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52511"/>
</workbook>
</file>

<file path=xl/calcChain.xml><?xml version="1.0" encoding="utf-8"?>
<calcChain xmlns="http://schemas.openxmlformats.org/spreadsheetml/2006/main">
  <c r="K45" i="1" l="1"/>
  <c r="J45" i="1"/>
  <c r="G45" i="1"/>
  <c r="F45" i="1"/>
  <c r="C45" i="1"/>
  <c r="B45" i="1"/>
  <c r="D79" i="22" l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K8" i="2" s="1"/>
  <c r="J8" i="1"/>
  <c r="J8" i="2" s="1"/>
  <c r="G29" i="2"/>
  <c r="G18" i="2"/>
  <c r="B23" i="3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K44" i="1" l="1"/>
  <c r="J44" i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<sst xmlns="http://schemas.openxmlformats.org/spreadsheetml/2006/main" count="421" uniqueCount="231">
  <si>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</si>
  <si>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</si>
  <si>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</si>
  <si>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</si>
  <si>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</si>
  <si>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</si>
  <si>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</si>
  <si>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</si>
  <si>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</si>
  <si>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</si>
  <si>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</si>
  <si>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</si>
  <si>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</si>
  <si>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</si>
  <si>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</si>
  <si>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</si>
  <si>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</si>
  <si>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</si>
  <si>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</si>
  <si>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</si>
  <si>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</si>
  <si>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</si>
  <si>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</si>
  <si>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</si>
  <si>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</si>
  <si>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</si>
  <si>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</si>
  <si>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</si>
  <si>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</si>
  <si>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</si>
  <si>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</si>
  <si>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</si>
  <si>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</si>
  <si>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</si>
  <si>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</si>
  <si>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</si>
  <si>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</si>
  <si>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</si>
  <si>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</si>
  <si>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</si>
  <si>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</si>
  <si>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</si>
  <si>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</si>
  <si>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</si>
  <si>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</si>
  <si>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</si>
  <si>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</si>
  <si>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</si>
  <si>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</si>
  <si>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</si>
  <si>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</si>
  <si>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</si>
  <si>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</si>
  <si>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</si>
  <si>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</si>
  <si>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</si>
  <si>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</si>
  <si>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</si>
  <si>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</si>
  <si>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</si>
  <si>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</si>
  <si>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</si>
  <si>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</si>
  <si>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</si>
  <si>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</si>
  <si>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</si>
  <si>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</si>
  <si>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</si>
  <si>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</si>
  <si>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</si>
  <si>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</si>
  <si>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</si>
  <si>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</si>
  <si>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</si>
  <si>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</si>
  <si>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</si>
  <si>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</si>
  <si>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</si>
  <si>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</si>
  <si>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</si>
  <si>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</si>
  <si>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</si>
  <si>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</si>
  <si>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</si>
  <si>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</si>
  <si>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</si>
  <si>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</si>
  <si>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</si>
  <si>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</si>
  <si>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</si>
  <si>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</si>
  <si>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</si>
  <si>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</si>
  <si>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</si>
  <si>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</si>
  <si>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</si>
  <si>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</si>
  <si>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</si>
  <si>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</si>
  <si>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</si>
  <si>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</si>
  <si>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</si>
  <si>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</si>
  <si>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</si>
  <si>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</si>
  <si>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</si>
  <si>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</si>
  <si>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</si>
  <si>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</si>
  <si>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</si>
  <si>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</si>
  <si>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</si>
  <si>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</si>
  <si>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</si>
  <si>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</si>
  <si>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</si>
  <si>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</si>
  <si>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2017 İHRACAT RAKAMLARI - TL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</si>
  <si>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</si>
  <si>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</si>
  <si>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</si>
  <si>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</si>
  <si>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</si>
  <si>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1 - 28 ŞUBAT İHRACAT RAKAMLARI</t>
  </si>
  <si>
    <t xml:space="preserve">SEKTÖREL BAZDA İHRACAT RAKAMLARI -1.000 $ </t>
  </si>
  <si>
    <t>1 - 28 ŞUBAT</t>
  </si>
  <si>
    <t>1 OCAK  -  28 ŞUBAT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</si>
  <si>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</si>
  <si>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</si>
  <si>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</si>
  <si>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</si>
  <si>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</si>
  <si>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</si>
  <si>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</si>
  <si>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</si>
  <si>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</si>
  <si>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</si>
  <si>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</si>
  <si>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</si>
  <si>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</si>
  <si>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</si>
  <si>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</si>
  <si>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</si>
  <si>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</si>
  <si>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</si>
  <si>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</si>
  <si>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</si>
  <si>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</si>
  <si>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</si>
  <si>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</si>
  <si>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</si>
  <si>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</si>
  <si>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</si>
  <si>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</si>
  <si>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</si>
  <si>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</si>
  <si>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1 - 28 ŞUBAT</t>
  </si>
  <si>
    <t>2019  1 - 28 ŞUBAT</t>
  </si>
  <si>
    <t>MALTA</t>
  </si>
  <si>
    <t>NİJER</t>
  </si>
  <si>
    <t>GABON</t>
  </si>
  <si>
    <t>HAİTİ</t>
  </si>
  <si>
    <t>SİNGAPUR</t>
  </si>
  <si>
    <t>NİJERYA</t>
  </si>
  <si>
    <t>LİBYA</t>
  </si>
  <si>
    <t>KAMERUN</t>
  </si>
  <si>
    <t>GİNE</t>
  </si>
  <si>
    <t>KENYA</t>
  </si>
  <si>
    <t>ALMANYA</t>
  </si>
  <si>
    <t>BİRLEŞİK KRALLIK</t>
  </si>
  <si>
    <t>İTALYA</t>
  </si>
  <si>
    <t>İSPANYA</t>
  </si>
  <si>
    <t>ABD</t>
  </si>
  <si>
    <t>FRANSA</t>
  </si>
  <si>
    <t>IRAK</t>
  </si>
  <si>
    <t>HOLLANDA</t>
  </si>
  <si>
    <t>İSRAİL</t>
  </si>
  <si>
    <t>ROMANYA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</si>
  <si>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</si>
  <si>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</si>
  <si>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</si>
  <si>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</si>
  <si>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</si>
  <si>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</si>
  <si>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</si>
  <si>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</si>
  <si>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HATAY</t>
  </si>
  <si>
    <t>DENIZLI</t>
  </si>
  <si>
    <t>KASTAMONU</t>
  </si>
  <si>
    <t>TUNCELI</t>
  </si>
  <si>
    <t>RIZE</t>
  </si>
  <si>
    <t>YOZGAT</t>
  </si>
  <si>
    <t>MUŞ</t>
  </si>
  <si>
    <t>BINGÖL</t>
  </si>
  <si>
    <t>ERZURUM</t>
  </si>
  <si>
    <t>DÜZCE</t>
  </si>
  <si>
    <t>ÇANKIRI</t>
  </si>
  <si>
    <t>GIRESUN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</si>
  <si>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</si>
  <si>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</si>
  <si>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</si>
  <si>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</si>
  <si>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</si>
  <si>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</si>
  <si>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</si>
  <si>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</si>
  <si>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</si>
  <si>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BAİB</t>
  </si>
  <si>
    <t>DAİB</t>
  </si>
  <si>
    <t>KİB</t>
  </si>
  <si>
    <t>DKİB</t>
  </si>
  <si>
    <t>POLONYA</t>
  </si>
  <si>
    <t>RUSYA FEDERASYONU</t>
  </si>
  <si>
    <t>BELÇİKA</t>
  </si>
  <si>
    <t>SUUDİ ARABİSTAN</t>
  </si>
  <si>
    <t>MISIR</t>
  </si>
  <si>
    <t>BULGARİSTAN</t>
  </si>
  <si>
    <t>İRAN</t>
  </si>
  <si>
    <t>FAS</t>
  </si>
  <si>
    <t>YUNANİSTAN</t>
  </si>
  <si>
    <t>ÇİN</t>
  </si>
  <si>
    <t>Şubat  (2019/2018)</t>
  </si>
  <si>
    <t>Ocak - Şubat (2019/2018)</t>
  </si>
  <si>
    <t xml:space="preserve">T O P L A M </t>
  </si>
  <si>
    <t>*Ocak - Şubat dönemi için ilk ay TUİK, son ay Ticaret Bakanlığı rakamı kullanılmıştır.</t>
  </si>
  <si>
    <t xml:space="preserve">Son 12 aylık dönem için ilk 11 ay TUİK, son ay Ticaret Bakanlığ rakamı kullanılmıştır. 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</si>
  <si>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=2018 Yılında 0 fobusd üzerindeki İller baz alınmıştır.</t>
    </r>
  </si>
  <si>
    <t>1 Şubat - 28 Şubat</t>
  </si>
  <si>
    <t>1 Ocak - 28 Şubat</t>
  </si>
  <si>
    <t>1 Mart - 28 Şubat</t>
  </si>
  <si>
    <t>(*) Toplam satırında, son ay verileri için Ticaret Bakanlığı kayıtları, önceki dönemler için TÜİK kayıtları esas alınmıştır.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</si>
</sst>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48" fillId="0" borderId="16" applyNumberFormat="0" applyFill="0" applyAlignment="0" applyProtection="0"/>
    <xf numFmtId="0" fontId="49" fillId="0" borderId="17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18" applyNumberFormat="0" applyAlignment="0" applyProtection="0"/>
    <xf numFmtId="0" fontId="50" fillId="39" borderId="18" applyNumberFormat="0" applyAlignment="0" applyProtection="0"/>
    <xf numFmtId="0" fontId="51" fillId="40" borderId="19" applyNumberFormat="0" applyAlignment="0" applyProtection="0"/>
    <xf numFmtId="0" fontId="51" fillId="40" borderId="19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0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18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15" applyNumberFormat="0" applyFill="0" applyAlignment="0" applyProtection="0"/>
    <xf numFmtId="0" fontId="7" fillId="0" borderId="2" applyNumberFormat="0" applyFill="0" applyAlignment="0" applyProtection="0"/>
    <xf numFmtId="0" fontId="48" fillId="0" borderId="16" applyNumberFormat="0" applyFill="0" applyAlignment="0" applyProtection="0"/>
    <xf numFmtId="0" fontId="8" fillId="0" borderId="3" applyNumberFormat="0" applyFill="0" applyAlignment="0" applyProtection="0"/>
    <xf numFmtId="0" fontId="49" fillId="0" borderId="17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18" applyNumberFormat="0" applyAlignment="0" applyProtection="0"/>
    <xf numFmtId="0" fontId="53" fillId="31" borderId="18" applyNumberFormat="0" applyAlignment="0" applyProtection="0"/>
    <xf numFmtId="0" fontId="11" fillId="0" borderId="6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21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4" borderId="7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4" borderId="7" applyNumberFormat="0" applyFont="0" applyAlignment="0" applyProtection="0"/>
    <xf numFmtId="0" fontId="41" fillId="28" borderId="21" applyNumberFormat="0" applyFont="0" applyAlignment="0" applyProtection="0"/>
    <xf numFmtId="0" fontId="41" fillId="4" borderId="7" applyNumberFormat="0" applyFont="0" applyAlignment="0" applyProtection="0"/>
    <xf numFmtId="0" fontId="41" fillId="28" borderId="21" applyNumberFormat="0" applyFont="0" applyAlignment="0" applyProtection="0"/>
    <xf numFmtId="0" fontId="41" fillId="4" borderId="7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4" borderId="7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28" fillId="28" borderId="21" applyNumberFormat="0" applyFont="0" applyAlignment="0" applyProtection="0"/>
    <xf numFmtId="0" fontId="10" fillId="3" borderId="5" applyNumberFormat="0" applyAlignment="0" applyProtection="0"/>
    <xf numFmtId="0" fontId="52" fillId="39" borderId="20" applyNumberFormat="0" applyAlignment="0" applyProtection="0"/>
    <xf numFmtId="0" fontId="52" fillId="39" borderId="20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22" applyNumberFormat="0" applyFill="0" applyAlignment="0" applyProtection="0"/>
    <xf numFmtId="0" fontId="14" fillId="0" borderId="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18" applyNumberFormat="0" applyAlignment="0" applyProtection="0"/>
    <xf numFmtId="0" fontId="50" fillId="39" borderId="18" applyNumberFormat="0" applyAlignment="0" applyProtection="0"/>
    <xf numFmtId="0" fontId="50" fillId="39" borderId="18" applyNumberFormat="0" applyAlignment="0" applyProtection="0"/>
    <xf numFmtId="0" fontId="51" fillId="40" borderId="19" applyNumberFormat="0" applyAlignment="0" applyProtection="0"/>
    <xf numFmtId="0" fontId="51" fillId="40" borderId="19" applyNumberFormat="0" applyAlignment="0" applyProtection="0"/>
    <xf numFmtId="0" fontId="51" fillId="40" borderId="19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18" applyNumberFormat="0" applyAlignment="0" applyProtection="0"/>
    <xf numFmtId="0" fontId="53" fillId="31" borderId="18" applyNumberFormat="0" applyAlignment="0" applyProtection="0"/>
    <xf numFmtId="0" fontId="53" fillId="31" borderId="18" applyNumberFormat="0" applyAlignment="0" applyProtection="0"/>
    <xf numFmtId="0" fontId="53" fillId="31" borderId="18" applyNumberFormat="0" applyAlignment="0" applyProtection="0"/>
    <xf numFmtId="0" fontId="51" fillId="40" borderId="19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2" fillId="4" borderId="7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41" fillId="28" borderId="21" applyNumberFormat="0" applyFont="0" applyAlignment="0" applyProtection="0"/>
    <xf numFmtId="0" fontId="2" fillId="4" borderId="7" applyNumberFormat="0" applyFont="0" applyAlignment="0" applyProtection="0"/>
    <xf numFmtId="0" fontId="16" fillId="28" borderId="21" applyNumberFormat="0" applyFont="0" applyAlignment="0" applyProtection="0"/>
    <xf numFmtId="0" fontId="55" fillId="31" borderId="0" applyNumberFormat="0" applyBorder="0" applyAlignment="0" applyProtection="0"/>
    <xf numFmtId="0" fontId="52" fillId="39" borderId="20" applyNumberFormat="0" applyAlignment="0" applyProtection="0"/>
    <xf numFmtId="0" fontId="52" fillId="39" borderId="20" applyNumberFormat="0" applyAlignment="0" applyProtection="0"/>
    <xf numFmtId="0" fontId="52" fillId="39" borderId="20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1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3" fontId="29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3" fontId="62" fillId="0" borderId="9" xfId="2" applyNumberFormat="1" applyFont="1" applyFill="1" applyBorder="1" applyAlignment="1">
      <alignment horizontal="center"/>
    </xf>
    <xf numFmtId="166" fontId="62" fillId="0" borderId="9" xfId="2" applyNumberFormat="1" applyFont="1" applyFill="1" applyBorder="1" applyAlignment="1">
      <alignment horizontal="center"/>
    </xf>
    <xf numFmtId="49" fontId="70" fillId="0" borderId="9" xfId="0" applyNumberFormat="1" applyFont="1" applyFill="1" applyBorder="1"/>
    <xf numFmtId="3" fontId="71" fillId="0" borderId="9" xfId="0" applyNumberFormat="1" applyFont="1" applyFill="1" applyBorder="1" applyAlignment="1">
      <alignment horizontal="right"/>
    </xf>
    <xf numFmtId="166" fontId="71" fillId="0" borderId="9" xfId="170" applyNumberFormat="1" applyFont="1" applyFill="1" applyBorder="1" applyAlignment="1">
      <alignment horizontal="center"/>
    </xf>
    <xf numFmtId="49" fontId="70" fillId="0" borderId="23" xfId="0" applyNumberFormat="1" applyFont="1" applyFill="1" applyBorder="1"/>
    <xf numFmtId="168" fontId="71" fillId="0" borderId="0" xfId="170" applyNumberFormat="1" applyFont="1" applyFill="1" applyBorder="1"/>
    <xf numFmtId="49" fontId="70" fillId="0" borderId="0" xfId="0" applyNumberFormat="1" applyFont="1" applyFill="1" applyBorder="1"/>
    <xf numFmtId="3" fontId="71" fillId="0" borderId="9" xfId="0" applyNumberFormat="1" applyFont="1" applyFill="1" applyBorder="1"/>
    <xf numFmtId="168" fontId="71" fillId="0" borderId="9" xfId="170" applyNumberFormat="1" applyFont="1" applyFill="1" applyBorder="1" applyAlignment="1">
      <alignment horizontal="center"/>
    </xf>
    <xf numFmtId="0" fontId="65" fillId="0" borderId="0" xfId="0" applyFont="1" applyFill="1"/>
    <xf numFmtId="3" fontId="65" fillId="0" borderId="0" xfId="0" applyNumberFormat="1" applyFont="1" applyFill="1"/>
    <xf numFmtId="49" fontId="69" fillId="0" borderId="9" xfId="0" applyNumberFormat="1" applyFont="1" applyFill="1" applyBorder="1" applyAlignment="1">
      <alignment horizontal="left"/>
    </xf>
    <xf numFmtId="3" fontId="69" fillId="0" borderId="9" xfId="0" applyNumberFormat="1" applyFont="1" applyFill="1" applyBorder="1" applyAlignment="1">
      <alignment horizontal="right"/>
    </xf>
    <xf numFmtId="49" fontId="69" fillId="0" borderId="9" xfId="0" applyNumberFormat="1" applyFont="1" applyFill="1" applyBorder="1" applyAlignment="1">
      <alignment horizontal="right"/>
    </xf>
    <xf numFmtId="0" fontId="66" fillId="0" borderId="0" xfId="0" applyFont="1" applyFill="1"/>
    <xf numFmtId="0" fontId="65" fillId="0" borderId="9" xfId="0" applyFont="1" applyFill="1" applyBorder="1" applyAlignment="1">
      <alignment wrapText="1"/>
    </xf>
    <xf numFmtId="0" fontId="73" fillId="0" borderId="9" xfId="0" applyFont="1" applyFill="1" applyBorder="1" applyAlignment="1">
      <alignment wrapText="1"/>
    </xf>
    <xf numFmtId="0" fontId="68" fillId="0" borderId="9" xfId="2" applyFont="1" applyFill="1" applyBorder="1" applyAlignment="1">
      <alignment horizontal="center"/>
    </xf>
    <xf numFmtId="1" fontId="68" fillId="0" borderId="9" xfId="2" applyNumberFormat="1" applyFont="1" applyFill="1" applyBorder="1" applyAlignment="1">
      <alignment horizontal="center"/>
    </xf>
    <xf numFmtId="2" fontId="74" fillId="0" borderId="9" xfId="2" applyNumberFormat="1" applyFont="1" applyFill="1" applyBorder="1" applyAlignment="1">
      <alignment horizontal="center" wrapText="1"/>
    </xf>
    <xf numFmtId="0" fontId="75" fillId="0" borderId="9" xfId="0" applyFont="1" applyFill="1" applyBorder="1"/>
    <xf numFmtId="3" fontId="68" fillId="0" borderId="9" xfId="0" applyNumberFormat="1" applyFont="1" applyFill="1" applyBorder="1" applyAlignment="1">
      <alignment horizontal="center"/>
    </xf>
    <xf numFmtId="4" fontId="68" fillId="0" borderId="9" xfId="0" applyNumberFormat="1" applyFont="1" applyFill="1" applyBorder="1" applyAlignment="1">
      <alignment horizontal="center"/>
    </xf>
    <xf numFmtId="0" fontId="68" fillId="0" borderId="9" xfId="0" applyFont="1" applyFill="1" applyBorder="1"/>
    <xf numFmtId="2" fontId="68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3" fontId="76" fillId="0" borderId="9" xfId="0" applyNumberFormat="1" applyFont="1" applyFill="1" applyBorder="1" applyAlignment="1">
      <alignment horizontal="center"/>
    </xf>
    <xf numFmtId="2" fontId="76" fillId="0" borderId="9" xfId="0" applyNumberFormat="1" applyFont="1" applyFill="1" applyBorder="1" applyAlignment="1">
      <alignment horizontal="center"/>
    </xf>
    <xf numFmtId="0" fontId="7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1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 wrapText="1"/>
    </xf>
    <xf numFmtId="166" fontId="68" fillId="0" borderId="9" xfId="0" applyNumberFormat="1" applyFont="1" applyFill="1" applyBorder="1" applyAlignment="1">
      <alignment horizontal="center"/>
    </xf>
    <xf numFmtId="166" fontId="76" fillId="0" borderId="9" xfId="0" applyNumberFormat="1" applyFont="1" applyFill="1" applyBorder="1" applyAlignment="1">
      <alignment horizontal="center"/>
    </xf>
    <xf numFmtId="0" fontId="65" fillId="0" borderId="9" xfId="2" applyFont="1" applyFill="1" applyBorder="1"/>
    <xf numFmtId="0" fontId="77" fillId="0" borderId="9" xfId="0" applyFont="1" applyFill="1" applyBorder="1"/>
    <xf numFmtId="166" fontId="73" fillId="0" borderId="9" xfId="0" applyNumberFormat="1" applyFont="1" applyFill="1" applyBorder="1" applyAlignment="1">
      <alignment horizontal="center"/>
    </xf>
    <xf numFmtId="0" fontId="66" fillId="0" borderId="0" xfId="2" applyFont="1" applyFill="1" applyBorder="1"/>
    <xf numFmtId="49" fontId="78" fillId="0" borderId="9" xfId="0" applyNumberFormat="1" applyFont="1" applyFill="1" applyBorder="1" applyAlignment="1">
      <alignment horizontal="center"/>
    </xf>
    <xf numFmtId="0" fontId="78" fillId="0" borderId="9" xfId="0" applyFont="1" applyFill="1" applyBorder="1" applyAlignment="1">
      <alignment horizontal="center"/>
    </xf>
    <xf numFmtId="0" fontId="66" fillId="0" borderId="9" xfId="0" applyFont="1" applyFill="1" applyBorder="1"/>
    <xf numFmtId="0" fontId="79" fillId="0" borderId="9" xfId="0" applyFont="1" applyFill="1" applyBorder="1"/>
    <xf numFmtId="3" fontId="79" fillId="0" borderId="9" xfId="0" applyNumberFormat="1" applyFont="1" applyFill="1" applyBorder="1" applyAlignment="1">
      <alignment horizontal="right"/>
    </xf>
    <xf numFmtId="0" fontId="80" fillId="0" borderId="9" xfId="0" applyFont="1" applyFill="1" applyBorder="1"/>
    <xf numFmtId="3" fontId="80" fillId="0" borderId="9" xfId="0" applyNumberFormat="1" applyFont="1" applyFill="1" applyBorder="1" applyAlignment="1">
      <alignment horizontal="right"/>
    </xf>
    <xf numFmtId="3" fontId="81" fillId="0" borderId="9" xfId="0" applyNumberFormat="1" applyFont="1" applyFill="1" applyBorder="1" applyAlignment="1">
      <alignment horizontal="right"/>
    </xf>
    <xf numFmtId="0" fontId="82" fillId="0" borderId="9" xfId="0" applyFont="1" applyFill="1" applyBorder="1"/>
    <xf numFmtId="0" fontId="83" fillId="0" borderId="9" xfId="0" applyFont="1" applyFill="1" applyBorder="1" applyAlignment="1">
      <alignment horizontal="center"/>
    </xf>
    <xf numFmtId="3" fontId="83" fillId="0" borderId="9" xfId="0" applyNumberFormat="1" applyFont="1" applyFill="1" applyBorder="1" applyAlignment="1">
      <alignment horizontal="right"/>
    </xf>
    <xf numFmtId="0" fontId="65" fillId="0" borderId="0" xfId="0" applyFont="1" applyFill="1" applyBorder="1"/>
    <xf numFmtId="0" fontId="65" fillId="0" borderId="0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8" fillId="0" borderId="9" xfId="2" applyFont="1" applyFill="1" applyBorder="1" applyAlignment="1">
      <alignment horizontal="center"/>
    </xf>
    <xf numFmtId="0" fontId="67" fillId="0" borderId="9" xfId="2" applyFont="1" applyFill="1" applyBorder="1" applyAlignment="1">
      <alignment horizontal="center"/>
    </xf>
    <xf numFmtId="0" fontId="73" fillId="0" borderId="9" xfId="2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72" fillId="0" borderId="11" xfId="0" applyFont="1" applyFill="1" applyBorder="1" applyAlignment="1">
      <alignment horizontal="center" vertical="center"/>
    </xf>
    <xf numFmtId="0" fontId="72" fillId="0" borderId="12" xfId="0" applyFont="1" applyFill="1" applyBorder="1" applyAlignment="1">
      <alignment horizontal="center" vertical="center"/>
    </xf>
    <xf numFmtId="0" fontId="73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166" fontId="29" fillId="43" borderId="9" xfId="2" applyNumberFormat="1" applyFont="1" applyFill="1" applyBorder="1" applyAlignment="1">
      <alignment horizontal="center"/>
    </xf>
    <xf numFmtId="166" fontId="62" fillId="43" borderId="9" xfId="2" applyNumberFormat="1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9886191.2683200017</c:v>
                </c:pt>
                <c:pt idx="1">
                  <c:v>10688325.50819</c:v>
                </c:pt>
                <c:pt idx="2">
                  <c:v>12705876.81346</c:v>
                </c:pt>
                <c:pt idx="3">
                  <c:v>11355306.402420003</c:v>
                </c:pt>
                <c:pt idx="4">
                  <c:v>11590290.84338</c:v>
                </c:pt>
                <c:pt idx="5">
                  <c:v>10591693.70286</c:v>
                </c:pt>
                <c:pt idx="6">
                  <c:v>11556427.011499999</c:v>
                </c:pt>
                <c:pt idx="7">
                  <c:v>10104478.49237</c:v>
                </c:pt>
                <c:pt idx="8">
                  <c:v>11721910.3632</c:v>
                </c:pt>
                <c:pt idx="9">
                  <c:v>12710694.232710004</c:v>
                </c:pt>
                <c:pt idx="10">
                  <c:v>12279645.124120001</c:v>
                </c:pt>
                <c:pt idx="11">
                  <c:v>11081369.045730002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10616483.238670001</c:v>
                </c:pt>
                <c:pt idx="1">
                  <c:v>11065058.711590001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5986896"/>
        <c:axId val="-955983088"/>
      </c:lineChart>
      <c:catAx>
        <c:axId val="-95598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598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55983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5986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112545.05042</c:v>
                </c:pt>
                <c:pt idx="1">
                  <c:v>115161.62381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107610.34673</c:v>
                </c:pt>
                <c:pt idx="2">
                  <c:v>114743.12595</c:v>
                </c:pt>
                <c:pt idx="3">
                  <c:v>103051.37514</c:v>
                </c:pt>
                <c:pt idx="4">
                  <c:v>98740.460529999997</c:v>
                </c:pt>
                <c:pt idx="5">
                  <c:v>72157.401920000004</c:v>
                </c:pt>
                <c:pt idx="6">
                  <c:v>76556.326149999994</c:v>
                </c:pt>
                <c:pt idx="7">
                  <c:v>90903.476309999998</c:v>
                </c:pt>
                <c:pt idx="8">
                  <c:v>154124.48736</c:v>
                </c:pt>
                <c:pt idx="9">
                  <c:v>177002.40362</c:v>
                </c:pt>
                <c:pt idx="10">
                  <c:v>158282.61569999999</c:v>
                </c:pt>
                <c:pt idx="11">
                  <c:v>126620.45237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89984"/>
        <c:axId val="-640596512"/>
      </c:lineChart>
      <c:catAx>
        <c:axId val="-6405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651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89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152898.52898999999</c:v>
                </c:pt>
                <c:pt idx="1">
                  <c:v>145583.65956999999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118032.40057</c:v>
                </c:pt>
                <c:pt idx="7">
                  <c:v>63789.90754</c:v>
                </c:pt>
                <c:pt idx="8">
                  <c:v>130701.90347999999</c:v>
                </c:pt>
                <c:pt idx="9">
                  <c:v>178201.11071000001</c:v>
                </c:pt>
                <c:pt idx="10">
                  <c:v>179849.57855999999</c:v>
                </c:pt>
                <c:pt idx="11">
                  <c:v>165124.95548999999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89440"/>
        <c:axId val="-640592160"/>
      </c:lineChart>
      <c:catAx>
        <c:axId val="-6405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2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89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28852.43131</c:v>
                </c:pt>
                <c:pt idx="1">
                  <c:v>27062.246330000002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28391.277279999998</c:v>
                </c:pt>
                <c:pt idx="10">
                  <c:v>34843.242209999997</c:v>
                </c:pt>
                <c:pt idx="11">
                  <c:v>33075.86722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90528"/>
        <c:axId val="-640591616"/>
      </c:lineChart>
      <c:catAx>
        <c:axId val="-6405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1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0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82189.18088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88896"/>
        <c:axId val="-640591072"/>
      </c:lineChart>
      <c:catAx>
        <c:axId val="-6405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107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88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13166.345960000001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7430.7043599999997</c:v>
                </c:pt>
                <c:pt idx="11">
                  <c:v>7334.2233299999998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88352"/>
        <c:axId val="-640587808"/>
      </c:lineChart>
      <c:catAx>
        <c:axId val="-6405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8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8780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8835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221002.80353999999</c:v>
                </c:pt>
                <c:pt idx="1">
                  <c:v>211337.06198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213739.28440999999</c:v>
                </c:pt>
                <c:pt idx="4">
                  <c:v>211958.95905999999</c:v>
                </c:pt>
                <c:pt idx="5">
                  <c:v>189600.86120000001</c:v>
                </c:pt>
                <c:pt idx="6">
                  <c:v>202234.01344000001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221998.15596</c:v>
                </c:pt>
                <c:pt idx="10">
                  <c:v>243638.02978000001</c:v>
                </c:pt>
                <c:pt idx="11">
                  <c:v>213782.48003999999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87264"/>
        <c:axId val="-640586720"/>
      </c:lineChart>
      <c:catAx>
        <c:axId val="-6405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8672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872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393075.29725</c:v>
                </c:pt>
                <c:pt idx="1">
                  <c:v>412104.28519999998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371395.50023000001</c:v>
                </c:pt>
                <c:pt idx="1">
                  <c:v>397684.04918999999</c:v>
                </c:pt>
                <c:pt idx="2">
                  <c:v>456897.55011000001</c:v>
                </c:pt>
                <c:pt idx="3">
                  <c:v>412348.27292000002</c:v>
                </c:pt>
                <c:pt idx="4">
                  <c:v>429378.50089000002</c:v>
                </c:pt>
                <c:pt idx="5">
                  <c:v>384816.46629999997</c:v>
                </c:pt>
                <c:pt idx="6">
                  <c:v>405452.37560999999</c:v>
                </c:pt>
                <c:pt idx="7">
                  <c:v>364791.17073000001</c:v>
                </c:pt>
                <c:pt idx="8">
                  <c:v>409732.87059000001</c:v>
                </c:pt>
                <c:pt idx="9">
                  <c:v>439684.71279000002</c:v>
                </c:pt>
                <c:pt idx="10">
                  <c:v>484416.09285999998</c:v>
                </c:pt>
                <c:pt idx="11">
                  <c:v>458567.41301999998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86176"/>
        <c:axId val="-640600864"/>
      </c:lineChart>
      <c:catAx>
        <c:axId val="-6405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60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60086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861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675875.13019000005</c:v>
                </c:pt>
                <c:pt idx="1">
                  <c:v>640601.15055000002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695250.15177</c:v>
                </c:pt>
                <c:pt idx="1">
                  <c:v>698386.58378999995</c:v>
                </c:pt>
                <c:pt idx="2">
                  <c:v>791162.95608000003</c:v>
                </c:pt>
                <c:pt idx="3">
                  <c:v>706268.41717999999</c:v>
                </c:pt>
                <c:pt idx="4">
                  <c:v>747216.70154000004</c:v>
                </c:pt>
                <c:pt idx="5">
                  <c:v>659449.86253000004</c:v>
                </c:pt>
                <c:pt idx="6">
                  <c:v>699603.65807</c:v>
                </c:pt>
                <c:pt idx="7">
                  <c:v>615975.35916999995</c:v>
                </c:pt>
                <c:pt idx="8">
                  <c:v>716891.45207999996</c:v>
                </c:pt>
                <c:pt idx="9">
                  <c:v>759617.36629999999</c:v>
                </c:pt>
                <c:pt idx="10">
                  <c:v>746995.10189000005</c:v>
                </c:pt>
                <c:pt idx="11">
                  <c:v>622424.83059000003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1440"/>
        <c:axId val="-543310352"/>
      </c:lineChart>
      <c:catAx>
        <c:axId val="-54331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10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14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117250.55052999999</c:v>
                </c:pt>
                <c:pt idx="1">
                  <c:v>146565.11981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144500.90893000001</c:v>
                </c:pt>
                <c:pt idx="2">
                  <c:v>168928.24050000001</c:v>
                </c:pt>
                <c:pt idx="3">
                  <c:v>149690.22915999999</c:v>
                </c:pt>
                <c:pt idx="4">
                  <c:v>142001.69167</c:v>
                </c:pt>
                <c:pt idx="5">
                  <c:v>117858.49791000001</c:v>
                </c:pt>
                <c:pt idx="6">
                  <c:v>149709.24056000001</c:v>
                </c:pt>
                <c:pt idx="7">
                  <c:v>142713.58231</c:v>
                </c:pt>
                <c:pt idx="8">
                  <c:v>138353.57814999999</c:v>
                </c:pt>
                <c:pt idx="9">
                  <c:v>143024.00902</c:v>
                </c:pt>
                <c:pt idx="10">
                  <c:v>124356.53234999999</c:v>
                </c:pt>
                <c:pt idx="11">
                  <c:v>133947.10152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5792"/>
        <c:axId val="-543312528"/>
      </c:lineChart>
      <c:catAx>
        <c:axId val="-54331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125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5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182668.87718000001</c:v>
                </c:pt>
                <c:pt idx="1">
                  <c:v>186093.65945000001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158522.32240999999</c:v>
                </c:pt>
                <c:pt idx="8">
                  <c:v>193708.40716</c:v>
                </c:pt>
                <c:pt idx="9">
                  <c:v>213498.44798999999</c:v>
                </c:pt>
                <c:pt idx="10">
                  <c:v>227760.11392999999</c:v>
                </c:pt>
                <c:pt idx="11">
                  <c:v>190230.68500999999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23408"/>
        <c:axId val="-543321232"/>
      </c:lineChart>
      <c:catAx>
        <c:axId val="-54332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2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212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23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379256.99645999999</c:v>
                </c:pt>
                <c:pt idx="6">
                  <c:v>403165.86833000003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415087.22506000003</c:v>
                </c:pt>
                <c:pt idx="10">
                  <c:v>398781.56542</c:v>
                </c:pt>
                <c:pt idx="11">
                  <c:v>373590.67257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304090.62949999998</c:v>
                </c:pt>
                <c:pt idx="1">
                  <c:v>294313.36849999998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5978192"/>
        <c:axId val="-640595424"/>
      </c:lineChart>
      <c:catAx>
        <c:axId val="-95597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5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54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5978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1523611.6334899999</c:v>
                </c:pt>
                <c:pt idx="1">
                  <c:v>1635174.1203999999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1349500.1256800001</c:v>
                </c:pt>
                <c:pt idx="1">
                  <c:v>1260229.6833599999</c:v>
                </c:pt>
                <c:pt idx="2">
                  <c:v>1560059.9502000001</c:v>
                </c:pt>
                <c:pt idx="3">
                  <c:v>1348072.8003799999</c:v>
                </c:pt>
                <c:pt idx="4">
                  <c:v>1461258.0740499999</c:v>
                </c:pt>
                <c:pt idx="5">
                  <c:v>1417628.40335</c:v>
                </c:pt>
                <c:pt idx="6">
                  <c:v>1473300.41863</c:v>
                </c:pt>
                <c:pt idx="7">
                  <c:v>1374163.80996</c:v>
                </c:pt>
                <c:pt idx="8">
                  <c:v>1529544.6783799999</c:v>
                </c:pt>
                <c:pt idx="9">
                  <c:v>1583154.71318</c:v>
                </c:pt>
                <c:pt idx="10">
                  <c:v>1491051.68013</c:v>
                </c:pt>
                <c:pt idx="11">
                  <c:v>1509382.5748399999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0896"/>
        <c:axId val="-543309808"/>
      </c:lineChart>
      <c:catAx>
        <c:axId val="-54331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0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0980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0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586004.80937000003</c:v>
                </c:pt>
                <c:pt idx="1">
                  <c:v>603633.60890999995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511856.40412999998</c:v>
                </c:pt>
                <c:pt idx="1">
                  <c:v>547304.03936000005</c:v>
                </c:pt>
                <c:pt idx="2">
                  <c:v>635721.99323000002</c:v>
                </c:pt>
                <c:pt idx="3">
                  <c:v>602380.41044999997</c:v>
                </c:pt>
                <c:pt idx="4">
                  <c:v>622847.98627999995</c:v>
                </c:pt>
                <c:pt idx="5">
                  <c:v>551038.23297999997</c:v>
                </c:pt>
                <c:pt idx="6">
                  <c:v>611762.65719000006</c:v>
                </c:pt>
                <c:pt idx="7">
                  <c:v>550933.64064999996</c:v>
                </c:pt>
                <c:pt idx="8">
                  <c:v>612454.89835999999</c:v>
                </c:pt>
                <c:pt idx="9">
                  <c:v>702428.23056000005</c:v>
                </c:pt>
                <c:pt idx="10">
                  <c:v>702846.74014999997</c:v>
                </c:pt>
                <c:pt idx="11">
                  <c:v>663095.43096999999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09264"/>
        <c:axId val="-543324496"/>
      </c:lineChart>
      <c:catAx>
        <c:axId val="-54330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2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2449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092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2328330.13338</c:v>
                </c:pt>
                <c:pt idx="1">
                  <c:v>2547753.37598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2285575.33629</c:v>
                </c:pt>
                <c:pt idx="1">
                  <c:v>2795909.4327799999</c:v>
                </c:pt>
                <c:pt idx="2">
                  <c:v>3144072.4855800001</c:v>
                </c:pt>
                <c:pt idx="3">
                  <c:v>2902140.6823399998</c:v>
                </c:pt>
                <c:pt idx="4">
                  <c:v>2764145.1769599998</c:v>
                </c:pt>
                <c:pt idx="5">
                  <c:v>2539981.6249600002</c:v>
                </c:pt>
                <c:pt idx="6">
                  <c:v>2762785.6258</c:v>
                </c:pt>
                <c:pt idx="7">
                  <c:v>1607615.79152</c:v>
                </c:pt>
                <c:pt idx="8">
                  <c:v>2605378.7055799998</c:v>
                </c:pt>
                <c:pt idx="9">
                  <c:v>2919171.03779</c:v>
                </c:pt>
                <c:pt idx="10">
                  <c:v>2767682.7181799999</c:v>
                </c:pt>
                <c:pt idx="11">
                  <c:v>2472100.2272700001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7424"/>
        <c:axId val="-543311984"/>
      </c:lineChart>
      <c:catAx>
        <c:axId val="-54331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1198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742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797592.505</c:v>
                </c:pt>
                <c:pt idx="1">
                  <c:v>891317.18889999995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767144.18209000002</c:v>
                </c:pt>
                <c:pt idx="1">
                  <c:v>879675.74375000002</c:v>
                </c:pt>
                <c:pt idx="2">
                  <c:v>1028302.50552</c:v>
                </c:pt>
                <c:pt idx="3">
                  <c:v>948811.30611</c:v>
                </c:pt>
                <c:pt idx="4">
                  <c:v>985789.50477999996</c:v>
                </c:pt>
                <c:pt idx="5">
                  <c:v>861743.68142000004</c:v>
                </c:pt>
                <c:pt idx="6">
                  <c:v>871301.61216000002</c:v>
                </c:pt>
                <c:pt idx="7">
                  <c:v>800849.42250999995</c:v>
                </c:pt>
                <c:pt idx="8">
                  <c:v>999369.87959999999</c:v>
                </c:pt>
                <c:pt idx="9">
                  <c:v>1112934.06917</c:v>
                </c:pt>
                <c:pt idx="10">
                  <c:v>1091161.8038399999</c:v>
                </c:pt>
                <c:pt idx="11">
                  <c:v>957412.97536000004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8512"/>
        <c:axId val="-543323952"/>
      </c:lineChart>
      <c:catAx>
        <c:axId val="-54331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2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2395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851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1419256.69022</c:v>
                </c:pt>
                <c:pt idx="1">
                  <c:v>1419151.8282000001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1427626.2068099999</c:v>
                </c:pt>
                <c:pt idx="1">
                  <c:v>1405097.4166900001</c:v>
                </c:pt>
                <c:pt idx="2">
                  <c:v>1678472.7877100001</c:v>
                </c:pt>
                <c:pt idx="3">
                  <c:v>1464966.7395800001</c:v>
                </c:pt>
                <c:pt idx="4">
                  <c:v>1481013.8107700001</c:v>
                </c:pt>
                <c:pt idx="5">
                  <c:v>1354509.11039</c:v>
                </c:pt>
                <c:pt idx="6">
                  <c:v>1580639.23878</c:v>
                </c:pt>
                <c:pt idx="7">
                  <c:v>1385534.0623600001</c:v>
                </c:pt>
                <c:pt idx="8">
                  <c:v>1459654.9670800001</c:v>
                </c:pt>
                <c:pt idx="9">
                  <c:v>1562190.1562999999</c:v>
                </c:pt>
                <c:pt idx="10">
                  <c:v>1528273.28159</c:v>
                </c:pt>
                <c:pt idx="11">
                  <c:v>1308850.8495799999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22864"/>
        <c:axId val="-543322320"/>
      </c:lineChart>
      <c:catAx>
        <c:axId val="-54332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2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2232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22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651144.10462999996</c:v>
                </c:pt>
                <c:pt idx="1">
                  <c:v>657087.75633999996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597086.43443000002</c:v>
                </c:pt>
                <c:pt idx="1">
                  <c:v>635657.58305999998</c:v>
                </c:pt>
                <c:pt idx="2">
                  <c:v>752662.33996999997</c:v>
                </c:pt>
                <c:pt idx="3">
                  <c:v>698004.58819000004</c:v>
                </c:pt>
                <c:pt idx="4">
                  <c:v>716062.79812000005</c:v>
                </c:pt>
                <c:pt idx="5">
                  <c:v>656948.38176999998</c:v>
                </c:pt>
                <c:pt idx="6">
                  <c:v>686934.77567999996</c:v>
                </c:pt>
                <c:pt idx="7">
                  <c:v>600446.50156</c:v>
                </c:pt>
                <c:pt idx="8">
                  <c:v>663843.49485999998</c:v>
                </c:pt>
                <c:pt idx="9">
                  <c:v>715345.26607000001</c:v>
                </c:pt>
                <c:pt idx="10">
                  <c:v>729556.65798999998</c:v>
                </c:pt>
                <c:pt idx="11">
                  <c:v>632434.99534000002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21776"/>
        <c:axId val="-543316880"/>
      </c:lineChart>
      <c:catAx>
        <c:axId val="-54332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16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217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252109.17954000001</c:v>
                </c:pt>
                <c:pt idx="1">
                  <c:v>267094.58893999999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208341.55322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258397.52884000001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256351.71101</c:v>
                </c:pt>
                <c:pt idx="7">
                  <c:v>220595.08929</c:v>
                </c:pt>
                <c:pt idx="8">
                  <c:v>243473.38162</c:v>
                </c:pt>
                <c:pt idx="9">
                  <c:v>261506.1611</c:v>
                </c:pt>
                <c:pt idx="10">
                  <c:v>261296.34117999999</c:v>
                </c:pt>
                <c:pt idx="11">
                  <c:v>242797.70357000001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20688"/>
        <c:axId val="-543316336"/>
      </c:lineChart>
      <c:catAx>
        <c:axId val="-5433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16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2068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273892.84596000001</c:v>
                </c:pt>
                <c:pt idx="1">
                  <c:v>250812.61454000001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195475.11747</c:v>
                </c:pt>
                <c:pt idx="2">
                  <c:v>522430.24839999998</c:v>
                </c:pt>
                <c:pt idx="3">
                  <c:v>354309.10266999999</c:v>
                </c:pt>
                <c:pt idx="4">
                  <c:v>250847.89319</c:v>
                </c:pt>
                <c:pt idx="5">
                  <c:v>198061.38391</c:v>
                </c:pt>
                <c:pt idx="6">
                  <c:v>259747.90411999999</c:v>
                </c:pt>
                <c:pt idx="7">
                  <c:v>896410.00283000001</c:v>
                </c:pt>
                <c:pt idx="8">
                  <c:v>590780.46669000003</c:v>
                </c:pt>
                <c:pt idx="9">
                  <c:v>473372.07948999997</c:v>
                </c:pt>
                <c:pt idx="10">
                  <c:v>271943.79921000003</c:v>
                </c:pt>
                <c:pt idx="11">
                  <c:v>251845.21221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7968"/>
        <c:axId val="-543320144"/>
      </c:lineChart>
      <c:catAx>
        <c:axId val="-54331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2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20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7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1199590.0347200001</c:v>
                </c:pt>
                <c:pt idx="1">
                  <c:v>1199794.51492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1117501.03688</c:v>
                </c:pt>
                <c:pt idx="1">
                  <c:v>1147472.13476</c:v>
                </c:pt>
                <c:pt idx="2">
                  <c:v>1287274.8660299999</c:v>
                </c:pt>
                <c:pt idx="3">
                  <c:v>1122432.52899</c:v>
                </c:pt>
                <c:pt idx="4">
                  <c:v>1204113.1554399999</c:v>
                </c:pt>
                <c:pt idx="5">
                  <c:v>1197087.3539799999</c:v>
                </c:pt>
                <c:pt idx="6">
                  <c:v>1263948.9465999999</c:v>
                </c:pt>
                <c:pt idx="7">
                  <c:v>1184781.1458699999</c:v>
                </c:pt>
                <c:pt idx="8">
                  <c:v>1408928.30165</c:v>
                </c:pt>
                <c:pt idx="9">
                  <c:v>1492184.06797</c:v>
                </c:pt>
                <c:pt idx="10">
                  <c:v>1659739.0892700001</c:v>
                </c:pt>
                <c:pt idx="11">
                  <c:v>1438515.6709700001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9600"/>
        <c:axId val="-543314704"/>
      </c:lineChart>
      <c:catAx>
        <c:axId val="-54331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1470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960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304090.62949999998</c:v>
                </c:pt>
                <c:pt idx="1">
                  <c:v>294313.36849999998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379256.99645999999</c:v>
                </c:pt>
                <c:pt idx="6">
                  <c:v>403165.86833000003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415087.22506000003</c:v>
                </c:pt>
                <c:pt idx="10">
                  <c:v>398781.56542</c:v>
                </c:pt>
                <c:pt idx="11">
                  <c:v>373590.67257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9056"/>
        <c:axId val="-543315248"/>
      </c:lineChart>
      <c:catAx>
        <c:axId val="-5433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1524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90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2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12434151.589998664</c:v>
                </c:pt>
                <c:pt idx="1">
                  <c:v>13148169.870000353</c:v>
                </c:pt>
                <c:pt idx="2">
                  <c:v>15553535.945999457</c:v>
                </c:pt>
                <c:pt idx="3">
                  <c:v>13847206.204998884</c:v>
                </c:pt>
                <c:pt idx="4">
                  <c:v>14257648.508999459</c:v>
                </c:pt>
                <c:pt idx="5">
                  <c:v>12924844.706000047</c:v>
                </c:pt>
                <c:pt idx="6">
                  <c:v>14049345.488999577</c:v>
                </c:pt>
                <c:pt idx="7">
                  <c:v>12336065.427000262</c:v>
                </c:pt>
                <c:pt idx="8">
                  <c:v>14399787.489999607</c:v>
                </c:pt>
                <c:pt idx="9">
                  <c:v>15682143.284999488</c:v>
                </c:pt>
                <c:pt idx="10">
                  <c:v>15502440.064999094</c:v>
                </c:pt>
                <c:pt idx="11">
                  <c:v>13831880.143000213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13170026.398000196</c:v>
                </c:pt>
                <c:pt idx="1">
                  <c:v>13602823.875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0599776"/>
        <c:axId val="-640593248"/>
      </c:lineChart>
      <c:catAx>
        <c:axId val="-6405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32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9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91915.58541</c:v>
                </c:pt>
                <c:pt idx="1">
                  <c:v>76164.448539999998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4160"/>
        <c:axId val="-543313616"/>
      </c:lineChart>
      <c:catAx>
        <c:axId val="-54331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331361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41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174886.86361</c:v>
                </c:pt>
                <c:pt idx="1">
                  <c:v>171627.39296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206648.99784</c:v>
                </c:pt>
                <c:pt idx="10">
                  <c:v>228238.16792000001</c:v>
                </c:pt>
                <c:pt idx="11">
                  <c:v>253496.13832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313072"/>
        <c:axId val="-540784944"/>
      </c:lineChart>
      <c:catAx>
        <c:axId val="-54331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78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784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3313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335034.83934000001</c:v>
                </c:pt>
                <c:pt idx="1">
                  <c:v>363182.32212000003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350915.61978000001</c:v>
                </c:pt>
                <c:pt idx="2">
                  <c:v>417498.91473000002</c:v>
                </c:pt>
                <c:pt idx="3">
                  <c:v>365936.32127000001</c:v>
                </c:pt>
                <c:pt idx="4">
                  <c:v>406284.34785000002</c:v>
                </c:pt>
                <c:pt idx="5">
                  <c:v>357654.24008999998</c:v>
                </c:pt>
                <c:pt idx="6">
                  <c:v>401517.20938999997</c:v>
                </c:pt>
                <c:pt idx="7">
                  <c:v>342640.18105000001</c:v>
                </c:pt>
                <c:pt idx="8">
                  <c:v>374325.22259000002</c:v>
                </c:pt>
                <c:pt idx="9">
                  <c:v>422472.60901000001</c:v>
                </c:pt>
                <c:pt idx="10">
                  <c:v>409816.35220999998</c:v>
                </c:pt>
                <c:pt idx="11">
                  <c:v>352849.93553000002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0780592"/>
        <c:axId val="-540790928"/>
      </c:lineChart>
      <c:catAx>
        <c:axId val="-54078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79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4079092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07805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1893787.3390500001</c:v>
                </c:pt>
                <c:pt idx="1">
                  <c:v>1835829.82617</c:v>
                </c:pt>
                <c:pt idx="2">
                  <c:v>1994962.8593799998</c:v>
                </c:pt>
                <c:pt idx="3">
                  <c:v>1783180.0112999999</c:v>
                </c:pt>
                <c:pt idx="4">
                  <c:v>1896959.8715599999</c:v>
                </c:pt>
                <c:pt idx="5">
                  <c:v>1589617.51511</c:v>
                </c:pt>
                <c:pt idx="6">
                  <c:v>1678501.3733899998</c:v>
                </c:pt>
                <c:pt idx="7">
                  <c:v>1513924.86827</c:v>
                </c:pt>
                <c:pt idx="8">
                  <c:v>1895539.8796600001</c:v>
                </c:pt>
                <c:pt idx="9">
                  <c:v>2162655.7748600002</c:v>
                </c:pt>
                <c:pt idx="10">
                  <c:v>2308034.97371</c:v>
                </c:pt>
                <c:pt idx="11">
                  <c:v>2081727.6466800002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1884761.2711399999</c:v>
                </c:pt>
                <c:pt idx="1">
                  <c:v>1861864.8435399998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0600320"/>
        <c:axId val="-640599232"/>
      </c:lineChart>
      <c:catAx>
        <c:axId val="-6406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92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600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12434151.589998664</c:v>
                </c:pt>
                <c:pt idx="1">
                  <c:v>13148169.870000353</c:v>
                </c:pt>
                <c:pt idx="2">
                  <c:v>15553535.945999457</c:v>
                </c:pt>
                <c:pt idx="3">
                  <c:v>13847206.204998884</c:v>
                </c:pt>
                <c:pt idx="4">
                  <c:v>14257648.508999459</c:v>
                </c:pt>
                <c:pt idx="5">
                  <c:v>12924844.706000047</c:v>
                </c:pt>
                <c:pt idx="6">
                  <c:v>14049345.488999577</c:v>
                </c:pt>
                <c:pt idx="7">
                  <c:v>12336065.427000262</c:v>
                </c:pt>
                <c:pt idx="8">
                  <c:v>14399787.489999607</c:v>
                </c:pt>
                <c:pt idx="9">
                  <c:v>15682143.284999488</c:v>
                </c:pt>
                <c:pt idx="10">
                  <c:v>15502440.064999094</c:v>
                </c:pt>
                <c:pt idx="11">
                  <c:v>13831880.143000213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0601408"/>
        <c:axId val="-640594880"/>
      </c:lineChart>
      <c:catAx>
        <c:axId val="-6406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6014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730195657361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'2002_2019_AYLIK_IHR'!$O$62:$O$78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167967218.72499511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40598688"/>
        <c:axId val="-640594336"/>
      </c:barChart>
      <c:catAx>
        <c:axId val="-6405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4336"/>
        <c:scaling>
          <c:orientation val="minMax"/>
          <c:max val="18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868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560451.41058000003</c:v>
                </c:pt>
                <c:pt idx="1">
                  <c:v>566192.23199999996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547229.00737999997</c:v>
                </c:pt>
                <c:pt idx="1">
                  <c:v>534695.97504000005</c:v>
                </c:pt>
                <c:pt idx="2">
                  <c:v>599951.91367000004</c:v>
                </c:pt>
                <c:pt idx="3">
                  <c:v>534080.27081000002</c:v>
                </c:pt>
                <c:pt idx="4">
                  <c:v>559451.36152000003</c:v>
                </c:pt>
                <c:pt idx="5">
                  <c:v>447489.81228999997</c:v>
                </c:pt>
                <c:pt idx="6">
                  <c:v>533442.38057000004</c:v>
                </c:pt>
                <c:pt idx="7">
                  <c:v>491441.43644999998</c:v>
                </c:pt>
                <c:pt idx="8">
                  <c:v>545084.79088999995</c:v>
                </c:pt>
                <c:pt idx="9">
                  <c:v>645984.66926999995</c:v>
                </c:pt>
                <c:pt idx="10">
                  <c:v>648162.36711999995</c:v>
                </c:pt>
                <c:pt idx="11">
                  <c:v>595132.30183000001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98144"/>
        <c:axId val="-640593792"/>
      </c:lineChart>
      <c:catAx>
        <c:axId val="-64059814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379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81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199411.97417</c:v>
                </c:pt>
                <c:pt idx="1">
                  <c:v>166307.35811999999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225393.90067</c:v>
                </c:pt>
                <c:pt idx="1">
                  <c:v>211796.53271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213052.51162</c:v>
                </c:pt>
                <c:pt idx="5">
                  <c:v>167647.67535999999</c:v>
                </c:pt>
                <c:pt idx="6">
                  <c:v>104393.81816</c:v>
                </c:pt>
                <c:pt idx="7">
                  <c:v>111091.37439</c:v>
                </c:pt>
                <c:pt idx="8">
                  <c:v>152281.88858</c:v>
                </c:pt>
                <c:pt idx="9">
                  <c:v>201915.69401000001</c:v>
                </c:pt>
                <c:pt idx="10">
                  <c:v>299958.16647</c:v>
                </c:pt>
                <c:pt idx="11">
                  <c:v>281914.91738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97600"/>
        <c:axId val="-640595968"/>
      </c:lineChart>
      <c:catAx>
        <c:axId val="-6405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59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7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125532.20044</c:v>
                </c:pt>
                <c:pt idx="1">
                  <c:v>122760.84969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137415.24734999999</c:v>
                </c:pt>
                <c:pt idx="5">
                  <c:v>118811.43697</c:v>
                </c:pt>
                <c:pt idx="6">
                  <c:v>125958.33078</c:v>
                </c:pt>
                <c:pt idx="7">
                  <c:v>111575.98493999999</c:v>
                </c:pt>
                <c:pt idx="8">
                  <c:v>143628.21267000001</c:v>
                </c:pt>
                <c:pt idx="9">
                  <c:v>141481.18818999999</c:v>
                </c:pt>
                <c:pt idx="10">
                  <c:v>150320.99999000001</c:v>
                </c:pt>
                <c:pt idx="11">
                  <c:v>128165.14728999999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0592704"/>
        <c:axId val="-640597056"/>
      </c:lineChart>
      <c:catAx>
        <c:axId val="-6405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405970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40592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80" zoomScaleNormal="80" workbookViewId="0">
      <pane xSplit="1" ySplit="7" topLeftCell="B22" activePane="bottomRight" state="frozen"/>
      <selection activeCell="B16" sqref="B16"/>
      <selection pane="topRight" activeCell="B16" sqref="B16"/>
      <selection pane="bottomLeft" activeCell="B16" sqref="B16"/>
      <selection pane="bottomRight" activeCell="C50" sqref="C50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5" t="s">
        <v>123</v>
      </c>
      <c r="C1" s="155"/>
      <c r="D1" s="155"/>
      <c r="E1" s="155"/>
      <c r="F1" s="155"/>
      <c r="G1" s="155"/>
      <c r="H1" s="155"/>
      <c r="I1" s="155"/>
      <c r="J1" s="155"/>
      <c r="K1" s="71"/>
      <c r="L1" s="71"/>
      <c r="M1" s="71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2" t="s">
        <v>124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</row>
    <row r="6" spans="1:13" ht="18" x14ac:dyDescent="0.2">
      <c r="A6" s="3"/>
      <c r="B6" s="151" t="s">
        <v>125</v>
      </c>
      <c r="C6" s="151"/>
      <c r="D6" s="151"/>
      <c r="E6" s="151"/>
      <c r="F6" s="151" t="s">
        <v>126</v>
      </c>
      <c r="G6" s="151"/>
      <c r="H6" s="151"/>
      <c r="I6" s="151"/>
      <c r="J6" s="151" t="s">
        <v>105</v>
      </c>
      <c r="K6" s="151"/>
      <c r="L6" s="151"/>
      <c r="M6" s="151"/>
    </row>
    <row r="7" spans="1:13" ht="30" x14ac:dyDescent="0.25">
      <c r="A7" s="4" t="s">
        <v>1</v>
      </c>
      <c r="B7" s="5">
        <v>2018</v>
      </c>
      <c r="C7" s="6">
        <v>2019</v>
      </c>
      <c r="D7" s="7" t="s">
        <v>119</v>
      </c>
      <c r="E7" s="7" t="s">
        <v>120</v>
      </c>
      <c r="F7" s="5">
        <v>2018</v>
      </c>
      <c r="G7" s="6">
        <v>2019</v>
      </c>
      <c r="H7" s="7" t="s">
        <v>119</v>
      </c>
      <c r="I7" s="7" t="s">
        <v>120</v>
      </c>
      <c r="J7" s="5" t="s">
        <v>127</v>
      </c>
      <c r="K7" s="5" t="s">
        <v>128</v>
      </c>
      <c r="L7" s="7" t="s">
        <v>119</v>
      </c>
      <c r="M7" s="7" t="s">
        <v>118</v>
      </c>
    </row>
    <row r="8" spans="1:13" ht="16.5" x14ac:dyDescent="0.25">
      <c r="A8" s="90" t="s">
        <v>2</v>
      </c>
      <c r="B8" s="8">
        <f>B9+B18+B20</f>
        <v>1835829.82617</v>
      </c>
      <c r="C8" s="8">
        <f>C9+C18+C20</f>
        <v>1861864.8435399998</v>
      </c>
      <c r="D8" s="10">
        <f t="shared" ref="D8:D46" si="0">(C8-B8)/B8*100</f>
        <v>1.4181607139652666</v>
      </c>
      <c r="E8" s="10">
        <f>C8/C$46*100</f>
        <v>13.687340662859238</v>
      </c>
      <c r="F8" s="8">
        <f>F9+F18+F20</f>
        <v>3729617.1652200003</v>
      </c>
      <c r="G8" s="8">
        <f>G9+G18+G20</f>
        <v>3746626.1146800001</v>
      </c>
      <c r="H8" s="10">
        <f t="shared" ref="H8:H46" si="1">(G8-F8)/F8*100</f>
        <v>0.45605081450756585</v>
      </c>
      <c r="I8" s="10">
        <f>G8/G$46*100</f>
        <v>13.994124930577206</v>
      </c>
      <c r="J8" s="8">
        <f>J9+J18+J20</f>
        <v>21631825.323570002</v>
      </c>
      <c r="K8" s="8">
        <f>K9+K18+K20</f>
        <v>22651730.888599999</v>
      </c>
      <c r="L8" s="10">
        <f t="shared" ref="L8:L46" si="2">(K8-J8)/J8*100</f>
        <v>4.7148382060884613</v>
      </c>
      <c r="M8" s="10">
        <f>K8/K$46*100</f>
        <v>13.390891767172509</v>
      </c>
    </row>
    <row r="9" spans="1:13" ht="15.75" x14ac:dyDescent="0.25">
      <c r="A9" s="9" t="s">
        <v>3</v>
      </c>
      <c r="B9" s="8">
        <f>B10+B11+B12+B13+B14+B15+B16+B17</f>
        <v>1260936.40925</v>
      </c>
      <c r="C9" s="8">
        <f>C10+C11+C12+C13+C14+C15+C16+C17</f>
        <v>1238423.4963599998</v>
      </c>
      <c r="D9" s="10">
        <f t="shared" si="0"/>
        <v>-1.7854122321196879</v>
      </c>
      <c r="E9" s="10">
        <f t="shared" ref="E9:E46" si="3">C9/C$46*100</f>
        <v>9.1041647509385228</v>
      </c>
      <c r="F9" s="8">
        <f>F10+F11+F12+F13+F14+F15+F16+F17</f>
        <v>2565073.1112100002</v>
      </c>
      <c r="G9" s="8">
        <f>G10+G11+G12+G13+G14+G15+G16+G17</f>
        <v>2509106.66671</v>
      </c>
      <c r="H9" s="10">
        <f t="shared" si="1"/>
        <v>-2.1818654702438338</v>
      </c>
      <c r="I9" s="10">
        <f t="shared" ref="I9:I46" si="4">G9/G$46*100</f>
        <v>9.3718324389256189</v>
      </c>
      <c r="J9" s="8">
        <f>J10+J11+J12+J13+J14+J15+J16+J17</f>
        <v>14745143.197570004</v>
      </c>
      <c r="K9" s="8">
        <f>K10+K11+K12+K13+K14+K15+K16+K17</f>
        <v>15050180.894949999</v>
      </c>
      <c r="L9" s="10">
        <f t="shared" si="2"/>
        <v>2.0687333672708261</v>
      </c>
      <c r="M9" s="10">
        <f t="shared" ref="M9:M46" si="5">K9/K$46*100</f>
        <v>8.8971277485055307</v>
      </c>
    </row>
    <row r="10" spans="1:13" ht="14.25" x14ac:dyDescent="0.2">
      <c r="A10" s="11" t="s">
        <v>129</v>
      </c>
      <c r="B10" s="12">
        <v>534695.97504000005</v>
      </c>
      <c r="C10" s="12">
        <v>566192.23199999996</v>
      </c>
      <c r="D10" s="13">
        <f t="shared" si="0"/>
        <v>5.8904982326907751</v>
      </c>
      <c r="E10" s="13">
        <f t="shared" si="3"/>
        <v>4.1623139224832464</v>
      </c>
      <c r="F10" s="12">
        <v>1081924.98242</v>
      </c>
      <c r="G10" s="12">
        <v>1126643.64258</v>
      </c>
      <c r="H10" s="13">
        <f t="shared" si="1"/>
        <v>4.1332496140328816</v>
      </c>
      <c r="I10" s="13">
        <f t="shared" si="4"/>
        <v>4.2081572604027242</v>
      </c>
      <c r="J10" s="12">
        <v>6371371.6088300003</v>
      </c>
      <c r="K10" s="12">
        <v>6726864.9469999997</v>
      </c>
      <c r="L10" s="13">
        <f t="shared" si="2"/>
        <v>5.5795417375644183</v>
      </c>
      <c r="M10" s="13">
        <f t="shared" si="5"/>
        <v>3.976681556065889</v>
      </c>
    </row>
    <row r="11" spans="1:13" ht="14.25" x14ac:dyDescent="0.2">
      <c r="A11" s="11" t="s">
        <v>130</v>
      </c>
      <c r="B11" s="12">
        <v>211796.53271</v>
      </c>
      <c r="C11" s="12">
        <v>166307.35811999999</v>
      </c>
      <c r="D11" s="13">
        <f t="shared" si="0"/>
        <v>-21.477771145708765</v>
      </c>
      <c r="E11" s="13">
        <f t="shared" si="3"/>
        <v>1.2225943645837287</v>
      </c>
      <c r="F11" s="12">
        <v>437190.43338</v>
      </c>
      <c r="G11" s="12">
        <v>365719.33228999999</v>
      </c>
      <c r="H11" s="13">
        <f t="shared" si="1"/>
        <v>-16.347819081365465</v>
      </c>
      <c r="I11" s="13">
        <f t="shared" si="4"/>
        <v>1.3660082081690876</v>
      </c>
      <c r="J11" s="12">
        <v>2306701.4865199998</v>
      </c>
      <c r="K11" s="12">
        <v>2254528.0747199999</v>
      </c>
      <c r="L11" s="13">
        <f t="shared" si="2"/>
        <v>-2.2618189698534072</v>
      </c>
      <c r="M11" s="13">
        <f t="shared" si="5"/>
        <v>1.3327962257321893</v>
      </c>
    </row>
    <row r="12" spans="1:13" ht="14.25" x14ac:dyDescent="0.2">
      <c r="A12" s="11" t="s">
        <v>131</v>
      </c>
      <c r="B12" s="12">
        <v>117643.61351</v>
      </c>
      <c r="C12" s="12">
        <v>122760.84969</v>
      </c>
      <c r="D12" s="13">
        <f t="shared" si="0"/>
        <v>4.3497781369704605</v>
      </c>
      <c r="E12" s="13">
        <f t="shared" si="3"/>
        <v>0.90246592044477236</v>
      </c>
      <c r="F12" s="12">
        <v>237478.97396</v>
      </c>
      <c r="G12" s="12">
        <v>248293.05012999999</v>
      </c>
      <c r="H12" s="13">
        <f t="shared" si="1"/>
        <v>4.5536983715541339</v>
      </c>
      <c r="I12" s="13">
        <f t="shared" si="4"/>
        <v>0.92740611327587952</v>
      </c>
      <c r="J12" s="12">
        <v>1453956.4172700001</v>
      </c>
      <c r="K12" s="12">
        <v>1575405.29733</v>
      </c>
      <c r="L12" s="13">
        <f t="shared" si="2"/>
        <v>8.3529931583531631</v>
      </c>
      <c r="M12" s="13">
        <f t="shared" si="5"/>
        <v>0.9313231703893029</v>
      </c>
    </row>
    <row r="13" spans="1:13" ht="14.25" x14ac:dyDescent="0.2">
      <c r="A13" s="11" t="s">
        <v>132</v>
      </c>
      <c r="B13" s="12">
        <v>107610.34673</v>
      </c>
      <c r="C13" s="12">
        <v>115161.62381</v>
      </c>
      <c r="D13" s="13">
        <f t="shared" si="0"/>
        <v>7.0172407295987531</v>
      </c>
      <c r="E13" s="13">
        <f t="shared" si="3"/>
        <v>0.84660085926459883</v>
      </c>
      <c r="F13" s="12">
        <v>215943.78302</v>
      </c>
      <c r="G13" s="12">
        <v>227706.67423</v>
      </c>
      <c r="H13" s="13">
        <f t="shared" si="1"/>
        <v>5.4472006767199046</v>
      </c>
      <c r="I13" s="13">
        <f t="shared" si="4"/>
        <v>0.85051338168367763</v>
      </c>
      <c r="J13" s="12">
        <v>1309041.9082200001</v>
      </c>
      <c r="K13" s="12">
        <v>1399888.7992799999</v>
      </c>
      <c r="L13" s="13">
        <f t="shared" si="2"/>
        <v>6.9399528379905711</v>
      </c>
      <c r="M13" s="13">
        <f t="shared" si="5"/>
        <v>0.82756410489892351</v>
      </c>
    </row>
    <row r="14" spans="1:13" ht="14.25" x14ac:dyDescent="0.2">
      <c r="A14" s="11" t="s">
        <v>133</v>
      </c>
      <c r="B14" s="12">
        <v>132753.50149</v>
      </c>
      <c r="C14" s="12">
        <v>145583.65956999999</v>
      </c>
      <c r="D14" s="13">
        <f t="shared" si="0"/>
        <v>9.6646475881967309</v>
      </c>
      <c r="E14" s="13">
        <f t="shared" si="3"/>
        <v>1.0702458615049883</v>
      </c>
      <c r="F14" s="12">
        <v>286374.87351</v>
      </c>
      <c r="G14" s="12">
        <v>298482.18855999998</v>
      </c>
      <c r="H14" s="13">
        <f t="shared" si="1"/>
        <v>4.22778538550003</v>
      </c>
      <c r="I14" s="13">
        <f t="shared" si="4"/>
        <v>1.1148689269779193</v>
      </c>
      <c r="J14" s="12">
        <v>1843386.9913900001</v>
      </c>
      <c r="K14" s="12">
        <v>1646965.85087</v>
      </c>
      <c r="L14" s="13">
        <f t="shared" si="2"/>
        <v>-10.655447903095453</v>
      </c>
      <c r="M14" s="13">
        <f t="shared" si="5"/>
        <v>0.97362720587187879</v>
      </c>
    </row>
    <row r="15" spans="1:13" ht="14.25" x14ac:dyDescent="0.2">
      <c r="A15" s="11" t="s">
        <v>134</v>
      </c>
      <c r="B15" s="12">
        <v>57999.799489999998</v>
      </c>
      <c r="C15" s="12">
        <v>27062.246330000002</v>
      </c>
      <c r="D15" s="13">
        <f t="shared" si="0"/>
        <v>-53.340793299352832</v>
      </c>
      <c r="E15" s="13">
        <f t="shared" si="3"/>
        <v>0.19894579668664572</v>
      </c>
      <c r="F15" s="12">
        <v>121469.9388</v>
      </c>
      <c r="G15" s="12">
        <v>55914.677640000002</v>
      </c>
      <c r="H15" s="13">
        <f t="shared" si="1"/>
        <v>-53.968300147031925</v>
      </c>
      <c r="I15" s="13">
        <f t="shared" si="4"/>
        <v>0.20884843066705183</v>
      </c>
      <c r="J15" s="12">
        <v>390374.01766999997</v>
      </c>
      <c r="K15" s="12">
        <v>334006.34746999998</v>
      </c>
      <c r="L15" s="13">
        <f t="shared" si="2"/>
        <v>-14.439401099601362</v>
      </c>
      <c r="M15" s="13">
        <f t="shared" si="5"/>
        <v>0.19745258631738125</v>
      </c>
    </row>
    <row r="16" spans="1:13" ht="14.25" x14ac:dyDescent="0.2">
      <c r="A16" s="11" t="s">
        <v>135</v>
      </c>
      <c r="B16" s="12">
        <v>83548.081090000007</v>
      </c>
      <c r="C16" s="12">
        <v>82189.18088</v>
      </c>
      <c r="D16" s="13">
        <f t="shared" si="0"/>
        <v>-1.6264888340597159</v>
      </c>
      <c r="E16" s="13">
        <f t="shared" si="3"/>
        <v>0.60420675615047614</v>
      </c>
      <c r="F16" s="12">
        <v>161101.8076</v>
      </c>
      <c r="G16" s="12">
        <v>164732.60965999999</v>
      </c>
      <c r="H16" s="13">
        <f t="shared" si="1"/>
        <v>2.2537314224399725</v>
      </c>
      <c r="I16" s="13">
        <f t="shared" si="4"/>
        <v>0.61529724321556545</v>
      </c>
      <c r="J16" s="12">
        <v>977661.22808000003</v>
      </c>
      <c r="K16" s="12">
        <v>1015192.7991600001</v>
      </c>
      <c r="L16" s="13">
        <f t="shared" si="2"/>
        <v>3.8389137261490021</v>
      </c>
      <c r="M16" s="13">
        <f t="shared" si="5"/>
        <v>0.60014561197202443</v>
      </c>
    </row>
    <row r="17" spans="1:13" ht="14.25" x14ac:dyDescent="0.2">
      <c r="A17" s="11" t="s">
        <v>136</v>
      </c>
      <c r="B17" s="12">
        <v>14888.55919</v>
      </c>
      <c r="C17" s="12">
        <v>13166.345960000001</v>
      </c>
      <c r="D17" s="13">
        <f t="shared" si="0"/>
        <v>-11.567359930682448</v>
      </c>
      <c r="E17" s="13">
        <f t="shared" si="3"/>
        <v>9.6791269820068887E-2</v>
      </c>
      <c r="F17" s="12">
        <v>23588.318520000001</v>
      </c>
      <c r="G17" s="12">
        <v>21614.491620000001</v>
      </c>
      <c r="H17" s="13">
        <f t="shared" si="1"/>
        <v>-8.3678151892278247</v>
      </c>
      <c r="I17" s="13">
        <f t="shared" si="4"/>
        <v>8.0732874533713278E-2</v>
      </c>
      <c r="J17" s="12">
        <v>92649.53959</v>
      </c>
      <c r="K17" s="12">
        <v>97328.779120000007</v>
      </c>
      <c r="L17" s="13">
        <f t="shared" si="2"/>
        <v>5.0504725125531582</v>
      </c>
      <c r="M17" s="13">
        <f t="shared" si="5"/>
        <v>5.7537287257941272E-2</v>
      </c>
    </row>
    <row r="18" spans="1:13" ht="15.75" x14ac:dyDescent="0.25">
      <c r="A18" s="9" t="s">
        <v>12</v>
      </c>
      <c r="B18" s="8">
        <f>B19</f>
        <v>177209.36773</v>
      </c>
      <c r="C18" s="8">
        <f>C19</f>
        <v>211337.06198</v>
      </c>
      <c r="D18" s="10">
        <f t="shared" si="0"/>
        <v>19.258403033183711</v>
      </c>
      <c r="E18" s="10">
        <f t="shared" si="3"/>
        <v>1.5536263934755974</v>
      </c>
      <c r="F18" s="8">
        <f>F19</f>
        <v>395464.50459000003</v>
      </c>
      <c r="G18" s="8">
        <f>G19</f>
        <v>432339.86551999999</v>
      </c>
      <c r="H18" s="10">
        <f t="shared" si="1"/>
        <v>9.3245690831926105</v>
      </c>
      <c r="I18" s="10">
        <f t="shared" si="4"/>
        <v>1.6148443707392934</v>
      </c>
      <c r="J18" s="8">
        <f>J19</f>
        <v>2314382.2503499999</v>
      </c>
      <c r="K18" s="8">
        <f>K19</f>
        <v>2550284.98538</v>
      </c>
      <c r="L18" s="10">
        <f t="shared" si="2"/>
        <v>10.192902879130056</v>
      </c>
      <c r="M18" s="10">
        <f t="shared" si="5"/>
        <v>1.5076371153542074</v>
      </c>
    </row>
    <row r="19" spans="1:13" ht="14.25" x14ac:dyDescent="0.2">
      <c r="A19" s="11" t="s">
        <v>137</v>
      </c>
      <c r="B19" s="12">
        <v>177209.36773</v>
      </c>
      <c r="C19" s="12">
        <v>211337.06198</v>
      </c>
      <c r="D19" s="13">
        <f t="shared" si="0"/>
        <v>19.258403033183711</v>
      </c>
      <c r="E19" s="13">
        <f t="shared" si="3"/>
        <v>1.5536263934755974</v>
      </c>
      <c r="F19" s="12">
        <v>395464.50459000003</v>
      </c>
      <c r="G19" s="12">
        <v>432339.86551999999</v>
      </c>
      <c r="H19" s="13">
        <f t="shared" si="1"/>
        <v>9.3245690831926105</v>
      </c>
      <c r="I19" s="13">
        <f t="shared" si="4"/>
        <v>1.6148443707392934</v>
      </c>
      <c r="J19" s="12">
        <v>2314382.2503499999</v>
      </c>
      <c r="K19" s="12">
        <v>2550284.98538</v>
      </c>
      <c r="L19" s="13">
        <f t="shared" si="2"/>
        <v>10.192902879130056</v>
      </c>
      <c r="M19" s="13">
        <f t="shared" si="5"/>
        <v>1.5076371153542074</v>
      </c>
    </row>
    <row r="20" spans="1:13" ht="15.75" x14ac:dyDescent="0.25">
      <c r="A20" s="9" t="s">
        <v>111</v>
      </c>
      <c r="B20" s="8">
        <f>B21</f>
        <v>397684.04918999999</v>
      </c>
      <c r="C20" s="8">
        <f>C21</f>
        <v>412104.28519999998</v>
      </c>
      <c r="D20" s="10">
        <f t="shared" si="0"/>
        <v>3.6260534058056959</v>
      </c>
      <c r="E20" s="10">
        <f t="shared" si="3"/>
        <v>3.0295495184451173</v>
      </c>
      <c r="F20" s="8">
        <f>F21</f>
        <v>769079.54942000005</v>
      </c>
      <c r="G20" s="8">
        <f>G21</f>
        <v>805179.58244999999</v>
      </c>
      <c r="H20" s="10">
        <f t="shared" si="1"/>
        <v>4.6939270530889434</v>
      </c>
      <c r="I20" s="10">
        <f t="shared" si="4"/>
        <v>3.0074481209122923</v>
      </c>
      <c r="J20" s="8">
        <f>J21</f>
        <v>4572299.8756499998</v>
      </c>
      <c r="K20" s="8">
        <f>K21</f>
        <v>5051265.0082700001</v>
      </c>
      <c r="L20" s="10">
        <f t="shared" si="2"/>
        <v>10.475365694423322</v>
      </c>
      <c r="M20" s="10">
        <f t="shared" si="5"/>
        <v>2.9861269033127686</v>
      </c>
    </row>
    <row r="21" spans="1:13" ht="14.25" x14ac:dyDescent="0.2">
      <c r="A21" s="11" t="s">
        <v>138</v>
      </c>
      <c r="B21" s="12">
        <v>397684.04918999999</v>
      </c>
      <c r="C21" s="12">
        <v>412104.28519999998</v>
      </c>
      <c r="D21" s="13">
        <f t="shared" si="0"/>
        <v>3.6260534058056959</v>
      </c>
      <c r="E21" s="13">
        <f t="shared" si="3"/>
        <v>3.0295495184451173</v>
      </c>
      <c r="F21" s="12">
        <v>769079.54942000005</v>
      </c>
      <c r="G21" s="12">
        <v>805179.58244999999</v>
      </c>
      <c r="H21" s="13">
        <f t="shared" si="1"/>
        <v>4.6939270530889434</v>
      </c>
      <c r="I21" s="13">
        <f t="shared" si="4"/>
        <v>3.0074481209122923</v>
      </c>
      <c r="J21" s="12">
        <v>4572299.8756499998</v>
      </c>
      <c r="K21" s="12">
        <v>5051265.0082700001</v>
      </c>
      <c r="L21" s="13">
        <f t="shared" si="2"/>
        <v>10.475365694423322</v>
      </c>
      <c r="M21" s="13">
        <f t="shared" si="5"/>
        <v>2.9861269033127686</v>
      </c>
    </row>
    <row r="22" spans="1:13" ht="16.5" x14ac:dyDescent="0.25">
      <c r="A22" s="90" t="s">
        <v>14</v>
      </c>
      <c r="B22" s="8">
        <f>B23+B27+B29</f>
        <v>10688325.508189999</v>
      </c>
      <c r="C22" s="8">
        <f>C23+C27+C29</f>
        <v>11065058.711589999</v>
      </c>
      <c r="D22" s="10">
        <f t="shared" si="0"/>
        <v>3.5247167866596754</v>
      </c>
      <c r="E22" s="10">
        <f t="shared" si="3"/>
        <v>81.343835759911286</v>
      </c>
      <c r="F22" s="8">
        <f>F23+F27+F29</f>
        <v>20574516.77651</v>
      </c>
      <c r="G22" s="8">
        <f>G23+G27+G29</f>
        <v>21681541.950259998</v>
      </c>
      <c r="H22" s="10">
        <f t="shared" si="1"/>
        <v>5.3805646362197566</v>
      </c>
      <c r="I22" s="10">
        <f t="shared" si="4"/>
        <v>80.983316042840215</v>
      </c>
      <c r="J22" s="8">
        <f>J23+J27+J29</f>
        <v>124091349.77920999</v>
      </c>
      <c r="K22" s="8">
        <f>K23+K27+K29</f>
        <v>137379233.98201001</v>
      </c>
      <c r="L22" s="10">
        <f t="shared" si="2"/>
        <v>10.708147043643686</v>
      </c>
      <c r="M22" s="10">
        <f t="shared" si="5"/>
        <v>81.213681301326048</v>
      </c>
    </row>
    <row r="23" spans="1:13" ht="15.75" x14ac:dyDescent="0.25">
      <c r="A23" s="9" t="s">
        <v>15</v>
      </c>
      <c r="B23" s="8">
        <f>B24+B25+B26</f>
        <v>1016225.2842699999</v>
      </c>
      <c r="C23" s="8">
        <f>C24+C25+C26</f>
        <v>973259.92981</v>
      </c>
      <c r="D23" s="10">
        <f t="shared" si="0"/>
        <v>-4.2279359828036434</v>
      </c>
      <c r="E23" s="10">
        <f t="shared" si="3"/>
        <v>7.154837398128115</v>
      </c>
      <c r="F23" s="8">
        <f>F24+F25+F26</f>
        <v>2009248.2472799998</v>
      </c>
      <c r="G23" s="8">
        <f>G24+G25+G26</f>
        <v>1949054.48771</v>
      </c>
      <c r="H23" s="10">
        <f t="shared" si="1"/>
        <v>-2.9958348676668738</v>
      </c>
      <c r="I23" s="10">
        <f t="shared" si="4"/>
        <v>7.2799663384200493</v>
      </c>
      <c r="J23" s="8">
        <f>J24+J25+J26</f>
        <v>12036972.5647</v>
      </c>
      <c r="K23" s="8">
        <f>K24+K25+K26</f>
        <v>12349098.32323</v>
      </c>
      <c r="L23" s="10">
        <f t="shared" si="2"/>
        <v>2.5930586520181156</v>
      </c>
      <c r="M23" s="10">
        <f t="shared" si="5"/>
        <v>7.3003445026696996</v>
      </c>
    </row>
    <row r="24" spans="1:13" ht="14.25" x14ac:dyDescent="0.2">
      <c r="A24" s="11" t="s">
        <v>139</v>
      </c>
      <c r="B24" s="12">
        <v>698386.58378999995</v>
      </c>
      <c r="C24" s="12">
        <v>640601.15055000002</v>
      </c>
      <c r="D24" s="13">
        <f t="shared" si="0"/>
        <v>-8.274132777066006</v>
      </c>
      <c r="E24" s="13">
        <f t="shared" si="3"/>
        <v>4.7093247434257464</v>
      </c>
      <c r="F24" s="12">
        <v>1393636.7355599999</v>
      </c>
      <c r="G24" s="12">
        <v>1316476.2807400001</v>
      </c>
      <c r="H24" s="13">
        <f t="shared" si="1"/>
        <v>-5.5366260698484506</v>
      </c>
      <c r="I24" s="13">
        <f t="shared" si="4"/>
        <v>4.9172063015929455</v>
      </c>
      <c r="J24" s="12">
        <v>8242234.13411</v>
      </c>
      <c r="K24" s="12">
        <v>8382081.9861700004</v>
      </c>
      <c r="L24" s="13">
        <f t="shared" si="2"/>
        <v>1.6967226335059851</v>
      </c>
      <c r="M24" s="13">
        <f t="shared" si="5"/>
        <v>4.955186568848827</v>
      </c>
    </row>
    <row r="25" spans="1:13" ht="14.25" x14ac:dyDescent="0.2">
      <c r="A25" s="11" t="s">
        <v>140</v>
      </c>
      <c r="B25" s="12">
        <v>144500.90893000001</v>
      </c>
      <c r="C25" s="12">
        <v>146565.11981</v>
      </c>
      <c r="D25" s="13">
        <f t="shared" si="0"/>
        <v>1.428510654559243</v>
      </c>
      <c r="E25" s="13">
        <f t="shared" si="3"/>
        <v>1.0774609827843558</v>
      </c>
      <c r="F25" s="12">
        <v>273507.41991</v>
      </c>
      <c r="G25" s="12">
        <v>263815.67034000001</v>
      </c>
      <c r="H25" s="13">
        <f t="shared" si="1"/>
        <v>-3.5435051718849677</v>
      </c>
      <c r="I25" s="13">
        <f t="shared" si="4"/>
        <v>0.9853850734975873</v>
      </c>
      <c r="J25" s="12">
        <v>1589808.0724500001</v>
      </c>
      <c r="K25" s="12">
        <v>1674398.3734899999</v>
      </c>
      <c r="L25" s="13">
        <f t="shared" si="2"/>
        <v>5.3207869871764162</v>
      </c>
      <c r="M25" s="13">
        <f t="shared" si="5"/>
        <v>0.98984433043121223</v>
      </c>
    </row>
    <row r="26" spans="1:13" ht="14.25" x14ac:dyDescent="0.2">
      <c r="A26" s="11" t="s">
        <v>141</v>
      </c>
      <c r="B26" s="12">
        <v>173337.79154999999</v>
      </c>
      <c r="C26" s="12">
        <v>186093.65945000001</v>
      </c>
      <c r="D26" s="13">
        <f t="shared" si="0"/>
        <v>7.3589652815673094</v>
      </c>
      <c r="E26" s="13">
        <f t="shared" si="3"/>
        <v>1.368051671918012</v>
      </c>
      <c r="F26" s="12">
        <v>342104.09181000001</v>
      </c>
      <c r="G26" s="12">
        <v>368762.53662999999</v>
      </c>
      <c r="H26" s="13">
        <f t="shared" si="1"/>
        <v>7.7924951668820475</v>
      </c>
      <c r="I26" s="13">
        <f t="shared" si="4"/>
        <v>1.377374963329516</v>
      </c>
      <c r="J26" s="12">
        <v>2204930.3581400001</v>
      </c>
      <c r="K26" s="12">
        <v>2292617.9635700001</v>
      </c>
      <c r="L26" s="13">
        <f t="shared" si="2"/>
        <v>3.9768877554922004</v>
      </c>
      <c r="M26" s="13">
        <f t="shared" si="5"/>
        <v>1.3553136033896593</v>
      </c>
    </row>
    <row r="27" spans="1:13" ht="15.75" x14ac:dyDescent="0.25">
      <c r="A27" s="9" t="s">
        <v>19</v>
      </c>
      <c r="B27" s="8">
        <f>B28</f>
        <v>1260229.6833599999</v>
      </c>
      <c r="C27" s="8">
        <f>C28</f>
        <v>1635174.1203999999</v>
      </c>
      <c r="D27" s="10">
        <f t="shared" si="0"/>
        <v>29.752071546222464</v>
      </c>
      <c r="E27" s="10">
        <f t="shared" si="3"/>
        <v>12.020843138351667</v>
      </c>
      <c r="F27" s="8">
        <f>F28</f>
        <v>2609729.8090400002</v>
      </c>
      <c r="G27" s="8">
        <f>G28</f>
        <v>3158785.7538899998</v>
      </c>
      <c r="H27" s="10">
        <f t="shared" si="1"/>
        <v>21.038804206783848</v>
      </c>
      <c r="I27" s="10">
        <f t="shared" si="4"/>
        <v>11.798466437753868</v>
      </c>
      <c r="J27" s="8">
        <f>J28</f>
        <v>16079208.08127</v>
      </c>
      <c r="K27" s="8">
        <f>K28</f>
        <v>17906402.856989998</v>
      </c>
      <c r="L27" s="10">
        <f t="shared" si="2"/>
        <v>11.363711238045495</v>
      </c>
      <c r="M27" s="10">
        <f t="shared" si="5"/>
        <v>10.585623843783953</v>
      </c>
    </row>
    <row r="28" spans="1:13" ht="14.25" x14ac:dyDescent="0.2">
      <c r="A28" s="11" t="s">
        <v>142</v>
      </c>
      <c r="B28" s="12">
        <v>1260229.6833599999</v>
      </c>
      <c r="C28" s="12">
        <v>1635174.1203999999</v>
      </c>
      <c r="D28" s="13">
        <f t="shared" si="0"/>
        <v>29.752071546222464</v>
      </c>
      <c r="E28" s="13">
        <f t="shared" si="3"/>
        <v>12.020843138351667</v>
      </c>
      <c r="F28" s="12">
        <v>2609729.8090400002</v>
      </c>
      <c r="G28" s="12">
        <v>3158785.7538899998</v>
      </c>
      <c r="H28" s="13">
        <f t="shared" si="1"/>
        <v>21.038804206783848</v>
      </c>
      <c r="I28" s="13">
        <f t="shared" si="4"/>
        <v>11.798466437753868</v>
      </c>
      <c r="J28" s="12">
        <v>16079208.08127</v>
      </c>
      <c r="K28" s="12">
        <v>17906402.856989998</v>
      </c>
      <c r="L28" s="13">
        <f t="shared" si="2"/>
        <v>11.363711238045495</v>
      </c>
      <c r="M28" s="13">
        <f t="shared" si="5"/>
        <v>10.585623843783953</v>
      </c>
    </row>
    <row r="29" spans="1:13" ht="15.75" x14ac:dyDescent="0.25">
      <c r="A29" s="9" t="s">
        <v>21</v>
      </c>
      <c r="B29" s="8">
        <f>B30+B31+B32+B33+B34+B35+B36+B37+B38+B39+B40+B41</f>
        <v>8411870.5405599996</v>
      </c>
      <c r="C29" s="8">
        <f>C30+C31+C32+C33+C34+C35+C36+C37+C38+C39+C40+C41</f>
        <v>8456624.6613800004</v>
      </c>
      <c r="D29" s="10">
        <f t="shared" si="0"/>
        <v>0.53203530182980407</v>
      </c>
      <c r="E29" s="10">
        <f t="shared" si="3"/>
        <v>62.168155223431512</v>
      </c>
      <c r="F29" s="8">
        <f>F30+F31+F32+F33+F34+F35+F36+F37+F38+F39+F40+F41</f>
        <v>15955538.72019</v>
      </c>
      <c r="G29" s="8">
        <f>G30+G31+G32+G33+G34+G35+G36+G37+G38+G39+G40+G41</f>
        <v>16573701.708659997</v>
      </c>
      <c r="H29" s="10">
        <f t="shared" si="1"/>
        <v>3.8742846563230069</v>
      </c>
      <c r="I29" s="10">
        <f t="shared" si="4"/>
        <v>61.904883266666303</v>
      </c>
      <c r="J29" s="8">
        <f>J30+J31+J32+J33+J34+J35+J36+J37+J38+J39+J40+J41</f>
        <v>95975169.133239985</v>
      </c>
      <c r="K29" s="8">
        <f>K30+K31+K32+K33+K34+K35+K36+K37+K38+K39+K40+K41</f>
        <v>107123732.80179001</v>
      </c>
      <c r="L29" s="10">
        <f t="shared" si="2"/>
        <v>11.616091713339676</v>
      </c>
      <c r="M29" s="10">
        <f t="shared" si="5"/>
        <v>63.327712954872396</v>
      </c>
    </row>
    <row r="30" spans="1:13" ht="14.25" x14ac:dyDescent="0.2">
      <c r="A30" s="11" t="s">
        <v>143</v>
      </c>
      <c r="B30" s="12">
        <v>1405097.4166900001</v>
      </c>
      <c r="C30" s="12">
        <v>1419151.8282000001</v>
      </c>
      <c r="D30" s="13">
        <f t="shared" si="0"/>
        <v>1.0002446337925881</v>
      </c>
      <c r="E30" s="13">
        <f t="shared" si="3"/>
        <v>10.432773674355907</v>
      </c>
      <c r="F30" s="12">
        <v>2832723.6235000002</v>
      </c>
      <c r="G30" s="12">
        <v>2838408.5184200001</v>
      </c>
      <c r="H30" s="13">
        <f t="shared" si="1"/>
        <v>0.20068653619571422</v>
      </c>
      <c r="I30" s="13">
        <f t="shared" si="4"/>
        <v>10.601816726560829</v>
      </c>
      <c r="J30" s="12">
        <v>17336144.229430001</v>
      </c>
      <c r="K30" s="12">
        <v>17642513.52256</v>
      </c>
      <c r="L30" s="13">
        <f t="shared" si="2"/>
        <v>1.767228566372353</v>
      </c>
      <c r="M30" s="13">
        <f t="shared" si="5"/>
        <v>10.429621923522674</v>
      </c>
    </row>
    <row r="31" spans="1:13" ht="14.25" x14ac:dyDescent="0.2">
      <c r="A31" s="11" t="s">
        <v>144</v>
      </c>
      <c r="B31" s="12">
        <v>2795909.4327799999</v>
      </c>
      <c r="C31" s="12">
        <v>2547753.37598</v>
      </c>
      <c r="D31" s="13">
        <f t="shared" si="0"/>
        <v>-8.8756829491882332</v>
      </c>
      <c r="E31" s="13">
        <f t="shared" si="3"/>
        <v>18.729591733245904</v>
      </c>
      <c r="F31" s="12">
        <v>5081484.7690700004</v>
      </c>
      <c r="G31" s="12">
        <v>4876083.5093599996</v>
      </c>
      <c r="H31" s="13">
        <f t="shared" si="1"/>
        <v>-4.0421504549268343</v>
      </c>
      <c r="I31" s="13">
        <f t="shared" si="4"/>
        <v>18.212791912848569</v>
      </c>
      <c r="J31" s="12">
        <v>29318196.854809999</v>
      </c>
      <c r="K31" s="12">
        <v>31361157.585340001</v>
      </c>
      <c r="L31" s="13">
        <f t="shared" si="2"/>
        <v>6.9682345767960463</v>
      </c>
      <c r="M31" s="13">
        <f t="shared" si="5"/>
        <v>18.539592801267137</v>
      </c>
    </row>
    <row r="32" spans="1:13" ht="14.25" x14ac:dyDescent="0.2">
      <c r="A32" s="11" t="s">
        <v>145</v>
      </c>
      <c r="B32" s="12">
        <v>56242.339760000003</v>
      </c>
      <c r="C32" s="12">
        <v>76164.448539999998</v>
      </c>
      <c r="D32" s="13">
        <f t="shared" si="0"/>
        <v>35.421906103146789</v>
      </c>
      <c r="E32" s="13">
        <f t="shared" si="3"/>
        <v>0.55991644999520362</v>
      </c>
      <c r="F32" s="12">
        <v>98766.605379999994</v>
      </c>
      <c r="G32" s="12">
        <v>168080.03395000001</v>
      </c>
      <c r="H32" s="13">
        <f t="shared" si="1"/>
        <v>70.17901273747313</v>
      </c>
      <c r="I32" s="13">
        <f t="shared" si="4"/>
        <v>0.62780029857152009</v>
      </c>
      <c r="J32" s="12">
        <v>1286900.2483300001</v>
      </c>
      <c r="K32" s="12">
        <v>1059834.1688900001</v>
      </c>
      <c r="L32" s="13">
        <f t="shared" si="2"/>
        <v>-17.64441958377596</v>
      </c>
      <c r="M32" s="13">
        <f t="shared" si="5"/>
        <v>0.626535990408562</v>
      </c>
    </row>
    <row r="33" spans="1:13" ht="14.25" x14ac:dyDescent="0.2">
      <c r="A33" s="11" t="s">
        <v>146</v>
      </c>
      <c r="B33" s="12">
        <v>879675.74375000002</v>
      </c>
      <c r="C33" s="12">
        <v>891317.18889999995</v>
      </c>
      <c r="D33" s="13">
        <f t="shared" si="0"/>
        <v>1.3233791238090991</v>
      </c>
      <c r="E33" s="13">
        <f t="shared" si="3"/>
        <v>6.5524423244067025</v>
      </c>
      <c r="F33" s="12">
        <v>1646819.9258399999</v>
      </c>
      <c r="G33" s="12">
        <v>1688909.6939000001</v>
      </c>
      <c r="H33" s="13">
        <f t="shared" si="1"/>
        <v>2.5558209127528775</v>
      </c>
      <c r="I33" s="13">
        <f t="shared" si="4"/>
        <v>6.3082924555225226</v>
      </c>
      <c r="J33" s="12">
        <v>10828538.76347</v>
      </c>
      <c r="K33" s="12">
        <v>11346586.454369999</v>
      </c>
      <c r="L33" s="13">
        <f t="shared" si="2"/>
        <v>4.7840960097740064</v>
      </c>
      <c r="M33" s="13">
        <f t="shared" si="5"/>
        <v>6.7076954023766042</v>
      </c>
    </row>
    <row r="34" spans="1:13" ht="14.25" x14ac:dyDescent="0.2">
      <c r="A34" s="11" t="s">
        <v>147</v>
      </c>
      <c r="B34" s="12">
        <v>547304.03936000005</v>
      </c>
      <c r="C34" s="12">
        <v>603633.60890999995</v>
      </c>
      <c r="D34" s="13">
        <f t="shared" si="0"/>
        <v>10.292189623864262</v>
      </c>
      <c r="E34" s="13">
        <f t="shared" si="3"/>
        <v>4.437561012749641</v>
      </c>
      <c r="F34" s="12">
        <v>1059160.44349</v>
      </c>
      <c r="G34" s="12">
        <v>1189638.4182800001</v>
      </c>
      <c r="H34" s="13">
        <f t="shared" si="1"/>
        <v>12.31899997700698</v>
      </c>
      <c r="I34" s="13">
        <f t="shared" si="4"/>
        <v>4.4434507575748547</v>
      </c>
      <c r="J34" s="12">
        <v>6318239.4098100001</v>
      </c>
      <c r="K34" s="12">
        <v>7445148.6391000003</v>
      </c>
      <c r="L34" s="13">
        <f t="shared" si="2"/>
        <v>17.83581083585258</v>
      </c>
      <c r="M34" s="13">
        <f t="shared" si="5"/>
        <v>4.4013051411834789</v>
      </c>
    </row>
    <row r="35" spans="1:13" ht="14.25" x14ac:dyDescent="0.2">
      <c r="A35" s="11" t="s">
        <v>148</v>
      </c>
      <c r="B35" s="12">
        <v>635657.58305999998</v>
      </c>
      <c r="C35" s="12">
        <v>657087.75633999996</v>
      </c>
      <c r="D35" s="13">
        <f t="shared" si="0"/>
        <v>3.3713392007119634</v>
      </c>
      <c r="E35" s="13">
        <f t="shared" si="3"/>
        <v>4.8305246203152796</v>
      </c>
      <c r="F35" s="12">
        <v>1232744.01749</v>
      </c>
      <c r="G35" s="12">
        <v>1308231.86097</v>
      </c>
      <c r="H35" s="13">
        <f t="shared" si="1"/>
        <v>6.1235619405966739</v>
      </c>
      <c r="I35" s="13">
        <f t="shared" si="4"/>
        <v>4.8864123454547963</v>
      </c>
      <c r="J35" s="12">
        <v>7076562.25177</v>
      </c>
      <c r="K35" s="12">
        <v>8160471.6605200004</v>
      </c>
      <c r="L35" s="13">
        <f t="shared" si="2"/>
        <v>15.316892160157163</v>
      </c>
      <c r="M35" s="13">
        <f t="shared" si="5"/>
        <v>4.8241784838657722</v>
      </c>
    </row>
    <row r="36" spans="1:13" ht="14.25" x14ac:dyDescent="0.2">
      <c r="A36" s="11" t="s">
        <v>149</v>
      </c>
      <c r="B36" s="12">
        <v>1147472.13476</v>
      </c>
      <c r="C36" s="12">
        <v>1199794.51492</v>
      </c>
      <c r="D36" s="13">
        <f t="shared" si="0"/>
        <v>4.559795273019283</v>
      </c>
      <c r="E36" s="13">
        <f t="shared" si="3"/>
        <v>8.8201870872197841</v>
      </c>
      <c r="F36" s="12">
        <v>2264973.1716399998</v>
      </c>
      <c r="G36" s="12">
        <v>2399384.5496399999</v>
      </c>
      <c r="H36" s="13">
        <f t="shared" si="1"/>
        <v>5.9343474652583517</v>
      </c>
      <c r="I36" s="13">
        <f t="shared" si="4"/>
        <v>8.9620063802461161</v>
      </c>
      <c r="J36" s="12">
        <v>11916353.69991</v>
      </c>
      <c r="K36" s="12">
        <v>15658389.676410001</v>
      </c>
      <c r="L36" s="13">
        <f t="shared" si="2"/>
        <v>31.402525224878673</v>
      </c>
      <c r="M36" s="13">
        <f t="shared" si="5"/>
        <v>9.256678990060923</v>
      </c>
    </row>
    <row r="37" spans="1:13" ht="14.25" x14ac:dyDescent="0.2">
      <c r="A37" s="14" t="s">
        <v>150</v>
      </c>
      <c r="B37" s="12">
        <v>239376.10553999999</v>
      </c>
      <c r="C37" s="12">
        <v>267094.58893999999</v>
      </c>
      <c r="D37" s="13">
        <f t="shared" si="0"/>
        <v>11.57946961225343</v>
      </c>
      <c r="E37" s="13">
        <f t="shared" si="3"/>
        <v>1.9635230992800017</v>
      </c>
      <c r="F37" s="12">
        <v>447717.65876000002</v>
      </c>
      <c r="G37" s="12">
        <v>519203.76848000003</v>
      </c>
      <c r="H37" s="13">
        <f t="shared" si="1"/>
        <v>15.966783601519788</v>
      </c>
      <c r="I37" s="13">
        <f t="shared" si="4"/>
        <v>1.9392920932427165</v>
      </c>
      <c r="J37" s="12">
        <v>2770048.5734899999</v>
      </c>
      <c r="K37" s="12">
        <v>3058298.3552100002</v>
      </c>
      <c r="L37" s="13">
        <f t="shared" si="2"/>
        <v>10.405946829908213</v>
      </c>
      <c r="M37" s="13">
        <f t="shared" si="5"/>
        <v>1.8079564192133994</v>
      </c>
    </row>
    <row r="38" spans="1:13" ht="14.25" x14ac:dyDescent="0.2">
      <c r="A38" s="11" t="s">
        <v>151</v>
      </c>
      <c r="B38" s="12">
        <v>195475.11747</v>
      </c>
      <c r="C38" s="12">
        <v>250812.61454000001</v>
      </c>
      <c r="D38" s="13">
        <f t="shared" si="0"/>
        <v>28.309228195497965</v>
      </c>
      <c r="E38" s="13">
        <f t="shared" si="3"/>
        <v>1.8438275526080794</v>
      </c>
      <c r="F38" s="12">
        <v>336863.08263999998</v>
      </c>
      <c r="G38" s="12">
        <v>524705.46050000004</v>
      </c>
      <c r="H38" s="13">
        <f t="shared" si="1"/>
        <v>55.762233245589613</v>
      </c>
      <c r="I38" s="13">
        <f t="shared" si="4"/>
        <v>1.9598416124903866</v>
      </c>
      <c r="J38" s="12">
        <v>3162565.9730699998</v>
      </c>
      <c r="K38" s="12">
        <v>4594453.5532200001</v>
      </c>
      <c r="L38" s="13">
        <f t="shared" si="2"/>
        <v>45.276133125533605</v>
      </c>
      <c r="M38" s="13">
        <f t="shared" si="5"/>
        <v>2.716076337081748</v>
      </c>
    </row>
    <row r="39" spans="1:13" ht="14.25" x14ac:dyDescent="0.2">
      <c r="A39" s="11" t="s">
        <v>152</v>
      </c>
      <c r="B39" s="12">
        <v>149655.0753</v>
      </c>
      <c r="C39" s="12">
        <v>171627.39296</v>
      </c>
      <c r="D39" s="13">
        <f t="shared" si="0"/>
        <v>14.681972940746634</v>
      </c>
      <c r="E39" s="13">
        <f t="shared" si="3"/>
        <v>1.2617041471471673</v>
      </c>
      <c r="F39" s="12">
        <v>256161.42332</v>
      </c>
      <c r="G39" s="12">
        <v>346514.25657000003</v>
      </c>
      <c r="H39" s="13">
        <f t="shared" si="1"/>
        <v>35.271834485839094</v>
      </c>
      <c r="I39" s="13">
        <f t="shared" si="4"/>
        <v>1.2942748083847249</v>
      </c>
      <c r="J39" s="12">
        <v>1774840.48355</v>
      </c>
      <c r="K39" s="12">
        <v>2125605.5551999998</v>
      </c>
      <c r="L39" s="13">
        <f t="shared" si="2"/>
        <v>19.763188573905335</v>
      </c>
      <c r="M39" s="13">
        <f t="shared" si="5"/>
        <v>1.2565818510456019</v>
      </c>
    </row>
    <row r="40" spans="1:13" ht="14.25" x14ac:dyDescent="0.2">
      <c r="A40" s="11" t="s">
        <v>153</v>
      </c>
      <c r="B40" s="12">
        <v>350915.61978000001</v>
      </c>
      <c r="C40" s="12">
        <v>363182.32212000003</v>
      </c>
      <c r="D40" s="13">
        <f t="shared" si="0"/>
        <v>3.495627338472536</v>
      </c>
      <c r="E40" s="13">
        <f t="shared" si="3"/>
        <v>2.6699038777343578</v>
      </c>
      <c r="F40" s="12">
        <v>682202.79598000005</v>
      </c>
      <c r="G40" s="12">
        <v>698217.16145999997</v>
      </c>
      <c r="H40" s="13">
        <f t="shared" si="1"/>
        <v>2.3474494057144568</v>
      </c>
      <c r="I40" s="13">
        <f t="shared" si="4"/>
        <v>2.6079298779933828</v>
      </c>
      <c r="J40" s="12">
        <v>4071868.7486800002</v>
      </c>
      <c r="K40" s="12">
        <v>4549212.4951799996</v>
      </c>
      <c r="L40" s="13">
        <f t="shared" si="2"/>
        <v>11.722964956931445</v>
      </c>
      <c r="M40" s="13">
        <f t="shared" si="5"/>
        <v>2.6893314444011223</v>
      </c>
    </row>
    <row r="41" spans="1:13" ht="14.25" x14ac:dyDescent="0.2">
      <c r="A41" s="11" t="s">
        <v>154</v>
      </c>
      <c r="B41" s="12">
        <v>9089.9323100000001</v>
      </c>
      <c r="C41" s="12">
        <v>9005.0210299999999</v>
      </c>
      <c r="D41" s="13">
        <f t="shared" si="0"/>
        <v>-0.93412444784201321</v>
      </c>
      <c r="E41" s="13">
        <f t="shared" si="3"/>
        <v>6.6199644373473879E-2</v>
      </c>
      <c r="F41" s="12">
        <v>15921.203079999999</v>
      </c>
      <c r="G41" s="12">
        <v>16324.477129999999</v>
      </c>
      <c r="H41" s="13">
        <f t="shared" si="1"/>
        <v>2.5329370398307867</v>
      </c>
      <c r="I41" s="13">
        <f t="shared" si="4"/>
        <v>6.0973997775884844E-2</v>
      </c>
      <c r="J41" s="12">
        <v>114909.89692</v>
      </c>
      <c r="K41" s="12">
        <v>122061.13579</v>
      </c>
      <c r="L41" s="13">
        <f t="shared" si="2"/>
        <v>6.2233446044936205</v>
      </c>
      <c r="M41" s="13">
        <f t="shared" si="5"/>
        <v>7.215817044536052E-2</v>
      </c>
    </row>
    <row r="42" spans="1:13" ht="15.75" x14ac:dyDescent="0.25">
      <c r="A42" s="9" t="s">
        <v>31</v>
      </c>
      <c r="B42" s="8">
        <f>B43</f>
        <v>334207.24878999998</v>
      </c>
      <c r="C42" s="8">
        <f>C43</f>
        <v>294313.36849999998</v>
      </c>
      <c r="D42" s="10">
        <f t="shared" si="0"/>
        <v>-11.936868644960906</v>
      </c>
      <c r="E42" s="10">
        <f t="shared" si="3"/>
        <v>2.163619636661656</v>
      </c>
      <c r="F42" s="8">
        <f>F43</f>
        <v>725531.79964999994</v>
      </c>
      <c r="G42" s="8">
        <f>G43</f>
        <v>598403.99800000002</v>
      </c>
      <c r="H42" s="10">
        <f t="shared" si="1"/>
        <v>-17.522016500355601</v>
      </c>
      <c r="I42" s="10">
        <f t="shared" si="4"/>
        <v>2.2351150209937902</v>
      </c>
      <c r="J42" s="8">
        <f>J43</f>
        <v>4777589.31501</v>
      </c>
      <c r="K42" s="8">
        <f>K43</f>
        <v>4434220.5744099999</v>
      </c>
      <c r="L42" s="10">
        <f t="shared" si="2"/>
        <v>-7.1870710929719461</v>
      </c>
      <c r="M42" s="10">
        <f t="shared" si="5"/>
        <v>2.6213523406097514</v>
      </c>
    </row>
    <row r="43" spans="1:13" ht="14.25" x14ac:dyDescent="0.2">
      <c r="A43" s="11" t="s">
        <v>155</v>
      </c>
      <c r="B43" s="12">
        <v>334207.24878999998</v>
      </c>
      <c r="C43" s="12">
        <v>294313.36849999998</v>
      </c>
      <c r="D43" s="13">
        <f t="shared" si="0"/>
        <v>-11.936868644960906</v>
      </c>
      <c r="E43" s="13">
        <f t="shared" si="3"/>
        <v>2.163619636661656</v>
      </c>
      <c r="F43" s="12">
        <v>725531.79964999994</v>
      </c>
      <c r="G43" s="12">
        <v>598403.99800000002</v>
      </c>
      <c r="H43" s="13">
        <f t="shared" si="1"/>
        <v>-17.522016500355601</v>
      </c>
      <c r="I43" s="13">
        <f t="shared" si="4"/>
        <v>2.2351150209937902</v>
      </c>
      <c r="J43" s="12">
        <v>4777589.31501</v>
      </c>
      <c r="K43" s="12">
        <v>4434220.5744099999</v>
      </c>
      <c r="L43" s="13">
        <f t="shared" si="2"/>
        <v>-7.1870710929719461</v>
      </c>
      <c r="M43" s="13">
        <f t="shared" si="5"/>
        <v>2.6213523406097514</v>
      </c>
    </row>
    <row r="44" spans="1:13" ht="15.75" x14ac:dyDescent="0.25">
      <c r="A44" s="9" t="s">
        <v>33</v>
      </c>
      <c r="B44" s="8">
        <f>B8+B22+B42</f>
        <v>12858362.583149998</v>
      </c>
      <c r="C44" s="8">
        <f>C8+C22+C42</f>
        <v>13221236.923629999</v>
      </c>
      <c r="D44" s="10">
        <f t="shared" si="0"/>
        <v>2.8220882568323558</v>
      </c>
      <c r="E44" s="10">
        <f t="shared" si="3"/>
        <v>97.194796059432178</v>
      </c>
      <c r="F44" s="15">
        <f>F8+F22+F42</f>
        <v>25029665.741379999</v>
      </c>
      <c r="G44" s="15">
        <f>G8+G22+G42</f>
        <v>26026572.062939998</v>
      </c>
      <c r="H44" s="16">
        <f t="shared" si="1"/>
        <v>3.9828990601016119</v>
      </c>
      <c r="I44" s="16">
        <f t="shared" si="4"/>
        <v>97.212555994411204</v>
      </c>
      <c r="J44" s="15">
        <f>J8+J22+J42</f>
        <v>150500764.41779</v>
      </c>
      <c r="K44" s="15">
        <f>K8+K22+K42</f>
        <v>164465185.44501999</v>
      </c>
      <c r="L44" s="16">
        <f t="shared" si="2"/>
        <v>9.2786379399806727</v>
      </c>
      <c r="M44" s="16">
        <f t="shared" si="5"/>
        <v>97.225925409108299</v>
      </c>
    </row>
    <row r="45" spans="1:13" ht="15.75" x14ac:dyDescent="0.25">
      <c r="A45" s="91" t="s">
        <v>34</v>
      </c>
      <c r="B45" s="92">
        <f>B46-B44</f>
        <v>289807.28685000166</v>
      </c>
      <c r="C45" s="92">
        <f>C46-C44</f>
        <v>381586.95137000084</v>
      </c>
      <c r="D45" s="93">
        <f t="shared" si="0"/>
        <v>31.669205256216511</v>
      </c>
      <c r="E45" s="93">
        <f t="shared" si="3"/>
        <v>2.8052039405678246</v>
      </c>
      <c r="F45" s="92">
        <f>F46-F44</f>
        <v>552655.71862000227</v>
      </c>
      <c r="G45" s="92">
        <f>G46-G44</f>
        <v>746278.21006000042</v>
      </c>
      <c r="H45" s="94">
        <f t="shared" si="1"/>
        <v>35.034920460694636</v>
      </c>
      <c r="I45" s="94">
        <f t="shared" si="4"/>
        <v>2.7874440055887897</v>
      </c>
      <c r="J45" s="92">
        <f>J46-J44</f>
        <v>8737002.8452026844</v>
      </c>
      <c r="K45" s="92">
        <f>K46-K44</f>
        <v>4692562.0929763019</v>
      </c>
      <c r="L45" s="94">
        <f t="shared" si="2"/>
        <v>-46.290940084185792</v>
      </c>
      <c r="M45" s="94">
        <f t="shared" si="5"/>
        <v>2.7740745908917099</v>
      </c>
    </row>
    <row r="46" spans="1:13" s="18" customFormat="1" ht="22.5" customHeight="1" x14ac:dyDescent="0.3">
      <c r="A46" s="17" t="s">
        <v>223</v>
      </c>
      <c r="B46" s="95">
        <v>13148169.869999999</v>
      </c>
      <c r="C46" s="95">
        <v>13602823.875</v>
      </c>
      <c r="D46" s="169">
        <f t="shared" si="0"/>
        <v>3.4579261562278618</v>
      </c>
      <c r="E46" s="96">
        <f t="shared" si="3"/>
        <v>100</v>
      </c>
      <c r="F46" s="97">
        <v>25582321.460000001</v>
      </c>
      <c r="G46" s="97">
        <v>26772850.272999998</v>
      </c>
      <c r="H46" s="170">
        <f t="shared" si="1"/>
        <v>4.6537168835966822</v>
      </c>
      <c r="I46" s="98">
        <f t="shared" si="4"/>
        <v>100</v>
      </c>
      <c r="J46" s="97">
        <v>159237767.26299268</v>
      </c>
      <c r="K46" s="97">
        <v>169157747.53799629</v>
      </c>
      <c r="L46" s="170">
        <f t="shared" si="2"/>
        <v>6.229665515606011</v>
      </c>
      <c r="M46" s="98">
        <f t="shared" si="5"/>
        <v>100</v>
      </c>
    </row>
    <row r="47" spans="1:13" ht="20.25" customHeight="1" x14ac:dyDescent="0.2"/>
    <row r="48" spans="1:13" ht="15" x14ac:dyDescent="0.2">
      <c r="C48" s="73"/>
    </row>
    <row r="49" spans="1:3" ht="15" x14ac:dyDescent="0.2">
      <c r="A49" s="1" t="s">
        <v>224</v>
      </c>
      <c r="C49" s="74"/>
    </row>
    <row r="50" spans="1:3" x14ac:dyDescent="0.2">
      <c r="A50" s="1" t="s">
        <v>225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/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/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52" zoomScale="85" zoomScaleNormal="85" workbookViewId="0">
      <selection activeCell="B84" sqref="B84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4.140625" style="35" customWidth="1"/>
    <col min="5" max="14" width="14.140625" style="36" customWidth="1"/>
    <col min="15" max="15" width="14.140625" style="35" customWidth="1"/>
  </cols>
  <sheetData>
    <row r="1" spans="1:15" ht="15.75" x14ac:dyDescent="0.25">
      <c r="A1" s="123"/>
      <c r="B1" s="137" t="s">
        <v>60</v>
      </c>
      <c r="C1" s="137" t="s">
        <v>44</v>
      </c>
      <c r="D1" s="137" t="s">
        <v>45</v>
      </c>
      <c r="E1" s="137" t="s">
        <v>46</v>
      </c>
      <c r="F1" s="137" t="s">
        <v>47</v>
      </c>
      <c r="G1" s="137" t="s">
        <v>48</v>
      </c>
      <c r="H1" s="137" t="s">
        <v>49</v>
      </c>
      <c r="I1" s="137" t="s">
        <v>0</v>
      </c>
      <c r="J1" s="137" t="s">
        <v>61</v>
      </c>
      <c r="K1" s="137" t="s">
        <v>50</v>
      </c>
      <c r="L1" s="137" t="s">
        <v>51</v>
      </c>
      <c r="M1" s="137" t="s">
        <v>52</v>
      </c>
      <c r="N1" s="137" t="s">
        <v>53</v>
      </c>
      <c r="O1" s="138" t="s">
        <v>42</v>
      </c>
    </row>
    <row r="2" spans="1:15" s="39" customFormat="1" ht="15" x14ac:dyDescent="0.25">
      <c r="A2" s="139">
        <v>2019</v>
      </c>
      <c r="B2" s="140" t="s">
        <v>2</v>
      </c>
      <c r="C2" s="141">
        <f>C4+C6+C8+C10+C12+C14+C16+C18+C20+C22</f>
        <v>1884761.2711399999</v>
      </c>
      <c r="D2" s="141">
        <f t="shared" ref="D2:O2" si="0">D4+D6+D8+D10+D12+D14+D16+D18+D20+D22</f>
        <v>1861864.8435399998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>
        <f t="shared" si="0"/>
        <v>3746626.1146800001</v>
      </c>
    </row>
    <row r="3" spans="1:15" ht="15" x14ac:dyDescent="0.25">
      <c r="A3" s="123">
        <v>2018</v>
      </c>
      <c r="B3" s="140" t="s">
        <v>2</v>
      </c>
      <c r="C3" s="141">
        <f>C5+C7+C9+C11+C13+C15+C17+C19+C21+C23</f>
        <v>1893787.3390500001</v>
      </c>
      <c r="D3" s="141">
        <f t="shared" ref="D3:O3" si="1">D5+D7+D9+D11+D13+D15+D17+D19+D21+D23</f>
        <v>1835829.82617</v>
      </c>
      <c r="E3" s="141">
        <f t="shared" si="1"/>
        <v>1994962.8593799998</v>
      </c>
      <c r="F3" s="141">
        <f t="shared" si="1"/>
        <v>1783180.0112999999</v>
      </c>
      <c r="G3" s="141">
        <f t="shared" si="1"/>
        <v>1896959.8715599999</v>
      </c>
      <c r="H3" s="141">
        <f t="shared" si="1"/>
        <v>1589617.51511</v>
      </c>
      <c r="I3" s="141">
        <f t="shared" si="1"/>
        <v>1678501.3733899998</v>
      </c>
      <c r="J3" s="141">
        <f t="shared" si="1"/>
        <v>1513924.86827</v>
      </c>
      <c r="K3" s="141">
        <f t="shared" si="1"/>
        <v>1895539.8796600001</v>
      </c>
      <c r="L3" s="141">
        <f t="shared" si="1"/>
        <v>2162655.7748600002</v>
      </c>
      <c r="M3" s="141">
        <f t="shared" si="1"/>
        <v>2308034.97371</v>
      </c>
      <c r="N3" s="141">
        <f t="shared" si="1"/>
        <v>2081727.6466800002</v>
      </c>
      <c r="O3" s="141">
        <f t="shared" si="1"/>
        <v>22634721.939139999</v>
      </c>
    </row>
    <row r="4" spans="1:15" s="39" customFormat="1" ht="15" x14ac:dyDescent="0.25">
      <c r="A4" s="139">
        <v>2019</v>
      </c>
      <c r="B4" s="142" t="s">
        <v>129</v>
      </c>
      <c r="C4" s="143">
        <v>560451.41058000003</v>
      </c>
      <c r="D4" s="143">
        <v>566192.23199999996</v>
      </c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1">
        <v>1126643.64258</v>
      </c>
    </row>
    <row r="5" spans="1:15" ht="15" x14ac:dyDescent="0.25">
      <c r="A5" s="123">
        <v>2018</v>
      </c>
      <c r="B5" s="142" t="s">
        <v>129</v>
      </c>
      <c r="C5" s="143">
        <v>547229.00737999997</v>
      </c>
      <c r="D5" s="143">
        <v>534695.97504000005</v>
      </c>
      <c r="E5" s="143">
        <v>599951.91367000004</v>
      </c>
      <c r="F5" s="143">
        <v>534080.27081000002</v>
      </c>
      <c r="G5" s="143">
        <v>559451.36152000003</v>
      </c>
      <c r="H5" s="143">
        <v>447489.81228999997</v>
      </c>
      <c r="I5" s="143">
        <v>533442.38057000004</v>
      </c>
      <c r="J5" s="143">
        <v>491441.43644999998</v>
      </c>
      <c r="K5" s="143">
        <v>545084.79088999995</v>
      </c>
      <c r="L5" s="143">
        <v>645984.66926999995</v>
      </c>
      <c r="M5" s="143">
        <v>648162.36711999995</v>
      </c>
      <c r="N5" s="143">
        <v>595132.30183000001</v>
      </c>
      <c r="O5" s="141">
        <v>6682146.2868400002</v>
      </c>
    </row>
    <row r="6" spans="1:15" s="39" customFormat="1" ht="15" x14ac:dyDescent="0.25">
      <c r="A6" s="139">
        <v>2019</v>
      </c>
      <c r="B6" s="142" t="s">
        <v>130</v>
      </c>
      <c r="C6" s="143">
        <v>199411.97417</v>
      </c>
      <c r="D6" s="143">
        <v>166307.35811999999</v>
      </c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1">
        <v>365719.33228999999</v>
      </c>
    </row>
    <row r="7" spans="1:15" ht="15" x14ac:dyDescent="0.25">
      <c r="A7" s="123">
        <v>2018</v>
      </c>
      <c r="B7" s="142" t="s">
        <v>130</v>
      </c>
      <c r="C7" s="143">
        <v>225393.90067</v>
      </c>
      <c r="D7" s="143">
        <v>211796.53271</v>
      </c>
      <c r="E7" s="143">
        <v>207194.92988000001</v>
      </c>
      <c r="F7" s="143">
        <v>149357.76658</v>
      </c>
      <c r="G7" s="143">
        <v>213052.51162</v>
      </c>
      <c r="H7" s="143">
        <v>167647.67535999999</v>
      </c>
      <c r="I7" s="143">
        <v>104393.81816</v>
      </c>
      <c r="J7" s="143">
        <v>111091.37439</v>
      </c>
      <c r="K7" s="143">
        <v>152281.88858</v>
      </c>
      <c r="L7" s="143">
        <v>201915.69401000001</v>
      </c>
      <c r="M7" s="143">
        <v>299958.16647</v>
      </c>
      <c r="N7" s="143">
        <v>281914.91738</v>
      </c>
      <c r="O7" s="141">
        <v>2325999.1758099999</v>
      </c>
    </row>
    <row r="8" spans="1:15" s="39" customFormat="1" ht="15" x14ac:dyDescent="0.25">
      <c r="A8" s="139">
        <v>2019</v>
      </c>
      <c r="B8" s="142" t="s">
        <v>131</v>
      </c>
      <c r="C8" s="143">
        <v>125532.20044</v>
      </c>
      <c r="D8" s="143">
        <v>122760.84969</v>
      </c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1">
        <v>248293.05012999999</v>
      </c>
    </row>
    <row r="9" spans="1:15" ht="15" x14ac:dyDescent="0.25">
      <c r="A9" s="123">
        <v>2018</v>
      </c>
      <c r="B9" s="142" t="s">
        <v>131</v>
      </c>
      <c r="C9" s="143">
        <v>119835.36044999999</v>
      </c>
      <c r="D9" s="143">
        <v>117643.61351</v>
      </c>
      <c r="E9" s="143">
        <v>141218.40416000001</v>
      </c>
      <c r="F9" s="143">
        <v>128537.29485999999</v>
      </c>
      <c r="G9" s="143">
        <v>137415.24734999999</v>
      </c>
      <c r="H9" s="143">
        <v>118811.43697</v>
      </c>
      <c r="I9" s="143">
        <v>125958.33078</v>
      </c>
      <c r="J9" s="143">
        <v>111575.98493999999</v>
      </c>
      <c r="K9" s="143">
        <v>143628.21267000001</v>
      </c>
      <c r="L9" s="143">
        <v>141481.18818999999</v>
      </c>
      <c r="M9" s="143">
        <v>150320.99999000001</v>
      </c>
      <c r="N9" s="143">
        <v>128165.14728999999</v>
      </c>
      <c r="O9" s="141">
        <v>1564591.22116</v>
      </c>
    </row>
    <row r="10" spans="1:15" s="39" customFormat="1" ht="15" x14ac:dyDescent="0.25">
      <c r="A10" s="139">
        <v>2019</v>
      </c>
      <c r="B10" s="142" t="s">
        <v>132</v>
      </c>
      <c r="C10" s="143">
        <v>112545.05042</v>
      </c>
      <c r="D10" s="143">
        <v>115161.62381</v>
      </c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1">
        <v>227706.67423</v>
      </c>
    </row>
    <row r="11" spans="1:15" ht="15" x14ac:dyDescent="0.25">
      <c r="A11" s="123">
        <v>2018</v>
      </c>
      <c r="B11" s="142" t="s">
        <v>132</v>
      </c>
      <c r="C11" s="143">
        <v>108333.43629</v>
      </c>
      <c r="D11" s="143">
        <v>107610.34673</v>
      </c>
      <c r="E11" s="143">
        <v>114743.12595</v>
      </c>
      <c r="F11" s="143">
        <v>103051.37514</v>
      </c>
      <c r="G11" s="143">
        <v>98740.460529999997</v>
      </c>
      <c r="H11" s="143">
        <v>72157.401920000004</v>
      </c>
      <c r="I11" s="143">
        <v>76556.326149999994</v>
      </c>
      <c r="J11" s="143">
        <v>90903.476309999998</v>
      </c>
      <c r="K11" s="143">
        <v>154124.48736</v>
      </c>
      <c r="L11" s="143">
        <v>177002.40362</v>
      </c>
      <c r="M11" s="143">
        <v>158282.61569999999</v>
      </c>
      <c r="N11" s="143">
        <v>126620.45237</v>
      </c>
      <c r="O11" s="141">
        <v>1388125.9080699999</v>
      </c>
    </row>
    <row r="12" spans="1:15" s="39" customFormat="1" ht="15" x14ac:dyDescent="0.25">
      <c r="A12" s="139">
        <v>2019</v>
      </c>
      <c r="B12" s="142" t="s">
        <v>133</v>
      </c>
      <c r="C12" s="143">
        <v>152898.52898999999</v>
      </c>
      <c r="D12" s="143">
        <v>145583.65956999999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1">
        <v>298482.18855999998</v>
      </c>
    </row>
    <row r="13" spans="1:15" ht="15" x14ac:dyDescent="0.25">
      <c r="A13" s="123">
        <v>2018</v>
      </c>
      <c r="B13" s="142" t="s">
        <v>133</v>
      </c>
      <c r="C13" s="143">
        <v>153621.37202000001</v>
      </c>
      <c r="D13" s="143">
        <v>132753.50149</v>
      </c>
      <c r="E13" s="143">
        <v>124563.13004</v>
      </c>
      <c r="F13" s="143">
        <v>147757.61514000001</v>
      </c>
      <c r="G13" s="143">
        <v>140152.84507000001</v>
      </c>
      <c r="H13" s="143">
        <v>100310.21571</v>
      </c>
      <c r="I13" s="143">
        <v>118032.40057</v>
      </c>
      <c r="J13" s="143">
        <v>63789.90754</v>
      </c>
      <c r="K13" s="143">
        <v>130701.90347999999</v>
      </c>
      <c r="L13" s="143">
        <v>178201.11071000001</v>
      </c>
      <c r="M13" s="143">
        <v>179849.57855999999</v>
      </c>
      <c r="N13" s="143">
        <v>165124.95548999999</v>
      </c>
      <c r="O13" s="141">
        <v>1634858.5358200001</v>
      </c>
    </row>
    <row r="14" spans="1:15" s="39" customFormat="1" ht="15" x14ac:dyDescent="0.25">
      <c r="A14" s="139">
        <v>2019</v>
      </c>
      <c r="B14" s="142" t="s">
        <v>134</v>
      </c>
      <c r="C14" s="143">
        <v>28852.43131</v>
      </c>
      <c r="D14" s="143">
        <v>27062.246330000002</v>
      </c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1">
        <v>55914.677640000002</v>
      </c>
    </row>
    <row r="15" spans="1:15" ht="15" x14ac:dyDescent="0.25">
      <c r="A15" s="123">
        <v>2018</v>
      </c>
      <c r="B15" s="142" t="s">
        <v>134</v>
      </c>
      <c r="C15" s="143">
        <v>63470.139309999999</v>
      </c>
      <c r="D15" s="143">
        <v>57999.799489999998</v>
      </c>
      <c r="E15" s="143">
        <v>47250.82015</v>
      </c>
      <c r="F15" s="143">
        <v>28798.931809999998</v>
      </c>
      <c r="G15" s="143">
        <v>27552.43924</v>
      </c>
      <c r="H15" s="143">
        <v>17097.2582</v>
      </c>
      <c r="I15" s="143">
        <v>17987.946319999999</v>
      </c>
      <c r="J15" s="143">
        <v>16805.825659999999</v>
      </c>
      <c r="K15" s="143">
        <v>26288.061740000001</v>
      </c>
      <c r="L15" s="143">
        <v>28391.277279999998</v>
      </c>
      <c r="M15" s="143">
        <v>34843.242209999997</v>
      </c>
      <c r="N15" s="143">
        <v>33075.86722</v>
      </c>
      <c r="O15" s="141">
        <v>399561.60862999997</v>
      </c>
    </row>
    <row r="16" spans="1:15" ht="15" x14ac:dyDescent="0.25">
      <c r="A16" s="139">
        <v>2019</v>
      </c>
      <c r="B16" s="142" t="s">
        <v>135</v>
      </c>
      <c r="C16" s="143">
        <v>82543.428780000002</v>
      </c>
      <c r="D16" s="143">
        <v>82189.18088</v>
      </c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1">
        <v>164732.60965999999</v>
      </c>
    </row>
    <row r="17" spans="1:15" ht="15" x14ac:dyDescent="0.25">
      <c r="A17" s="123">
        <v>2018</v>
      </c>
      <c r="B17" s="142" t="s">
        <v>135</v>
      </c>
      <c r="C17" s="143">
        <v>77553.726509999993</v>
      </c>
      <c r="D17" s="143">
        <v>83548.081090000007</v>
      </c>
      <c r="E17" s="143">
        <v>65103.239679999999</v>
      </c>
      <c r="F17" s="143">
        <v>53878.586889999999</v>
      </c>
      <c r="G17" s="143">
        <v>72477.135729999995</v>
      </c>
      <c r="H17" s="143">
        <v>86879.483730000007</v>
      </c>
      <c r="I17" s="143">
        <v>90149.987599999993</v>
      </c>
      <c r="J17" s="143">
        <v>66542.850229999996</v>
      </c>
      <c r="K17" s="143">
        <v>119426.97013</v>
      </c>
      <c r="L17" s="143">
        <v>122858.87014</v>
      </c>
      <c r="M17" s="143">
        <v>101133.17666</v>
      </c>
      <c r="N17" s="143">
        <v>72009.888709999999</v>
      </c>
      <c r="O17" s="141">
        <v>1011561.9971</v>
      </c>
    </row>
    <row r="18" spans="1:15" ht="15" x14ac:dyDescent="0.25">
      <c r="A18" s="139">
        <v>2019</v>
      </c>
      <c r="B18" s="142" t="s">
        <v>136</v>
      </c>
      <c r="C18" s="143">
        <v>8448.1456600000001</v>
      </c>
      <c r="D18" s="143">
        <v>13166.345960000001</v>
      </c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1">
        <v>21614.491620000001</v>
      </c>
    </row>
    <row r="19" spans="1:15" ht="15" x14ac:dyDescent="0.25">
      <c r="A19" s="123">
        <v>2018</v>
      </c>
      <c r="B19" s="142" t="s">
        <v>136</v>
      </c>
      <c r="C19" s="143">
        <v>8699.7593300000008</v>
      </c>
      <c r="D19" s="143">
        <v>14888.55919</v>
      </c>
      <c r="E19" s="143">
        <v>18298.714830000001</v>
      </c>
      <c r="F19" s="143">
        <v>11630.61274</v>
      </c>
      <c r="G19" s="143">
        <v>6780.4105499999996</v>
      </c>
      <c r="H19" s="143">
        <v>4806.9034300000003</v>
      </c>
      <c r="I19" s="143">
        <v>4293.7941899999996</v>
      </c>
      <c r="J19" s="143">
        <v>4651.7716099999998</v>
      </c>
      <c r="K19" s="143">
        <v>5349.45957</v>
      </c>
      <c r="L19" s="143">
        <v>5137.6928900000003</v>
      </c>
      <c r="M19" s="143">
        <v>7430.7043599999997</v>
      </c>
      <c r="N19" s="143">
        <v>7334.2233299999998</v>
      </c>
      <c r="O19" s="141">
        <v>99302.606020000007</v>
      </c>
    </row>
    <row r="20" spans="1:15" ht="15" x14ac:dyDescent="0.25">
      <c r="A20" s="139">
        <v>2019</v>
      </c>
      <c r="B20" s="142" t="s">
        <v>137</v>
      </c>
      <c r="C20" s="144">
        <v>221002.80353999999</v>
      </c>
      <c r="D20" s="144">
        <v>211337.06198</v>
      </c>
      <c r="E20" s="144"/>
      <c r="F20" s="144"/>
      <c r="G20" s="144"/>
      <c r="H20" s="143"/>
      <c r="I20" s="143"/>
      <c r="J20" s="143"/>
      <c r="K20" s="143"/>
      <c r="L20" s="143"/>
      <c r="M20" s="143"/>
      <c r="N20" s="143"/>
      <c r="O20" s="141">
        <v>432339.86551999999</v>
      </c>
    </row>
    <row r="21" spans="1:15" ht="15" x14ac:dyDescent="0.25">
      <c r="A21" s="123">
        <v>2018</v>
      </c>
      <c r="B21" s="142" t="s">
        <v>137</v>
      </c>
      <c r="C21" s="143">
        <v>218255.13686</v>
      </c>
      <c r="D21" s="143">
        <v>177209.36773</v>
      </c>
      <c r="E21" s="143">
        <v>219741.03091</v>
      </c>
      <c r="F21" s="143">
        <v>213739.28440999999</v>
      </c>
      <c r="G21" s="143">
        <v>211958.95905999999</v>
      </c>
      <c r="H21" s="143">
        <v>189600.86120000001</v>
      </c>
      <c r="I21" s="143">
        <v>202234.01344000001</v>
      </c>
      <c r="J21" s="143">
        <v>192331.07040999999</v>
      </c>
      <c r="K21" s="143">
        <v>208921.23465</v>
      </c>
      <c r="L21" s="143">
        <v>221998.15596</v>
      </c>
      <c r="M21" s="143">
        <v>243638.02978000001</v>
      </c>
      <c r="N21" s="143">
        <v>213782.48003999999</v>
      </c>
      <c r="O21" s="141">
        <v>2513409.62445</v>
      </c>
    </row>
    <row r="22" spans="1:15" ht="15" x14ac:dyDescent="0.25">
      <c r="A22" s="139">
        <v>2019</v>
      </c>
      <c r="B22" s="142" t="s">
        <v>138</v>
      </c>
      <c r="C22" s="144">
        <v>393075.29725</v>
      </c>
      <c r="D22" s="144">
        <v>412104.28519999998</v>
      </c>
      <c r="E22" s="144"/>
      <c r="F22" s="144"/>
      <c r="G22" s="144"/>
      <c r="H22" s="143"/>
      <c r="I22" s="143"/>
      <c r="J22" s="143"/>
      <c r="K22" s="143"/>
      <c r="L22" s="143"/>
      <c r="M22" s="143"/>
      <c r="N22" s="143"/>
      <c r="O22" s="141">
        <v>805179.58244999999</v>
      </c>
    </row>
    <row r="23" spans="1:15" ht="15" x14ac:dyDescent="0.25">
      <c r="A23" s="123">
        <v>2018</v>
      </c>
      <c r="B23" s="142" t="s">
        <v>138</v>
      </c>
      <c r="C23" s="143">
        <v>371395.50023000001</v>
      </c>
      <c r="D23" s="144">
        <v>397684.04918999999</v>
      </c>
      <c r="E23" s="143">
        <v>456897.55011000001</v>
      </c>
      <c r="F23" s="143">
        <v>412348.27292000002</v>
      </c>
      <c r="G23" s="143">
        <v>429378.50089000002</v>
      </c>
      <c r="H23" s="143">
        <v>384816.46629999997</v>
      </c>
      <c r="I23" s="143">
        <v>405452.37560999999</v>
      </c>
      <c r="J23" s="143">
        <v>364791.17073000001</v>
      </c>
      <c r="K23" s="143">
        <v>409732.87059000001</v>
      </c>
      <c r="L23" s="143">
        <v>439684.71279000002</v>
      </c>
      <c r="M23" s="143">
        <v>484416.09285999998</v>
      </c>
      <c r="N23" s="143">
        <v>458567.41301999998</v>
      </c>
      <c r="O23" s="141">
        <v>5015164.9752399996</v>
      </c>
    </row>
    <row r="24" spans="1:15" ht="15" x14ac:dyDescent="0.25">
      <c r="A24" s="139">
        <v>2019</v>
      </c>
      <c r="B24" s="140" t="s">
        <v>14</v>
      </c>
      <c r="C24" s="141">
        <f>C26+C28+C30+C32+C34+C36+C38+C40+C42+C44+C46+C48+C50+C52+C54+C56</f>
        <v>10616483.238670001</v>
      </c>
      <c r="D24" s="141">
        <f t="shared" ref="D24:O24" si="2">D26+D28+D30+D32+D34+D36+D38+D40+D42+D44+D46+D48+D50+D52+D54+D56</f>
        <v>11065058.711590001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>
        <f t="shared" si="2"/>
        <v>21681541.950260002</v>
      </c>
    </row>
    <row r="25" spans="1:15" ht="15" x14ac:dyDescent="0.25">
      <c r="A25" s="123">
        <v>2018</v>
      </c>
      <c r="B25" s="140" t="s">
        <v>14</v>
      </c>
      <c r="C25" s="141">
        <f>C27+C29+C31+C33+C35+C37+C39+C41+C43+C45+C47+C49+C51+C53+C55+C57</f>
        <v>9886191.2683200017</v>
      </c>
      <c r="D25" s="141">
        <f t="shared" ref="D25:O25" si="3">D27+D29+D31+D33+D35+D37+D39+D41+D43+D45+D47+D49+D51+D53+D55+D57</f>
        <v>10688325.50819</v>
      </c>
      <c r="E25" s="141">
        <f t="shared" si="3"/>
        <v>12705876.81346</v>
      </c>
      <c r="F25" s="141">
        <f t="shared" si="3"/>
        <v>11355306.402420003</v>
      </c>
      <c r="G25" s="141">
        <f t="shared" si="3"/>
        <v>11590290.84338</v>
      </c>
      <c r="H25" s="141">
        <f t="shared" si="3"/>
        <v>10591693.70286</v>
      </c>
      <c r="I25" s="141">
        <f t="shared" si="3"/>
        <v>11556427.011499999</v>
      </c>
      <c r="J25" s="141">
        <f t="shared" si="3"/>
        <v>10104478.49237</v>
      </c>
      <c r="K25" s="141">
        <f t="shared" si="3"/>
        <v>11721910.3632</v>
      </c>
      <c r="L25" s="141">
        <f t="shared" si="3"/>
        <v>12710694.232710004</v>
      </c>
      <c r="M25" s="141">
        <f t="shared" si="3"/>
        <v>12279645.124120001</v>
      </c>
      <c r="N25" s="141">
        <f t="shared" si="3"/>
        <v>11081369.045730002</v>
      </c>
      <c r="O25" s="141">
        <f t="shared" si="3"/>
        <v>136272208.80825996</v>
      </c>
    </row>
    <row r="26" spans="1:15" ht="15" x14ac:dyDescent="0.25">
      <c r="A26" s="139">
        <v>2019</v>
      </c>
      <c r="B26" s="142" t="s">
        <v>139</v>
      </c>
      <c r="C26" s="143">
        <v>675875.13019000005</v>
      </c>
      <c r="D26" s="143">
        <v>640601.15055000002</v>
      </c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1">
        <v>1316476.2807400001</v>
      </c>
    </row>
    <row r="27" spans="1:15" ht="15" x14ac:dyDescent="0.25">
      <c r="A27" s="123">
        <v>2018</v>
      </c>
      <c r="B27" s="142" t="s">
        <v>139</v>
      </c>
      <c r="C27" s="143">
        <v>695250.15177</v>
      </c>
      <c r="D27" s="143">
        <v>698386.58378999995</v>
      </c>
      <c r="E27" s="143">
        <v>791162.95608000003</v>
      </c>
      <c r="F27" s="143">
        <v>706268.41717999999</v>
      </c>
      <c r="G27" s="143">
        <v>747216.70154000004</v>
      </c>
      <c r="H27" s="143">
        <v>659449.86253000004</v>
      </c>
      <c r="I27" s="143">
        <v>699603.65807</v>
      </c>
      <c r="J27" s="143">
        <v>615975.35916999995</v>
      </c>
      <c r="K27" s="143">
        <v>716891.45207999996</v>
      </c>
      <c r="L27" s="143">
        <v>759617.36629999999</v>
      </c>
      <c r="M27" s="143">
        <v>746995.10189000005</v>
      </c>
      <c r="N27" s="143">
        <v>622424.83059000003</v>
      </c>
      <c r="O27" s="141">
        <v>8459242.4409899991</v>
      </c>
    </row>
    <row r="28" spans="1:15" ht="15" x14ac:dyDescent="0.25">
      <c r="A28" s="139">
        <v>2019</v>
      </c>
      <c r="B28" s="142" t="s">
        <v>140</v>
      </c>
      <c r="C28" s="143">
        <v>117250.55052999999</v>
      </c>
      <c r="D28" s="143">
        <v>146565.11981</v>
      </c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1">
        <v>263815.67034000001</v>
      </c>
    </row>
    <row r="29" spans="1:15" ht="15" x14ac:dyDescent="0.25">
      <c r="A29" s="123">
        <v>2018</v>
      </c>
      <c r="B29" s="142" t="s">
        <v>140</v>
      </c>
      <c r="C29" s="143">
        <v>129006.51098000001</v>
      </c>
      <c r="D29" s="143">
        <v>144500.90893000001</v>
      </c>
      <c r="E29" s="143">
        <v>168928.24050000001</v>
      </c>
      <c r="F29" s="143">
        <v>149690.22915999999</v>
      </c>
      <c r="G29" s="143">
        <v>142001.69167</v>
      </c>
      <c r="H29" s="143">
        <v>117858.49791000001</v>
      </c>
      <c r="I29" s="143">
        <v>149709.24056000001</v>
      </c>
      <c r="J29" s="143">
        <v>142713.58231</v>
      </c>
      <c r="K29" s="143">
        <v>138353.57814999999</v>
      </c>
      <c r="L29" s="143">
        <v>143024.00902</v>
      </c>
      <c r="M29" s="143">
        <v>124356.53234999999</v>
      </c>
      <c r="N29" s="143">
        <v>133947.10152</v>
      </c>
      <c r="O29" s="141">
        <v>1684090.1230599999</v>
      </c>
    </row>
    <row r="30" spans="1:15" s="39" customFormat="1" ht="15" x14ac:dyDescent="0.25">
      <c r="A30" s="139">
        <v>2019</v>
      </c>
      <c r="B30" s="142" t="s">
        <v>141</v>
      </c>
      <c r="C30" s="143">
        <v>182668.87718000001</v>
      </c>
      <c r="D30" s="143">
        <v>186093.65945000001</v>
      </c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1">
        <v>368762.53662999999</v>
      </c>
    </row>
    <row r="31" spans="1:15" ht="15" x14ac:dyDescent="0.25">
      <c r="A31" s="123">
        <v>2018</v>
      </c>
      <c r="B31" s="142" t="s">
        <v>141</v>
      </c>
      <c r="C31" s="143">
        <v>168766.30025999999</v>
      </c>
      <c r="D31" s="143">
        <v>173337.79154999999</v>
      </c>
      <c r="E31" s="143">
        <v>211790.01795000001</v>
      </c>
      <c r="F31" s="143">
        <v>190638.38509</v>
      </c>
      <c r="G31" s="143">
        <v>200048.17971</v>
      </c>
      <c r="H31" s="143">
        <v>152699.56980999999</v>
      </c>
      <c r="I31" s="143">
        <v>184959.29788</v>
      </c>
      <c r="J31" s="143">
        <v>158522.32240999999</v>
      </c>
      <c r="K31" s="143">
        <v>193708.40716</v>
      </c>
      <c r="L31" s="143">
        <v>213498.44798999999</v>
      </c>
      <c r="M31" s="143">
        <v>227760.11392999999</v>
      </c>
      <c r="N31" s="143">
        <v>190230.68500999999</v>
      </c>
      <c r="O31" s="141">
        <v>2265959.5187499998</v>
      </c>
    </row>
    <row r="32" spans="1:15" ht="15" x14ac:dyDescent="0.25">
      <c r="A32" s="139">
        <v>2019</v>
      </c>
      <c r="B32" s="142" t="s">
        <v>142</v>
      </c>
      <c r="C32" s="144">
        <v>1523611.6334899999</v>
      </c>
      <c r="D32" s="144">
        <v>1635174.1203999999</v>
      </c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1">
        <v>3158785.7538899998</v>
      </c>
    </row>
    <row r="33" spans="1:15" ht="15" x14ac:dyDescent="0.25">
      <c r="A33" s="123">
        <v>2018</v>
      </c>
      <c r="B33" s="142" t="s">
        <v>142</v>
      </c>
      <c r="C33" s="143">
        <v>1349500.1256800001</v>
      </c>
      <c r="D33" s="143">
        <v>1260229.6833599999</v>
      </c>
      <c r="E33" s="143">
        <v>1560059.9502000001</v>
      </c>
      <c r="F33" s="144">
        <v>1348072.8003799999</v>
      </c>
      <c r="G33" s="144">
        <v>1461258.0740499999</v>
      </c>
      <c r="H33" s="144">
        <v>1417628.40335</v>
      </c>
      <c r="I33" s="144">
        <v>1473300.41863</v>
      </c>
      <c r="J33" s="144">
        <v>1374163.80996</v>
      </c>
      <c r="K33" s="144">
        <v>1529544.6783799999</v>
      </c>
      <c r="L33" s="144">
        <v>1583154.71318</v>
      </c>
      <c r="M33" s="144">
        <v>1491051.68013</v>
      </c>
      <c r="N33" s="144">
        <v>1509382.5748399999</v>
      </c>
      <c r="O33" s="141">
        <v>17357346.912140001</v>
      </c>
    </row>
    <row r="34" spans="1:15" ht="15" x14ac:dyDescent="0.25">
      <c r="A34" s="139">
        <v>2019</v>
      </c>
      <c r="B34" s="142" t="s">
        <v>143</v>
      </c>
      <c r="C34" s="143">
        <v>1419256.69022</v>
      </c>
      <c r="D34" s="143">
        <v>1419151.8282000001</v>
      </c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1">
        <v>2838408.5184200001</v>
      </c>
    </row>
    <row r="35" spans="1:15" ht="15" x14ac:dyDescent="0.25">
      <c r="A35" s="123">
        <v>2018</v>
      </c>
      <c r="B35" s="142" t="s">
        <v>143</v>
      </c>
      <c r="C35" s="143">
        <v>1427626.2068099999</v>
      </c>
      <c r="D35" s="143">
        <v>1405097.4166900001</v>
      </c>
      <c r="E35" s="143">
        <v>1678472.7877100001</v>
      </c>
      <c r="F35" s="143">
        <v>1464966.7395800001</v>
      </c>
      <c r="G35" s="143">
        <v>1481013.8107700001</v>
      </c>
      <c r="H35" s="143">
        <v>1354509.11039</v>
      </c>
      <c r="I35" s="143">
        <v>1580639.23878</v>
      </c>
      <c r="J35" s="143">
        <v>1385534.0623600001</v>
      </c>
      <c r="K35" s="143">
        <v>1459654.9670800001</v>
      </c>
      <c r="L35" s="143">
        <v>1562190.1562999999</v>
      </c>
      <c r="M35" s="143">
        <v>1528273.28159</v>
      </c>
      <c r="N35" s="143">
        <v>1308850.8495799999</v>
      </c>
      <c r="O35" s="141">
        <v>17636828.627640001</v>
      </c>
    </row>
    <row r="36" spans="1:15" ht="15" x14ac:dyDescent="0.25">
      <c r="A36" s="139">
        <v>2019</v>
      </c>
      <c r="B36" s="142" t="s">
        <v>144</v>
      </c>
      <c r="C36" s="143">
        <v>2328330.13338</v>
      </c>
      <c r="D36" s="143">
        <v>2547753.37598</v>
      </c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1">
        <v>4876083.5093599996</v>
      </c>
    </row>
    <row r="37" spans="1:15" ht="15" x14ac:dyDescent="0.25">
      <c r="A37" s="123">
        <v>2018</v>
      </c>
      <c r="B37" s="142" t="s">
        <v>144</v>
      </c>
      <c r="C37" s="143">
        <v>2285575.33629</v>
      </c>
      <c r="D37" s="143">
        <v>2795909.4327799999</v>
      </c>
      <c r="E37" s="143">
        <v>3144072.4855800001</v>
      </c>
      <c r="F37" s="143">
        <v>2902140.6823399998</v>
      </c>
      <c r="G37" s="143">
        <v>2764145.1769599998</v>
      </c>
      <c r="H37" s="143">
        <v>2539981.6249600002</v>
      </c>
      <c r="I37" s="143">
        <v>2762785.6258</v>
      </c>
      <c r="J37" s="143">
        <v>1607615.79152</v>
      </c>
      <c r="K37" s="143">
        <v>2605378.7055799998</v>
      </c>
      <c r="L37" s="143">
        <v>2919171.03779</v>
      </c>
      <c r="M37" s="143">
        <v>2767682.7181799999</v>
      </c>
      <c r="N37" s="143">
        <v>2472100.2272700001</v>
      </c>
      <c r="O37" s="141">
        <v>31566558.84505</v>
      </c>
    </row>
    <row r="38" spans="1:15" ht="15" x14ac:dyDescent="0.25">
      <c r="A38" s="139">
        <v>2019</v>
      </c>
      <c r="B38" s="142" t="s">
        <v>145</v>
      </c>
      <c r="C38" s="143">
        <v>91915.58541</v>
      </c>
      <c r="D38" s="143">
        <v>76164.448539999998</v>
      </c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1">
        <v>168080.03395000001</v>
      </c>
    </row>
    <row r="39" spans="1:15" ht="15" x14ac:dyDescent="0.25">
      <c r="A39" s="123">
        <v>2018</v>
      </c>
      <c r="B39" s="142" t="s">
        <v>145</v>
      </c>
      <c r="C39" s="143">
        <v>42524.265619999998</v>
      </c>
      <c r="D39" s="143">
        <v>56242.339760000003</v>
      </c>
      <c r="E39" s="143">
        <v>79226.622390000004</v>
      </c>
      <c r="F39" s="143">
        <v>42637.633880000001</v>
      </c>
      <c r="G39" s="143">
        <v>133538.68554000001</v>
      </c>
      <c r="H39" s="143">
        <v>139721.95924</v>
      </c>
      <c r="I39" s="143">
        <v>148742.76595999999</v>
      </c>
      <c r="J39" s="143">
        <v>95641.843789999999</v>
      </c>
      <c r="K39" s="143">
        <v>53260.481919999998</v>
      </c>
      <c r="L39" s="143">
        <v>130754.85827</v>
      </c>
      <c r="M39" s="143">
        <v>29652.930079999998</v>
      </c>
      <c r="N39" s="143">
        <v>38576.353869999999</v>
      </c>
      <c r="O39" s="141">
        <v>990520.74031999998</v>
      </c>
    </row>
    <row r="40" spans="1:15" ht="15" x14ac:dyDescent="0.25">
      <c r="A40" s="139">
        <v>2019</v>
      </c>
      <c r="B40" s="142" t="s">
        <v>146</v>
      </c>
      <c r="C40" s="143">
        <v>797592.505</v>
      </c>
      <c r="D40" s="143">
        <v>891317.18889999995</v>
      </c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1">
        <v>1688909.6939000001</v>
      </c>
    </row>
    <row r="41" spans="1:15" ht="15" x14ac:dyDescent="0.25">
      <c r="A41" s="123">
        <v>2018</v>
      </c>
      <c r="B41" s="142" t="s">
        <v>146</v>
      </c>
      <c r="C41" s="143">
        <v>767144.18209000002</v>
      </c>
      <c r="D41" s="143">
        <v>879675.74375000002</v>
      </c>
      <c r="E41" s="143">
        <v>1028302.50552</v>
      </c>
      <c r="F41" s="143">
        <v>948811.30611</v>
      </c>
      <c r="G41" s="143">
        <v>985789.50477999996</v>
      </c>
      <c r="H41" s="143">
        <v>861743.68142000004</v>
      </c>
      <c r="I41" s="143">
        <v>871301.61216000002</v>
      </c>
      <c r="J41" s="143">
        <v>800849.42250999995</v>
      </c>
      <c r="K41" s="143">
        <v>999369.87959999999</v>
      </c>
      <c r="L41" s="143">
        <v>1112934.06917</v>
      </c>
      <c r="M41" s="143">
        <v>1091161.8038399999</v>
      </c>
      <c r="N41" s="143">
        <v>957412.97536000004</v>
      </c>
      <c r="O41" s="141">
        <v>11304496.686310001</v>
      </c>
    </row>
    <row r="42" spans="1:15" ht="15" x14ac:dyDescent="0.25">
      <c r="A42" s="139">
        <v>2019</v>
      </c>
      <c r="B42" s="142" t="s">
        <v>147</v>
      </c>
      <c r="C42" s="143">
        <v>586004.80937000003</v>
      </c>
      <c r="D42" s="143">
        <v>603633.60890999995</v>
      </c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1">
        <v>1189638.4182800001</v>
      </c>
    </row>
    <row r="43" spans="1:15" ht="15" x14ac:dyDescent="0.25">
      <c r="A43" s="123">
        <v>2018</v>
      </c>
      <c r="B43" s="142" t="s">
        <v>147</v>
      </c>
      <c r="C43" s="143">
        <v>511856.40412999998</v>
      </c>
      <c r="D43" s="143">
        <v>547304.03936000005</v>
      </c>
      <c r="E43" s="143">
        <v>635721.99323000002</v>
      </c>
      <c r="F43" s="143">
        <v>602380.41044999997</v>
      </c>
      <c r="G43" s="143">
        <v>622847.98627999995</v>
      </c>
      <c r="H43" s="143">
        <v>551038.23297999997</v>
      </c>
      <c r="I43" s="143">
        <v>611762.65719000006</v>
      </c>
      <c r="J43" s="143">
        <v>550933.64064999996</v>
      </c>
      <c r="K43" s="143">
        <v>612454.89835999999</v>
      </c>
      <c r="L43" s="143">
        <v>702428.23056000005</v>
      </c>
      <c r="M43" s="143">
        <v>702846.74014999997</v>
      </c>
      <c r="N43" s="143">
        <v>663095.43096999999</v>
      </c>
      <c r="O43" s="141">
        <v>7314670.6643099999</v>
      </c>
    </row>
    <row r="44" spans="1:15" ht="15" x14ac:dyDescent="0.25">
      <c r="A44" s="139">
        <v>2019</v>
      </c>
      <c r="B44" s="142" t="s">
        <v>148</v>
      </c>
      <c r="C44" s="143">
        <v>651144.10462999996</v>
      </c>
      <c r="D44" s="143">
        <v>657087.75633999996</v>
      </c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1">
        <v>1308231.86097</v>
      </c>
    </row>
    <row r="45" spans="1:15" ht="15" x14ac:dyDescent="0.25">
      <c r="A45" s="123">
        <v>2018</v>
      </c>
      <c r="B45" s="142" t="s">
        <v>148</v>
      </c>
      <c r="C45" s="143">
        <v>597086.43443000002</v>
      </c>
      <c r="D45" s="143">
        <v>635657.58305999998</v>
      </c>
      <c r="E45" s="143">
        <v>752662.33996999997</v>
      </c>
      <c r="F45" s="143">
        <v>698004.58819000004</v>
      </c>
      <c r="G45" s="143">
        <v>716062.79812000005</v>
      </c>
      <c r="H45" s="143">
        <v>656948.38176999998</v>
      </c>
      <c r="I45" s="143">
        <v>686934.77567999996</v>
      </c>
      <c r="J45" s="143">
        <v>600446.50156</v>
      </c>
      <c r="K45" s="143">
        <v>663843.49485999998</v>
      </c>
      <c r="L45" s="143">
        <v>715345.26607000001</v>
      </c>
      <c r="M45" s="143">
        <v>729556.65798999998</v>
      </c>
      <c r="N45" s="143">
        <v>632434.99534000002</v>
      </c>
      <c r="O45" s="141">
        <v>8084983.8170400001</v>
      </c>
    </row>
    <row r="46" spans="1:15" ht="15" x14ac:dyDescent="0.25">
      <c r="A46" s="139">
        <v>2019</v>
      </c>
      <c r="B46" s="142" t="s">
        <v>149</v>
      </c>
      <c r="C46" s="143">
        <v>1199590.0347200001</v>
      </c>
      <c r="D46" s="143">
        <v>1199794.51492</v>
      </c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1">
        <v>2399384.5496399999</v>
      </c>
    </row>
    <row r="47" spans="1:15" ht="15" x14ac:dyDescent="0.25">
      <c r="A47" s="123">
        <v>2018</v>
      </c>
      <c r="B47" s="142" t="s">
        <v>149</v>
      </c>
      <c r="C47" s="143">
        <v>1117501.03688</v>
      </c>
      <c r="D47" s="143">
        <v>1147472.13476</v>
      </c>
      <c r="E47" s="143">
        <v>1287274.8660299999</v>
      </c>
      <c r="F47" s="143">
        <v>1122432.52899</v>
      </c>
      <c r="G47" s="143">
        <v>1204113.1554399999</v>
      </c>
      <c r="H47" s="143">
        <v>1197087.3539799999</v>
      </c>
      <c r="I47" s="143">
        <v>1263948.9465999999</v>
      </c>
      <c r="J47" s="143">
        <v>1184781.1458699999</v>
      </c>
      <c r="K47" s="143">
        <v>1408928.30165</v>
      </c>
      <c r="L47" s="143">
        <v>1492184.06797</v>
      </c>
      <c r="M47" s="143">
        <v>1659739.0892700001</v>
      </c>
      <c r="N47" s="143">
        <v>1438515.6709700001</v>
      </c>
      <c r="O47" s="141">
        <v>15523978.29841</v>
      </c>
    </row>
    <row r="48" spans="1:15" ht="15" x14ac:dyDescent="0.25">
      <c r="A48" s="139">
        <v>2019</v>
      </c>
      <c r="B48" s="142" t="s">
        <v>150</v>
      </c>
      <c r="C48" s="143">
        <v>252109.17954000001</v>
      </c>
      <c r="D48" s="143">
        <v>267094.58893999999</v>
      </c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1">
        <v>519203.76848000003</v>
      </c>
    </row>
    <row r="49" spans="1:15" ht="15" x14ac:dyDescent="0.25">
      <c r="A49" s="123">
        <v>2018</v>
      </c>
      <c r="B49" s="142" t="s">
        <v>150</v>
      </c>
      <c r="C49" s="143">
        <v>208341.55322</v>
      </c>
      <c r="D49" s="143">
        <v>239376.10553999999</v>
      </c>
      <c r="E49" s="143">
        <v>266845.07678</v>
      </c>
      <c r="F49" s="143">
        <v>258397.52884000001</v>
      </c>
      <c r="G49" s="143">
        <v>273577.41087999998</v>
      </c>
      <c r="H49" s="143">
        <v>254254.18246000001</v>
      </c>
      <c r="I49" s="143">
        <v>256351.71101</v>
      </c>
      <c r="J49" s="143">
        <v>220595.08929</v>
      </c>
      <c r="K49" s="143">
        <v>243473.38162</v>
      </c>
      <c r="L49" s="143">
        <v>261506.1611</v>
      </c>
      <c r="M49" s="143">
        <v>261296.34117999999</v>
      </c>
      <c r="N49" s="143">
        <v>242797.70357000001</v>
      </c>
      <c r="O49" s="141">
        <v>2986812.2454900001</v>
      </c>
    </row>
    <row r="50" spans="1:15" ht="15" x14ac:dyDescent="0.25">
      <c r="A50" s="139">
        <v>2019</v>
      </c>
      <c r="B50" s="142" t="s">
        <v>151</v>
      </c>
      <c r="C50" s="143">
        <v>273892.84596000001</v>
      </c>
      <c r="D50" s="143">
        <v>250812.61454000001</v>
      </c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1">
        <v>524705.46050000004</v>
      </c>
    </row>
    <row r="51" spans="1:15" ht="15" x14ac:dyDescent="0.25">
      <c r="A51" s="123">
        <v>2018</v>
      </c>
      <c r="B51" s="142" t="s">
        <v>151</v>
      </c>
      <c r="C51" s="143">
        <v>141387.96517000001</v>
      </c>
      <c r="D51" s="143">
        <v>195475.11747</v>
      </c>
      <c r="E51" s="143">
        <v>522430.24839999998</v>
      </c>
      <c r="F51" s="143">
        <v>354309.10266999999</v>
      </c>
      <c r="G51" s="143">
        <v>250847.89319</v>
      </c>
      <c r="H51" s="143">
        <v>198061.38391</v>
      </c>
      <c r="I51" s="143">
        <v>259747.90411999999</v>
      </c>
      <c r="J51" s="143">
        <v>896410.00283000001</v>
      </c>
      <c r="K51" s="143">
        <v>590780.46669000003</v>
      </c>
      <c r="L51" s="143">
        <v>473372.07948999997</v>
      </c>
      <c r="M51" s="143">
        <v>271943.79921000003</v>
      </c>
      <c r="N51" s="143">
        <v>251845.21221</v>
      </c>
      <c r="O51" s="141">
        <v>4406611.1753599998</v>
      </c>
    </row>
    <row r="52" spans="1:15" ht="15" x14ac:dyDescent="0.25">
      <c r="A52" s="139">
        <v>2019</v>
      </c>
      <c r="B52" s="142" t="s">
        <v>152</v>
      </c>
      <c r="C52" s="143">
        <v>174886.86361</v>
      </c>
      <c r="D52" s="143">
        <v>171627.39296</v>
      </c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1">
        <v>346514.25657000003</v>
      </c>
    </row>
    <row r="53" spans="1:15" ht="15" x14ac:dyDescent="0.25">
      <c r="A53" s="123">
        <v>2018</v>
      </c>
      <c r="B53" s="142" t="s">
        <v>152</v>
      </c>
      <c r="C53" s="143">
        <v>106506.34802</v>
      </c>
      <c r="D53" s="143">
        <v>149655.0753</v>
      </c>
      <c r="E53" s="143">
        <v>147926.57779000001</v>
      </c>
      <c r="F53" s="143">
        <v>189961.07772999999</v>
      </c>
      <c r="G53" s="143">
        <v>190016.05770999999</v>
      </c>
      <c r="H53" s="143">
        <v>123013.28576</v>
      </c>
      <c r="I53" s="143">
        <v>197255.41209</v>
      </c>
      <c r="J53" s="143">
        <v>119749.85591</v>
      </c>
      <c r="K53" s="143">
        <v>122785.72756</v>
      </c>
      <c r="L53" s="143">
        <v>206648.99784</v>
      </c>
      <c r="M53" s="143">
        <v>228238.16792000001</v>
      </c>
      <c r="N53" s="143">
        <v>253496.13832</v>
      </c>
      <c r="O53" s="141">
        <v>2035252.7219499999</v>
      </c>
    </row>
    <row r="54" spans="1:15" ht="15" x14ac:dyDescent="0.25">
      <c r="A54" s="139">
        <v>2019</v>
      </c>
      <c r="B54" s="142" t="s">
        <v>153</v>
      </c>
      <c r="C54" s="143">
        <v>335034.83934000001</v>
      </c>
      <c r="D54" s="143">
        <v>363182.32212000003</v>
      </c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1">
        <v>698217.16145999997</v>
      </c>
    </row>
    <row r="55" spans="1:15" ht="15" x14ac:dyDescent="0.25">
      <c r="A55" s="123">
        <v>2018</v>
      </c>
      <c r="B55" s="142" t="s">
        <v>153</v>
      </c>
      <c r="C55" s="143">
        <v>331287.17619999999</v>
      </c>
      <c r="D55" s="143">
        <v>350915.61978000001</v>
      </c>
      <c r="E55" s="143">
        <v>417498.91473000002</v>
      </c>
      <c r="F55" s="143">
        <v>365936.32127000001</v>
      </c>
      <c r="G55" s="143">
        <v>406284.34785000002</v>
      </c>
      <c r="H55" s="143">
        <v>357654.24008999998</v>
      </c>
      <c r="I55" s="143">
        <v>401517.20938999997</v>
      </c>
      <c r="J55" s="143">
        <v>342640.18105000001</v>
      </c>
      <c r="K55" s="143">
        <v>374325.22259000002</v>
      </c>
      <c r="L55" s="143">
        <v>422472.60901000001</v>
      </c>
      <c r="M55" s="143">
        <v>409816.35220999998</v>
      </c>
      <c r="N55" s="143">
        <v>352849.93553000002</v>
      </c>
      <c r="O55" s="141">
        <v>4533198.1297000004</v>
      </c>
    </row>
    <row r="56" spans="1:15" ht="15" x14ac:dyDescent="0.25">
      <c r="A56" s="139">
        <v>2019</v>
      </c>
      <c r="B56" s="142" t="s">
        <v>154</v>
      </c>
      <c r="C56" s="143">
        <v>7319.4561000000003</v>
      </c>
      <c r="D56" s="143">
        <v>9005.0210299999999</v>
      </c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1">
        <v>16324.477129999999</v>
      </c>
    </row>
    <row r="57" spans="1:15" ht="15" x14ac:dyDescent="0.25">
      <c r="A57" s="123">
        <v>2018</v>
      </c>
      <c r="B57" s="142" t="s">
        <v>154</v>
      </c>
      <c r="C57" s="143">
        <v>6831.2707700000001</v>
      </c>
      <c r="D57" s="143">
        <v>9089.9323100000001</v>
      </c>
      <c r="E57" s="143">
        <v>13501.230600000001</v>
      </c>
      <c r="F57" s="143">
        <v>10658.65056</v>
      </c>
      <c r="G57" s="143">
        <v>11529.36889</v>
      </c>
      <c r="H57" s="143">
        <v>10043.9323</v>
      </c>
      <c r="I57" s="143">
        <v>7866.5375800000002</v>
      </c>
      <c r="J57" s="143">
        <v>7905.8811800000003</v>
      </c>
      <c r="K57" s="143">
        <v>9156.7199199999995</v>
      </c>
      <c r="L57" s="143">
        <v>12392.16265</v>
      </c>
      <c r="M57" s="143">
        <v>9273.8142000000007</v>
      </c>
      <c r="N57" s="143">
        <v>13408.360780000001</v>
      </c>
      <c r="O57" s="141">
        <v>121657.86173999999</v>
      </c>
    </row>
    <row r="58" spans="1:15" ht="15" x14ac:dyDescent="0.25">
      <c r="A58" s="139">
        <v>2019</v>
      </c>
      <c r="B58" s="140" t="s">
        <v>31</v>
      </c>
      <c r="C58" s="141">
        <f>C60</f>
        <v>304090.62949999998</v>
      </c>
      <c r="D58" s="141">
        <f t="shared" ref="D58:O58" si="4">D60</f>
        <v>294313.36849999998</v>
      </c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>
        <f t="shared" si="4"/>
        <v>598403.99800000002</v>
      </c>
    </row>
    <row r="59" spans="1:15" ht="15" x14ac:dyDescent="0.25">
      <c r="A59" s="123">
        <v>2018</v>
      </c>
      <c r="B59" s="140" t="s">
        <v>31</v>
      </c>
      <c r="C59" s="141">
        <f>C61</f>
        <v>391324.55086000002</v>
      </c>
      <c r="D59" s="141">
        <f t="shared" ref="D59:O59" si="5">D61</f>
        <v>334207.24878999998</v>
      </c>
      <c r="E59" s="141">
        <f t="shared" si="5"/>
        <v>376898.40801999997</v>
      </c>
      <c r="F59" s="141">
        <f t="shared" si="5"/>
        <v>369344.33247000002</v>
      </c>
      <c r="G59" s="141">
        <f t="shared" si="5"/>
        <v>430283.59836</v>
      </c>
      <c r="H59" s="141">
        <f t="shared" si="5"/>
        <v>379256.99645999999</v>
      </c>
      <c r="I59" s="141">
        <f t="shared" si="5"/>
        <v>403165.86833000003</v>
      </c>
      <c r="J59" s="141">
        <f t="shared" si="5"/>
        <v>325034.33490000002</v>
      </c>
      <c r="K59" s="141">
        <f t="shared" si="5"/>
        <v>364373.57481999998</v>
      </c>
      <c r="L59" s="141">
        <f t="shared" si="5"/>
        <v>415087.22506000003</v>
      </c>
      <c r="M59" s="141">
        <f t="shared" si="5"/>
        <v>398781.56542</v>
      </c>
      <c r="N59" s="141">
        <f t="shared" si="5"/>
        <v>373590.67257</v>
      </c>
      <c r="O59" s="141">
        <f t="shared" si="5"/>
        <v>4561348.3760599997</v>
      </c>
    </row>
    <row r="60" spans="1:15" ht="15" x14ac:dyDescent="0.25">
      <c r="A60" s="139">
        <v>2019</v>
      </c>
      <c r="B60" s="142" t="s">
        <v>155</v>
      </c>
      <c r="C60" s="143">
        <v>304090.62949999998</v>
      </c>
      <c r="D60" s="143">
        <v>294313.36849999998</v>
      </c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1">
        <v>598403.99800000002</v>
      </c>
    </row>
    <row r="61" spans="1:15" ht="15" x14ac:dyDescent="0.25">
      <c r="A61" s="123">
        <v>2018</v>
      </c>
      <c r="B61" s="142" t="s">
        <v>155</v>
      </c>
      <c r="C61" s="143">
        <v>391324.55086000002</v>
      </c>
      <c r="D61" s="143">
        <v>334207.24878999998</v>
      </c>
      <c r="E61" s="143">
        <v>376898.40801999997</v>
      </c>
      <c r="F61" s="143">
        <v>369344.33247000002</v>
      </c>
      <c r="G61" s="143">
        <v>430283.59836</v>
      </c>
      <c r="H61" s="143">
        <v>379256.99645999999</v>
      </c>
      <c r="I61" s="143">
        <v>403165.86833000003</v>
      </c>
      <c r="J61" s="143">
        <v>325034.33490000002</v>
      </c>
      <c r="K61" s="143">
        <v>364373.57481999998</v>
      </c>
      <c r="L61" s="143">
        <v>415087.22506000003</v>
      </c>
      <c r="M61" s="143">
        <v>398781.56542</v>
      </c>
      <c r="N61" s="143">
        <v>373590.67257</v>
      </c>
      <c r="O61" s="141">
        <v>4561348.3760599997</v>
      </c>
    </row>
    <row r="62" spans="1:15" s="34" customFormat="1" ht="11.25" customHeight="1" x14ac:dyDescent="0.2">
      <c r="A62" s="145">
        <v>2002</v>
      </c>
      <c r="B62" s="146" t="s">
        <v>40</v>
      </c>
      <c r="C62" s="147">
        <v>2607319.6609999998</v>
      </c>
      <c r="D62" s="147">
        <v>2383772.9539999999</v>
      </c>
      <c r="E62" s="147">
        <v>2918943.5210000002</v>
      </c>
      <c r="F62" s="147">
        <v>2742857.9219999998</v>
      </c>
      <c r="G62" s="147">
        <v>3000325.2429999998</v>
      </c>
      <c r="H62" s="147">
        <v>2770693.8810000001</v>
      </c>
      <c r="I62" s="147">
        <v>3103851.8620000002</v>
      </c>
      <c r="J62" s="147">
        <v>2975888.9739999999</v>
      </c>
      <c r="K62" s="147">
        <v>3218206.861</v>
      </c>
      <c r="L62" s="147">
        <v>3501128.02</v>
      </c>
      <c r="M62" s="147">
        <v>3593604.8960000002</v>
      </c>
      <c r="N62" s="147">
        <v>3242495.2340000002</v>
      </c>
      <c r="O62" s="147">
        <f>SUM(C62:N62)</f>
        <v>36059089.028999999</v>
      </c>
    </row>
    <row r="63" spans="1:15" s="34" customFormat="1" ht="11.25" customHeight="1" x14ac:dyDescent="0.2">
      <c r="A63" s="145">
        <v>2003</v>
      </c>
      <c r="B63" s="146" t="s">
        <v>40</v>
      </c>
      <c r="C63" s="147">
        <v>3533705.5819999999</v>
      </c>
      <c r="D63" s="147">
        <v>2923460.39</v>
      </c>
      <c r="E63" s="147">
        <v>3908255.9909999999</v>
      </c>
      <c r="F63" s="147">
        <v>3662183.449</v>
      </c>
      <c r="G63" s="147">
        <v>3860471.3</v>
      </c>
      <c r="H63" s="147">
        <v>3796113.5219999999</v>
      </c>
      <c r="I63" s="147">
        <v>4236114.2640000004</v>
      </c>
      <c r="J63" s="147">
        <v>3828726.17</v>
      </c>
      <c r="K63" s="147">
        <v>4114677.523</v>
      </c>
      <c r="L63" s="147">
        <v>4824388.2589999996</v>
      </c>
      <c r="M63" s="147">
        <v>3969697.4580000001</v>
      </c>
      <c r="N63" s="147">
        <v>4595042.3940000003</v>
      </c>
      <c r="O63" s="147">
        <f t="shared" ref="O63:O79" si="6">SUM(C63:N63)</f>
        <v>47252836.302000001</v>
      </c>
    </row>
    <row r="64" spans="1:15" s="34" customFormat="1" ht="11.25" customHeight="1" x14ac:dyDescent="0.2">
      <c r="A64" s="145">
        <v>2004</v>
      </c>
      <c r="B64" s="146" t="s">
        <v>40</v>
      </c>
      <c r="C64" s="147">
        <v>4619660.84</v>
      </c>
      <c r="D64" s="147">
        <v>3664503.0430000001</v>
      </c>
      <c r="E64" s="147">
        <v>5218042.1770000001</v>
      </c>
      <c r="F64" s="147">
        <v>5072462.9939999999</v>
      </c>
      <c r="G64" s="147">
        <v>5170061.6050000004</v>
      </c>
      <c r="H64" s="147">
        <v>5284383.2860000003</v>
      </c>
      <c r="I64" s="147">
        <v>5632138.7980000004</v>
      </c>
      <c r="J64" s="147">
        <v>4707491.284</v>
      </c>
      <c r="K64" s="147">
        <v>5656283.5209999997</v>
      </c>
      <c r="L64" s="147">
        <v>5867342.1210000003</v>
      </c>
      <c r="M64" s="147">
        <v>5733908.9759999998</v>
      </c>
      <c r="N64" s="147">
        <v>6540874.1749999998</v>
      </c>
      <c r="O64" s="147">
        <f t="shared" si="6"/>
        <v>63167152.819999993</v>
      </c>
    </row>
    <row r="65" spans="1:15" s="34" customFormat="1" ht="11.25" customHeight="1" x14ac:dyDescent="0.2">
      <c r="A65" s="145">
        <v>2005</v>
      </c>
      <c r="B65" s="146" t="s">
        <v>40</v>
      </c>
      <c r="C65" s="147">
        <v>4997279.7240000004</v>
      </c>
      <c r="D65" s="147">
        <v>5651741.2520000003</v>
      </c>
      <c r="E65" s="147">
        <v>6591859.2180000003</v>
      </c>
      <c r="F65" s="147">
        <v>6128131.8779999996</v>
      </c>
      <c r="G65" s="147">
        <v>5977226.2170000002</v>
      </c>
      <c r="H65" s="147">
        <v>6038534.3669999996</v>
      </c>
      <c r="I65" s="147">
        <v>5763466.3530000001</v>
      </c>
      <c r="J65" s="147">
        <v>5552867.2120000003</v>
      </c>
      <c r="K65" s="147">
        <v>6814268.9409999996</v>
      </c>
      <c r="L65" s="147">
        <v>6772178.5690000001</v>
      </c>
      <c r="M65" s="147">
        <v>5942575.7819999997</v>
      </c>
      <c r="N65" s="147">
        <v>7246278.6299999999</v>
      </c>
      <c r="O65" s="147">
        <f t="shared" si="6"/>
        <v>73476408.142999992</v>
      </c>
    </row>
    <row r="66" spans="1:15" s="34" customFormat="1" ht="11.25" customHeight="1" x14ac:dyDescent="0.2">
      <c r="A66" s="145">
        <v>2006</v>
      </c>
      <c r="B66" s="146" t="s">
        <v>40</v>
      </c>
      <c r="C66" s="147">
        <v>5133048.8810000001</v>
      </c>
      <c r="D66" s="147">
        <v>6058251.2790000001</v>
      </c>
      <c r="E66" s="147">
        <v>7411101.659</v>
      </c>
      <c r="F66" s="147">
        <v>6456090.2609999999</v>
      </c>
      <c r="G66" s="147">
        <v>7041543.2470000004</v>
      </c>
      <c r="H66" s="147">
        <v>7815434.6220000004</v>
      </c>
      <c r="I66" s="147">
        <v>7067411.4790000003</v>
      </c>
      <c r="J66" s="147">
        <v>6811202.4100000001</v>
      </c>
      <c r="K66" s="147">
        <v>7606551.0949999997</v>
      </c>
      <c r="L66" s="147">
        <v>6888812.5489999996</v>
      </c>
      <c r="M66" s="147">
        <v>8641474.5559999999</v>
      </c>
      <c r="N66" s="147">
        <v>8603753.4800000004</v>
      </c>
      <c r="O66" s="147">
        <f t="shared" si="6"/>
        <v>85534675.517999992</v>
      </c>
    </row>
    <row r="67" spans="1:15" s="34" customFormat="1" ht="11.25" customHeight="1" x14ac:dyDescent="0.2">
      <c r="A67" s="145">
        <v>2007</v>
      </c>
      <c r="B67" s="146" t="s">
        <v>40</v>
      </c>
      <c r="C67" s="147">
        <v>6564559.7929999996</v>
      </c>
      <c r="D67" s="147">
        <v>7656951.608</v>
      </c>
      <c r="E67" s="147">
        <v>8957851.6209999993</v>
      </c>
      <c r="F67" s="147">
        <v>8313312.0049999999</v>
      </c>
      <c r="G67" s="147">
        <v>9147620.0419999994</v>
      </c>
      <c r="H67" s="147">
        <v>8980247.4370000008</v>
      </c>
      <c r="I67" s="147">
        <v>8937741.591</v>
      </c>
      <c r="J67" s="147">
        <v>8736689.0920000002</v>
      </c>
      <c r="K67" s="147">
        <v>9038743.8959999997</v>
      </c>
      <c r="L67" s="147">
        <v>9895216.6219999995</v>
      </c>
      <c r="M67" s="147">
        <v>11318798.220000001</v>
      </c>
      <c r="N67" s="147">
        <v>9724017.977</v>
      </c>
      <c r="O67" s="147">
        <f t="shared" si="6"/>
        <v>107271749.90399998</v>
      </c>
    </row>
    <row r="68" spans="1:15" s="34" customFormat="1" ht="11.25" customHeight="1" x14ac:dyDescent="0.2">
      <c r="A68" s="145">
        <v>2008</v>
      </c>
      <c r="B68" s="146" t="s">
        <v>40</v>
      </c>
      <c r="C68" s="147">
        <v>10632207.040999999</v>
      </c>
      <c r="D68" s="147">
        <v>11077899.119999999</v>
      </c>
      <c r="E68" s="147">
        <v>11428587.233999999</v>
      </c>
      <c r="F68" s="147">
        <v>11363963.503</v>
      </c>
      <c r="G68" s="147">
        <v>12477968.699999999</v>
      </c>
      <c r="H68" s="147">
        <v>11770634.384</v>
      </c>
      <c r="I68" s="147">
        <v>12595426.863</v>
      </c>
      <c r="J68" s="147">
        <v>11046830.085999999</v>
      </c>
      <c r="K68" s="147">
        <v>12793148.034</v>
      </c>
      <c r="L68" s="147">
        <v>9722708.7899999991</v>
      </c>
      <c r="M68" s="147">
        <v>9395872.8969999999</v>
      </c>
      <c r="N68" s="147">
        <v>7721948.9740000004</v>
      </c>
      <c r="O68" s="147">
        <f t="shared" si="6"/>
        <v>132027195.626</v>
      </c>
    </row>
    <row r="69" spans="1:15" s="34" customFormat="1" ht="11.25" customHeight="1" x14ac:dyDescent="0.2">
      <c r="A69" s="145">
        <v>2009</v>
      </c>
      <c r="B69" s="146" t="s">
        <v>40</v>
      </c>
      <c r="C69" s="147">
        <v>7884493.5240000002</v>
      </c>
      <c r="D69" s="147">
        <v>8435115.8340000007</v>
      </c>
      <c r="E69" s="147">
        <v>8155485.0810000002</v>
      </c>
      <c r="F69" s="147">
        <v>7561696.2829999998</v>
      </c>
      <c r="G69" s="147">
        <v>7346407.5279999999</v>
      </c>
      <c r="H69" s="147">
        <v>8329692.7829999998</v>
      </c>
      <c r="I69" s="147">
        <v>9055733.6710000001</v>
      </c>
      <c r="J69" s="147">
        <v>7839908.8420000002</v>
      </c>
      <c r="K69" s="147">
        <v>8480708.3870000001</v>
      </c>
      <c r="L69" s="147">
        <v>10095768.029999999</v>
      </c>
      <c r="M69" s="147">
        <v>8903010.773</v>
      </c>
      <c r="N69" s="147">
        <v>10054591.867000001</v>
      </c>
      <c r="O69" s="147">
        <f t="shared" si="6"/>
        <v>102142612.603</v>
      </c>
    </row>
    <row r="70" spans="1:15" s="34" customFormat="1" ht="11.25" customHeight="1" x14ac:dyDescent="0.2">
      <c r="A70" s="145">
        <v>2010</v>
      </c>
      <c r="B70" s="146" t="s">
        <v>40</v>
      </c>
      <c r="C70" s="147">
        <v>7828748.0580000002</v>
      </c>
      <c r="D70" s="147">
        <v>8263237.8140000002</v>
      </c>
      <c r="E70" s="147">
        <v>9886488.1710000001</v>
      </c>
      <c r="F70" s="147">
        <v>9396006.6539999992</v>
      </c>
      <c r="G70" s="147">
        <v>9799958.1170000006</v>
      </c>
      <c r="H70" s="147">
        <v>9542907.6439999994</v>
      </c>
      <c r="I70" s="147">
        <v>9564682.5449999999</v>
      </c>
      <c r="J70" s="147">
        <v>8523451.9729999993</v>
      </c>
      <c r="K70" s="147">
        <v>8909230.5209999997</v>
      </c>
      <c r="L70" s="147">
        <v>10963586.27</v>
      </c>
      <c r="M70" s="147">
        <v>9382369.7180000003</v>
      </c>
      <c r="N70" s="147">
        <v>11822551.698999999</v>
      </c>
      <c r="O70" s="147">
        <f t="shared" si="6"/>
        <v>113883219.18399999</v>
      </c>
    </row>
    <row r="71" spans="1:15" s="34" customFormat="1" ht="11.25" customHeight="1" x14ac:dyDescent="0.2">
      <c r="A71" s="145">
        <v>2011</v>
      </c>
      <c r="B71" s="146" t="s">
        <v>40</v>
      </c>
      <c r="C71" s="147">
        <v>9551084.6390000004</v>
      </c>
      <c r="D71" s="147">
        <v>10059126.307</v>
      </c>
      <c r="E71" s="147">
        <v>11811085.16</v>
      </c>
      <c r="F71" s="147">
        <v>11873269.447000001</v>
      </c>
      <c r="G71" s="147">
        <v>10943364.372</v>
      </c>
      <c r="H71" s="147">
        <v>11349953.558</v>
      </c>
      <c r="I71" s="147">
        <v>11860004.271</v>
      </c>
      <c r="J71" s="147">
        <v>11245124.657</v>
      </c>
      <c r="K71" s="147">
        <v>10750626.098999999</v>
      </c>
      <c r="L71" s="147">
        <v>11907219.297</v>
      </c>
      <c r="M71" s="147">
        <v>11078524.743000001</v>
      </c>
      <c r="N71" s="147">
        <v>12477486.279999999</v>
      </c>
      <c r="O71" s="147">
        <f t="shared" si="6"/>
        <v>134906868.83000001</v>
      </c>
    </row>
    <row r="72" spans="1:15" ht="11.25" customHeight="1" x14ac:dyDescent="0.2">
      <c r="A72" s="145">
        <v>2012</v>
      </c>
      <c r="B72" s="146" t="s">
        <v>40</v>
      </c>
      <c r="C72" s="147">
        <v>10348187.165999999</v>
      </c>
      <c r="D72" s="147">
        <v>11748000.124</v>
      </c>
      <c r="E72" s="147">
        <v>13208572.977</v>
      </c>
      <c r="F72" s="147">
        <v>12630226.718</v>
      </c>
      <c r="G72" s="147">
        <v>13131530.960999999</v>
      </c>
      <c r="H72" s="147">
        <v>13231198.687999999</v>
      </c>
      <c r="I72" s="147">
        <v>12830675.307</v>
      </c>
      <c r="J72" s="147">
        <v>12831394.572000001</v>
      </c>
      <c r="K72" s="147">
        <v>12952651.721999999</v>
      </c>
      <c r="L72" s="147">
        <v>13190769.654999999</v>
      </c>
      <c r="M72" s="147">
        <v>13753052.493000001</v>
      </c>
      <c r="N72" s="147">
        <v>12605476.173</v>
      </c>
      <c r="O72" s="147">
        <f t="shared" si="6"/>
        <v>152461736.55599999</v>
      </c>
    </row>
    <row r="73" spans="1:15" ht="11.25" customHeight="1" x14ac:dyDescent="0.2">
      <c r="A73" s="145">
        <v>2013</v>
      </c>
      <c r="B73" s="146" t="s">
        <v>40</v>
      </c>
      <c r="C73" s="147">
        <v>11481521.079</v>
      </c>
      <c r="D73" s="147">
        <v>12385690.909</v>
      </c>
      <c r="E73" s="147">
        <v>13122058.141000001</v>
      </c>
      <c r="F73" s="147">
        <v>12468202.903000001</v>
      </c>
      <c r="G73" s="147">
        <v>13277209.017000001</v>
      </c>
      <c r="H73" s="147">
        <v>12399973.961999999</v>
      </c>
      <c r="I73" s="147">
        <v>13059519.685000001</v>
      </c>
      <c r="J73" s="147">
        <v>11118300.903000001</v>
      </c>
      <c r="K73" s="147">
        <v>13060371.039000001</v>
      </c>
      <c r="L73" s="147">
        <v>12053704.638</v>
      </c>
      <c r="M73" s="147">
        <v>14201227.351</v>
      </c>
      <c r="N73" s="147">
        <v>13174857.460000001</v>
      </c>
      <c r="O73" s="147">
        <f t="shared" si="6"/>
        <v>151802637.08700001</v>
      </c>
    </row>
    <row r="74" spans="1:15" ht="11.25" customHeight="1" x14ac:dyDescent="0.2">
      <c r="A74" s="145">
        <v>2014</v>
      </c>
      <c r="B74" s="146" t="s">
        <v>40</v>
      </c>
      <c r="C74" s="147">
        <v>12399761.948000001</v>
      </c>
      <c r="D74" s="147">
        <v>13053292.493000001</v>
      </c>
      <c r="E74" s="147">
        <v>14680110.779999999</v>
      </c>
      <c r="F74" s="147">
        <v>13371185.664000001</v>
      </c>
      <c r="G74" s="147">
        <v>13681906.159</v>
      </c>
      <c r="H74" s="147">
        <v>12880924.245999999</v>
      </c>
      <c r="I74" s="147">
        <v>13344776.958000001</v>
      </c>
      <c r="J74" s="147">
        <v>11386828.925000001</v>
      </c>
      <c r="K74" s="147">
        <v>13583120.905999999</v>
      </c>
      <c r="L74" s="147">
        <v>12891630.102</v>
      </c>
      <c r="M74" s="147">
        <v>13067348.107000001</v>
      </c>
      <c r="N74" s="147">
        <v>13269271.402000001</v>
      </c>
      <c r="O74" s="147">
        <f t="shared" si="6"/>
        <v>157610157.69</v>
      </c>
    </row>
    <row r="75" spans="1:15" ht="11.25" customHeight="1" x14ac:dyDescent="0.2">
      <c r="A75" s="145">
        <v>2015</v>
      </c>
      <c r="B75" s="146" t="s">
        <v>40</v>
      </c>
      <c r="C75" s="147">
        <v>12301766.75</v>
      </c>
      <c r="D75" s="147">
        <v>12231860.140000001</v>
      </c>
      <c r="E75" s="147">
        <v>12519910.437999999</v>
      </c>
      <c r="F75" s="147">
        <v>13349346.866</v>
      </c>
      <c r="G75" s="147">
        <v>11080385.127</v>
      </c>
      <c r="H75" s="147">
        <v>11949647.085999999</v>
      </c>
      <c r="I75" s="147">
        <v>11129358.973999999</v>
      </c>
      <c r="J75" s="147">
        <v>11022045.344000001</v>
      </c>
      <c r="K75" s="147">
        <v>11581703.842</v>
      </c>
      <c r="L75" s="147">
        <v>13240039.088</v>
      </c>
      <c r="M75" s="147">
        <v>11681989.013</v>
      </c>
      <c r="N75" s="147">
        <v>11750818.76</v>
      </c>
      <c r="O75" s="147">
        <f t="shared" si="6"/>
        <v>143838871.428</v>
      </c>
    </row>
    <row r="76" spans="1:15" ht="11.25" customHeight="1" x14ac:dyDescent="0.2">
      <c r="A76" s="145">
        <v>2016</v>
      </c>
      <c r="B76" s="146" t="s">
        <v>40</v>
      </c>
      <c r="C76" s="147">
        <v>9546115.4000000004</v>
      </c>
      <c r="D76" s="147">
        <v>12366388.057</v>
      </c>
      <c r="E76" s="147">
        <v>12757672.093</v>
      </c>
      <c r="F76" s="147">
        <v>11950497.685000001</v>
      </c>
      <c r="G76" s="147">
        <v>12098611.067</v>
      </c>
      <c r="H76" s="147">
        <v>12864154.060000001</v>
      </c>
      <c r="I76" s="147">
        <v>9850124.8719999995</v>
      </c>
      <c r="J76" s="147">
        <v>11830762.82</v>
      </c>
      <c r="K76" s="147">
        <v>10901638.452</v>
      </c>
      <c r="L76" s="147">
        <v>12796159.91</v>
      </c>
      <c r="M76" s="147">
        <v>12786936.247</v>
      </c>
      <c r="N76" s="147">
        <v>12780523.145</v>
      </c>
      <c r="O76" s="147">
        <f t="shared" si="6"/>
        <v>142529583.80799997</v>
      </c>
    </row>
    <row r="77" spans="1:15" ht="11.25" customHeight="1" x14ac:dyDescent="0.2">
      <c r="A77" s="145">
        <v>2017</v>
      </c>
      <c r="B77" s="146" t="s">
        <v>40</v>
      </c>
      <c r="C77" s="147">
        <v>11247585.677000133</v>
      </c>
      <c r="D77" s="147">
        <v>12089908.933999483</v>
      </c>
      <c r="E77" s="147">
        <v>14470814.05899963</v>
      </c>
      <c r="F77" s="147">
        <v>12859938.790999187</v>
      </c>
      <c r="G77" s="147">
        <v>13582079.73099998</v>
      </c>
      <c r="H77" s="147">
        <v>13125306.943999315</v>
      </c>
      <c r="I77" s="147">
        <v>12612074.05599888</v>
      </c>
      <c r="J77" s="147">
        <v>13248462.990000026</v>
      </c>
      <c r="K77" s="147">
        <v>11810080.804999635</v>
      </c>
      <c r="L77" s="147">
        <v>13912699.49399944</v>
      </c>
      <c r="M77" s="147">
        <v>14188323.115998682</v>
      </c>
      <c r="N77" s="147">
        <v>13845665.816998869</v>
      </c>
      <c r="O77" s="147">
        <f t="shared" si="6"/>
        <v>156992940.41399324</v>
      </c>
    </row>
    <row r="78" spans="1:15" ht="11.25" customHeight="1" x14ac:dyDescent="0.2">
      <c r="A78" s="145">
        <v>2018</v>
      </c>
      <c r="B78" s="146" t="s">
        <v>40</v>
      </c>
      <c r="C78" s="147">
        <v>12434151.589998664</v>
      </c>
      <c r="D78" s="147">
        <v>13148169.870000353</v>
      </c>
      <c r="E78" s="147">
        <v>15553535.945999457</v>
      </c>
      <c r="F78" s="147">
        <v>13847206.204998884</v>
      </c>
      <c r="G78" s="147">
        <v>14257648.508999459</v>
      </c>
      <c r="H78" s="147">
        <v>12924844.706000047</v>
      </c>
      <c r="I78" s="147">
        <v>14049345.488999577</v>
      </c>
      <c r="J78" s="147">
        <v>12336065.427000262</v>
      </c>
      <c r="K78" s="147">
        <v>14399787.489999607</v>
      </c>
      <c r="L78" s="147">
        <v>15682143.284999488</v>
      </c>
      <c r="M78" s="147">
        <v>15502440.064999094</v>
      </c>
      <c r="N78" s="147">
        <v>13831880.143000213</v>
      </c>
      <c r="O78" s="147">
        <f t="shared" si="6"/>
        <v>167967218.72499511</v>
      </c>
    </row>
    <row r="79" spans="1:15" ht="11.25" customHeight="1" x14ac:dyDescent="0.2">
      <c r="A79" s="145">
        <v>2019</v>
      </c>
      <c r="B79" s="146" t="s">
        <v>40</v>
      </c>
      <c r="C79" s="147">
        <v>13170026.398000196</v>
      </c>
      <c r="D79" s="147">
        <f>+SEKTOR_USD!C46</f>
        <v>13602823.875</v>
      </c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>
        <f t="shared" si="6"/>
        <v>26772850.273000196</v>
      </c>
    </row>
    <row r="80" spans="1:15" x14ac:dyDescent="0.2">
      <c r="A80" s="148"/>
      <c r="B80" s="136" t="s">
        <v>230</v>
      </c>
      <c r="C80" s="149"/>
      <c r="D80" s="149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49"/>
    </row>
    <row r="82" spans="3:3" x14ac:dyDescent="0.2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38" customWidth="1"/>
    <col min="3" max="3" width="17.5703125" style="38" customWidth="1"/>
    <col min="4" max="4" width="9.28515625" bestFit="1" customWidth="1"/>
  </cols>
  <sheetData>
    <row r="2" spans="1:4" ht="24.6" customHeight="1" x14ac:dyDescent="0.3">
      <c r="A2" s="157" t="s">
        <v>62</v>
      </c>
      <c r="B2" s="157"/>
      <c r="C2" s="157"/>
      <c r="D2" s="157"/>
    </row>
    <row r="3" spans="1:4" ht="15.75" x14ac:dyDescent="0.25">
      <c r="A3" s="156" t="s">
        <v>63</v>
      </c>
      <c r="B3" s="156"/>
      <c r="C3" s="156"/>
      <c r="D3" s="156"/>
    </row>
    <row r="4" spans="1:4" x14ac:dyDescent="0.2">
      <c r="A4" s="107"/>
      <c r="B4" s="108"/>
      <c r="C4" s="108"/>
      <c r="D4" s="107"/>
    </row>
    <row r="5" spans="1:4" x14ac:dyDescent="0.2">
      <c r="A5" s="109" t="s">
        <v>64</v>
      </c>
      <c r="B5" s="110" t="s">
        <v>156</v>
      </c>
      <c r="C5" s="110" t="s">
        <v>157</v>
      </c>
      <c r="D5" s="111" t="s">
        <v>65</v>
      </c>
    </row>
    <row r="6" spans="1:4" x14ac:dyDescent="0.2">
      <c r="A6" s="99" t="s">
        <v>158</v>
      </c>
      <c r="B6" s="100">
        <v>8937.69938</v>
      </c>
      <c r="C6" s="100">
        <v>163676.89035</v>
      </c>
      <c r="D6" s="101">
        <v>1731.3089687963973</v>
      </c>
    </row>
    <row r="7" spans="1:4" x14ac:dyDescent="0.2">
      <c r="A7" s="99" t="s">
        <v>159</v>
      </c>
      <c r="B7" s="100">
        <v>2868.5535100000002</v>
      </c>
      <c r="C7" s="100">
        <v>10432.19802</v>
      </c>
      <c r="D7" s="101">
        <v>263.67451343098702</v>
      </c>
    </row>
    <row r="8" spans="1:4" x14ac:dyDescent="0.2">
      <c r="A8" s="99" t="s">
        <v>160</v>
      </c>
      <c r="B8" s="100">
        <v>3099.4623999999999</v>
      </c>
      <c r="C8" s="100">
        <v>11075.454</v>
      </c>
      <c r="D8" s="101">
        <v>257.33467842681358</v>
      </c>
    </row>
    <row r="9" spans="1:4" x14ac:dyDescent="0.2">
      <c r="A9" s="99" t="s">
        <v>161</v>
      </c>
      <c r="B9" s="100">
        <v>4243.8765800000001</v>
      </c>
      <c r="C9" s="100">
        <v>13469.503710000001</v>
      </c>
      <c r="D9" s="101">
        <v>217.38679144151737</v>
      </c>
    </row>
    <row r="10" spans="1:4" x14ac:dyDescent="0.2">
      <c r="A10" s="99" t="s">
        <v>162</v>
      </c>
      <c r="B10" s="100">
        <v>13372.70516</v>
      </c>
      <c r="C10" s="100">
        <v>32516.625250000001</v>
      </c>
      <c r="D10" s="101">
        <v>143.15667518986859</v>
      </c>
    </row>
    <row r="11" spans="1:4" x14ac:dyDescent="0.2">
      <c r="A11" s="99" t="s">
        <v>163</v>
      </c>
      <c r="B11" s="100">
        <v>23634.21084</v>
      </c>
      <c r="C11" s="100">
        <v>49665.839599999999</v>
      </c>
      <c r="D11" s="101">
        <v>110.14384586915193</v>
      </c>
    </row>
    <row r="12" spans="1:4" x14ac:dyDescent="0.2">
      <c r="A12" s="99" t="s">
        <v>164</v>
      </c>
      <c r="B12" s="100">
        <v>71860.003679999994</v>
      </c>
      <c r="C12" s="100">
        <v>137088.44746</v>
      </c>
      <c r="D12" s="101">
        <v>90.771556414704591</v>
      </c>
    </row>
    <row r="13" spans="1:4" x14ac:dyDescent="0.2">
      <c r="A13" s="99" t="s">
        <v>165</v>
      </c>
      <c r="B13" s="100">
        <v>10194.66447</v>
      </c>
      <c r="C13" s="100">
        <v>19389.020120000001</v>
      </c>
      <c r="D13" s="101">
        <v>90.187918170886107</v>
      </c>
    </row>
    <row r="14" spans="1:4" x14ac:dyDescent="0.2">
      <c r="A14" s="99" t="s">
        <v>166</v>
      </c>
      <c r="B14" s="100">
        <v>6655.1113800000003</v>
      </c>
      <c r="C14" s="100">
        <v>11819.335880000001</v>
      </c>
      <c r="D14" s="101">
        <v>77.597867340275826</v>
      </c>
    </row>
    <row r="15" spans="1:4" x14ac:dyDescent="0.2">
      <c r="A15" s="99" t="s">
        <v>167</v>
      </c>
      <c r="B15" s="100">
        <v>11060.95017</v>
      </c>
      <c r="C15" s="100">
        <v>18980.40004</v>
      </c>
      <c r="D15" s="101">
        <v>71.598278161305558</v>
      </c>
    </row>
    <row r="16" spans="1:4" x14ac:dyDescent="0.2">
      <c r="A16" s="102" t="s">
        <v>66</v>
      </c>
      <c r="B16" s="108"/>
      <c r="C16" s="108"/>
      <c r="D16" s="103"/>
    </row>
    <row r="17" spans="1:4" x14ac:dyDescent="0.2">
      <c r="A17" s="104"/>
      <c r="B17" s="108"/>
      <c r="C17" s="108"/>
      <c r="D17" s="107"/>
    </row>
    <row r="18" spans="1:4" ht="19.5" x14ac:dyDescent="0.3">
      <c r="A18" s="157" t="s">
        <v>67</v>
      </c>
      <c r="B18" s="157"/>
      <c r="C18" s="157"/>
      <c r="D18" s="157"/>
    </row>
    <row r="19" spans="1:4" ht="15.75" x14ac:dyDescent="0.25">
      <c r="A19" s="156" t="s">
        <v>68</v>
      </c>
      <c r="B19" s="156"/>
      <c r="C19" s="156"/>
      <c r="D19" s="156"/>
    </row>
    <row r="20" spans="1:4" x14ac:dyDescent="0.2">
      <c r="A20" s="112"/>
      <c r="B20" s="108"/>
      <c r="C20" s="108"/>
      <c r="D20" s="107"/>
    </row>
    <row r="21" spans="1:4" x14ac:dyDescent="0.2">
      <c r="A21" s="109" t="s">
        <v>64</v>
      </c>
      <c r="B21" s="110" t="s">
        <v>156</v>
      </c>
      <c r="C21" s="110" t="s">
        <v>157</v>
      </c>
      <c r="D21" s="111" t="s">
        <v>65</v>
      </c>
    </row>
    <row r="22" spans="1:4" x14ac:dyDescent="0.2">
      <c r="A22" s="99" t="s">
        <v>168</v>
      </c>
      <c r="B22" s="100">
        <v>1336980.18086</v>
      </c>
      <c r="C22" s="100">
        <v>1186510.2346300001</v>
      </c>
      <c r="D22" s="101">
        <f>(C22-B22)/B22*100</f>
        <v>-11.254463483012254</v>
      </c>
    </row>
    <row r="23" spans="1:4" x14ac:dyDescent="0.2">
      <c r="A23" s="99" t="s">
        <v>169</v>
      </c>
      <c r="B23" s="100">
        <v>836125.22751999996</v>
      </c>
      <c r="C23" s="100">
        <v>849721.30773</v>
      </c>
      <c r="D23" s="101">
        <f t="shared" ref="D23:D31" si="0">(C23-B23)/B23*100</f>
        <v>1.626081807186571</v>
      </c>
    </row>
    <row r="24" spans="1:4" x14ac:dyDescent="0.2">
      <c r="A24" s="99" t="s">
        <v>170</v>
      </c>
      <c r="B24" s="100">
        <v>845621.80547999998</v>
      </c>
      <c r="C24" s="100">
        <v>803819.94438</v>
      </c>
      <c r="D24" s="101">
        <f t="shared" si="0"/>
        <v>-4.9433281910548663</v>
      </c>
    </row>
    <row r="25" spans="1:4" x14ac:dyDescent="0.2">
      <c r="A25" s="99" t="s">
        <v>171</v>
      </c>
      <c r="B25" s="100">
        <v>565872.12118999998</v>
      </c>
      <c r="C25" s="100">
        <v>738536.92654000001</v>
      </c>
      <c r="D25" s="101">
        <f t="shared" si="0"/>
        <v>30.513043297997228</v>
      </c>
    </row>
    <row r="26" spans="1:4" x14ac:dyDescent="0.2">
      <c r="A26" s="99" t="s">
        <v>172</v>
      </c>
      <c r="B26" s="100">
        <v>626484.37934999994</v>
      </c>
      <c r="C26" s="100">
        <v>594535.37162999995</v>
      </c>
      <c r="D26" s="101">
        <f t="shared" si="0"/>
        <v>-5.0997293425174046</v>
      </c>
    </row>
    <row r="27" spans="1:4" x14ac:dyDescent="0.2">
      <c r="A27" s="99" t="s">
        <v>173</v>
      </c>
      <c r="B27" s="100">
        <v>603918.47897000005</v>
      </c>
      <c r="C27" s="100">
        <v>574110.02107000002</v>
      </c>
      <c r="D27" s="101">
        <f t="shared" si="0"/>
        <v>-4.9358413325651505</v>
      </c>
    </row>
    <row r="28" spans="1:4" x14ac:dyDescent="0.2">
      <c r="A28" s="99" t="s">
        <v>174</v>
      </c>
      <c r="B28" s="100">
        <v>554583.24774999998</v>
      </c>
      <c r="C28" s="100">
        <v>563413.01422000001</v>
      </c>
      <c r="D28" s="101">
        <f t="shared" si="0"/>
        <v>1.5921444626795493</v>
      </c>
    </row>
    <row r="29" spans="1:4" x14ac:dyDescent="0.2">
      <c r="A29" s="99" t="s">
        <v>175</v>
      </c>
      <c r="B29" s="100">
        <v>390375.70228999999</v>
      </c>
      <c r="C29" s="100">
        <v>409196.56088</v>
      </c>
      <c r="D29" s="101">
        <f t="shared" si="0"/>
        <v>4.8212167098500638</v>
      </c>
    </row>
    <row r="30" spans="1:4" x14ac:dyDescent="0.2">
      <c r="A30" s="99" t="s">
        <v>176</v>
      </c>
      <c r="B30" s="100">
        <v>318504.66908999998</v>
      </c>
      <c r="C30" s="100">
        <v>348179.29814000003</v>
      </c>
      <c r="D30" s="101">
        <f t="shared" si="0"/>
        <v>9.3168584105166996</v>
      </c>
    </row>
    <row r="31" spans="1:4" x14ac:dyDescent="0.2">
      <c r="A31" s="99" t="s">
        <v>177</v>
      </c>
      <c r="B31" s="100">
        <v>291297.36395000003</v>
      </c>
      <c r="C31" s="100">
        <v>319049.17670000001</v>
      </c>
      <c r="D31" s="101">
        <f t="shared" si="0"/>
        <v>9.5269700946430351</v>
      </c>
    </row>
    <row r="32" spans="1:4" x14ac:dyDescent="0.2">
      <c r="A32" s="107"/>
      <c r="B32" s="108"/>
      <c r="C32" s="108"/>
      <c r="D32" s="107"/>
    </row>
    <row r="33" spans="1:4" ht="19.5" x14ac:dyDescent="0.3">
      <c r="A33" s="157" t="s">
        <v>69</v>
      </c>
      <c r="B33" s="157"/>
      <c r="C33" s="157"/>
      <c r="D33" s="157"/>
    </row>
    <row r="34" spans="1:4" ht="15.75" x14ac:dyDescent="0.25">
      <c r="A34" s="156" t="s">
        <v>73</v>
      </c>
      <c r="B34" s="156"/>
      <c r="C34" s="156"/>
      <c r="D34" s="156"/>
    </row>
    <row r="35" spans="1:4" x14ac:dyDescent="0.2">
      <c r="A35" s="107"/>
      <c r="B35" s="108"/>
      <c r="C35" s="108"/>
      <c r="D35" s="107"/>
    </row>
    <row r="36" spans="1:4" x14ac:dyDescent="0.2">
      <c r="A36" s="109" t="s">
        <v>71</v>
      </c>
      <c r="B36" s="110" t="s">
        <v>156</v>
      </c>
      <c r="C36" s="110" t="s">
        <v>157</v>
      </c>
      <c r="D36" s="111" t="s">
        <v>65</v>
      </c>
    </row>
    <row r="37" spans="1:4" x14ac:dyDescent="0.2">
      <c r="A37" s="99" t="s">
        <v>145</v>
      </c>
      <c r="B37" s="100">
        <v>56242.339760000003</v>
      </c>
      <c r="C37" s="100">
        <v>76164.448539999998</v>
      </c>
      <c r="D37" s="101">
        <v>35.421906103146796</v>
      </c>
    </row>
    <row r="38" spans="1:4" x14ac:dyDescent="0.2">
      <c r="A38" s="99" t="s">
        <v>142</v>
      </c>
      <c r="B38" s="100">
        <v>1260229.6833599999</v>
      </c>
      <c r="C38" s="100">
        <v>1635174.1203999999</v>
      </c>
      <c r="D38" s="101">
        <v>29.752071546222464</v>
      </c>
    </row>
    <row r="39" spans="1:4" x14ac:dyDescent="0.2">
      <c r="A39" s="99" t="s">
        <v>151</v>
      </c>
      <c r="B39" s="100">
        <v>195475.11747</v>
      </c>
      <c r="C39" s="100">
        <v>250812.61454000001</v>
      </c>
      <c r="D39" s="101">
        <v>28.309228195497962</v>
      </c>
    </row>
    <row r="40" spans="1:4" x14ac:dyDescent="0.2">
      <c r="A40" s="99" t="s">
        <v>137</v>
      </c>
      <c r="B40" s="100">
        <v>177209.36773</v>
      </c>
      <c r="C40" s="100">
        <v>211337.06198</v>
      </c>
      <c r="D40" s="101">
        <v>19.258403033183711</v>
      </c>
    </row>
    <row r="41" spans="1:4" x14ac:dyDescent="0.2">
      <c r="A41" s="99" t="s">
        <v>152</v>
      </c>
      <c r="B41" s="100">
        <v>149655.0753</v>
      </c>
      <c r="C41" s="100">
        <v>171627.39296</v>
      </c>
      <c r="D41" s="101">
        <v>14.681972940746634</v>
      </c>
    </row>
    <row r="42" spans="1:4" x14ac:dyDescent="0.2">
      <c r="A42" s="99" t="s">
        <v>150</v>
      </c>
      <c r="B42" s="100">
        <v>239376.10553999999</v>
      </c>
      <c r="C42" s="100">
        <v>267094.58893999999</v>
      </c>
      <c r="D42" s="101">
        <v>11.57946961225343</v>
      </c>
    </row>
    <row r="43" spans="1:4" x14ac:dyDescent="0.2">
      <c r="A43" s="102" t="s">
        <v>147</v>
      </c>
      <c r="B43" s="100">
        <v>547304.03936000005</v>
      </c>
      <c r="C43" s="100">
        <v>603633.60890999995</v>
      </c>
      <c r="D43" s="101">
        <v>10.292189623864282</v>
      </c>
    </row>
    <row r="44" spans="1:4" x14ac:dyDescent="0.2">
      <c r="A44" s="99" t="s">
        <v>133</v>
      </c>
      <c r="B44" s="100">
        <v>132753.50149</v>
      </c>
      <c r="C44" s="100">
        <v>145583.65956999999</v>
      </c>
      <c r="D44" s="101">
        <v>9.6646475881967344</v>
      </c>
    </row>
    <row r="45" spans="1:4" x14ac:dyDescent="0.2">
      <c r="A45" s="99" t="s">
        <v>141</v>
      </c>
      <c r="B45" s="100">
        <v>173337.79154999999</v>
      </c>
      <c r="C45" s="100">
        <v>186093.65945000001</v>
      </c>
      <c r="D45" s="101">
        <v>7.3589652815673015</v>
      </c>
    </row>
    <row r="46" spans="1:4" x14ac:dyDescent="0.2">
      <c r="A46" s="99" t="s">
        <v>132</v>
      </c>
      <c r="B46" s="100">
        <v>107610.34673</v>
      </c>
      <c r="C46" s="100">
        <v>115161.62381</v>
      </c>
      <c r="D46" s="101">
        <v>7.0172407295987522</v>
      </c>
    </row>
    <row r="47" spans="1:4" x14ac:dyDescent="0.2">
      <c r="A47" s="107"/>
      <c r="B47" s="108"/>
      <c r="C47" s="108"/>
      <c r="D47" s="107"/>
    </row>
    <row r="48" spans="1:4" ht="19.5" x14ac:dyDescent="0.3">
      <c r="A48" s="157" t="s">
        <v>72</v>
      </c>
      <c r="B48" s="157"/>
      <c r="C48" s="157"/>
      <c r="D48" s="157"/>
    </row>
    <row r="49" spans="1:4" ht="15.75" x14ac:dyDescent="0.25">
      <c r="A49" s="156" t="s">
        <v>70</v>
      </c>
      <c r="B49" s="156"/>
      <c r="C49" s="156"/>
      <c r="D49" s="156"/>
    </row>
    <row r="50" spans="1:4" x14ac:dyDescent="0.2">
      <c r="A50" s="107"/>
      <c r="B50" s="108"/>
      <c r="C50" s="108"/>
      <c r="D50" s="107"/>
    </row>
    <row r="51" spans="1:4" x14ac:dyDescent="0.2">
      <c r="A51" s="109" t="s">
        <v>71</v>
      </c>
      <c r="B51" s="110" t="s">
        <v>156</v>
      </c>
      <c r="C51" s="110" t="s">
        <v>157</v>
      </c>
      <c r="D51" s="111" t="s">
        <v>65</v>
      </c>
    </row>
    <row r="52" spans="1:4" x14ac:dyDescent="0.2">
      <c r="A52" s="99" t="s">
        <v>144</v>
      </c>
      <c r="B52" s="100">
        <v>2795909.4327799999</v>
      </c>
      <c r="C52" s="100">
        <v>2547753.37598</v>
      </c>
      <c r="D52" s="101">
        <v>-8.8756829491882367</v>
      </c>
    </row>
    <row r="53" spans="1:4" x14ac:dyDescent="0.2">
      <c r="A53" s="99" t="s">
        <v>142</v>
      </c>
      <c r="B53" s="100">
        <v>1260229.6833599999</v>
      </c>
      <c r="C53" s="100">
        <v>1635174.1203999999</v>
      </c>
      <c r="D53" s="101">
        <v>29.752071546222464</v>
      </c>
    </row>
    <row r="54" spans="1:4" x14ac:dyDescent="0.2">
      <c r="A54" s="99" t="s">
        <v>143</v>
      </c>
      <c r="B54" s="100">
        <v>1405097.4166900001</v>
      </c>
      <c r="C54" s="100">
        <v>1419151.8282000001</v>
      </c>
      <c r="D54" s="101">
        <v>1.0002446337925877</v>
      </c>
    </row>
    <row r="55" spans="1:4" x14ac:dyDescent="0.2">
      <c r="A55" s="99" t="s">
        <v>149</v>
      </c>
      <c r="B55" s="100">
        <v>1147472.13476</v>
      </c>
      <c r="C55" s="100">
        <v>1199794.51492</v>
      </c>
      <c r="D55" s="101">
        <v>4.5597952730192883</v>
      </c>
    </row>
    <row r="56" spans="1:4" x14ac:dyDescent="0.2">
      <c r="A56" s="99" t="s">
        <v>146</v>
      </c>
      <c r="B56" s="100">
        <v>879675.74375000002</v>
      </c>
      <c r="C56" s="100">
        <v>891317.18889999995</v>
      </c>
      <c r="D56" s="101">
        <v>1.3233791238091075</v>
      </c>
    </row>
    <row r="57" spans="1:4" x14ac:dyDescent="0.2">
      <c r="A57" s="99" t="s">
        <v>148</v>
      </c>
      <c r="B57" s="100">
        <v>635657.58305999998</v>
      </c>
      <c r="C57" s="100">
        <v>657087.75633999996</v>
      </c>
      <c r="D57" s="101">
        <v>3.3713392007119651</v>
      </c>
    </row>
    <row r="58" spans="1:4" x14ac:dyDescent="0.2">
      <c r="A58" s="99" t="s">
        <v>139</v>
      </c>
      <c r="B58" s="100">
        <v>698386.58378999995</v>
      </c>
      <c r="C58" s="100">
        <v>640601.15055000002</v>
      </c>
      <c r="D58" s="101">
        <v>-8.2741327770660149</v>
      </c>
    </row>
    <row r="59" spans="1:4" x14ac:dyDescent="0.2">
      <c r="A59" s="99" t="s">
        <v>147</v>
      </c>
      <c r="B59" s="100">
        <v>547304.03936000005</v>
      </c>
      <c r="C59" s="100">
        <v>603633.60890999995</v>
      </c>
      <c r="D59" s="101">
        <v>10.292189623864282</v>
      </c>
    </row>
    <row r="60" spans="1:4" x14ac:dyDescent="0.2">
      <c r="A60" s="99" t="s">
        <v>129</v>
      </c>
      <c r="B60" s="100">
        <v>534695.97504000005</v>
      </c>
      <c r="C60" s="100">
        <v>566192.23199999996</v>
      </c>
      <c r="D60" s="101">
        <v>5.890498232690792</v>
      </c>
    </row>
    <row r="61" spans="1:4" x14ac:dyDescent="0.2">
      <c r="A61" s="99" t="s">
        <v>138</v>
      </c>
      <c r="B61" s="100">
        <v>397684.04918999999</v>
      </c>
      <c r="C61" s="100">
        <v>412104.28519999998</v>
      </c>
      <c r="D61" s="101">
        <v>3.6260534058056972</v>
      </c>
    </row>
    <row r="62" spans="1:4" x14ac:dyDescent="0.2">
      <c r="A62" s="107"/>
      <c r="B62" s="108"/>
      <c r="C62" s="108"/>
      <c r="D62" s="107"/>
    </row>
    <row r="63" spans="1:4" ht="19.5" x14ac:dyDescent="0.3">
      <c r="A63" s="157" t="s">
        <v>74</v>
      </c>
      <c r="B63" s="157"/>
      <c r="C63" s="157"/>
      <c r="D63" s="157"/>
    </row>
    <row r="64" spans="1:4" ht="15.75" x14ac:dyDescent="0.25">
      <c r="A64" s="156" t="s">
        <v>75</v>
      </c>
      <c r="B64" s="156"/>
      <c r="C64" s="156"/>
      <c r="D64" s="156"/>
    </row>
    <row r="65" spans="1:4" x14ac:dyDescent="0.2">
      <c r="A65" s="107"/>
      <c r="B65" s="108"/>
      <c r="C65" s="108"/>
      <c r="D65" s="107"/>
    </row>
    <row r="66" spans="1:4" x14ac:dyDescent="0.2">
      <c r="A66" s="109" t="s">
        <v>76</v>
      </c>
      <c r="B66" s="110" t="s">
        <v>156</v>
      </c>
      <c r="C66" s="110" t="s">
        <v>157</v>
      </c>
      <c r="D66" s="111" t="s">
        <v>65</v>
      </c>
    </row>
    <row r="67" spans="1:4" x14ac:dyDescent="0.2">
      <c r="A67" s="99" t="s">
        <v>178</v>
      </c>
      <c r="B67" s="105">
        <v>5230825.3874399997</v>
      </c>
      <c r="C67" s="105">
        <v>5510337.40601</v>
      </c>
      <c r="D67" s="106">
        <f>(C67-B67)/B67</f>
        <v>5.3435547522031758E-2</v>
      </c>
    </row>
    <row r="68" spans="1:4" x14ac:dyDescent="0.2">
      <c r="A68" s="99" t="s">
        <v>179</v>
      </c>
      <c r="B68" s="105">
        <v>1231943.8063999999</v>
      </c>
      <c r="C68" s="105">
        <v>1318353.57975</v>
      </c>
      <c r="D68" s="106">
        <f t="shared" ref="D68:D76" si="1">(C68-B68)/B68</f>
        <v>7.014100229336577E-2</v>
      </c>
    </row>
    <row r="69" spans="1:4" x14ac:dyDescent="0.2">
      <c r="A69" s="99" t="s">
        <v>180</v>
      </c>
      <c r="B69" s="105">
        <v>1363258.3255799999</v>
      </c>
      <c r="C69" s="105">
        <v>1167525.3398</v>
      </c>
      <c r="D69" s="106">
        <f t="shared" si="1"/>
        <v>-0.14357732654720826</v>
      </c>
    </row>
    <row r="70" spans="1:4" x14ac:dyDescent="0.2">
      <c r="A70" s="99" t="s">
        <v>181</v>
      </c>
      <c r="B70" s="105">
        <v>814482.06833000004</v>
      </c>
      <c r="C70" s="105">
        <v>802102.22563999996</v>
      </c>
      <c r="D70" s="106">
        <f t="shared" si="1"/>
        <v>-1.5199650393020308E-2</v>
      </c>
    </row>
    <row r="71" spans="1:4" x14ac:dyDescent="0.2">
      <c r="A71" s="99" t="s">
        <v>182</v>
      </c>
      <c r="B71" s="105">
        <v>597540.03563000006</v>
      </c>
      <c r="C71" s="105">
        <v>607045.58310000005</v>
      </c>
      <c r="D71" s="106">
        <f t="shared" si="1"/>
        <v>1.5907800152634252E-2</v>
      </c>
    </row>
    <row r="72" spans="1:4" x14ac:dyDescent="0.2">
      <c r="A72" s="99" t="s">
        <v>183</v>
      </c>
      <c r="B72" s="105">
        <v>544017.66989000002</v>
      </c>
      <c r="C72" s="105">
        <v>593617.49086999998</v>
      </c>
      <c r="D72" s="106">
        <f t="shared" si="1"/>
        <v>9.1173180073413809E-2</v>
      </c>
    </row>
    <row r="73" spans="1:4" x14ac:dyDescent="0.2">
      <c r="A73" s="99" t="s">
        <v>184</v>
      </c>
      <c r="B73" s="105">
        <v>435194.91327000002</v>
      </c>
      <c r="C73" s="105">
        <v>442972.31215999997</v>
      </c>
      <c r="D73" s="106">
        <f t="shared" si="1"/>
        <v>1.7871070301721942E-2</v>
      </c>
    </row>
    <row r="74" spans="1:4" x14ac:dyDescent="0.2">
      <c r="A74" s="99" t="s">
        <v>185</v>
      </c>
      <c r="B74" s="105">
        <v>314860.75967</v>
      </c>
      <c r="C74" s="105">
        <v>359817.92722999997</v>
      </c>
      <c r="D74" s="106">
        <f t="shared" si="1"/>
        <v>0.14278428219228964</v>
      </c>
    </row>
    <row r="75" spans="1:4" x14ac:dyDescent="0.2">
      <c r="A75" s="99" t="s">
        <v>186</v>
      </c>
      <c r="B75" s="105">
        <v>218719.47078999999</v>
      </c>
      <c r="C75" s="105">
        <v>258568.03855</v>
      </c>
      <c r="D75" s="106">
        <f t="shared" si="1"/>
        <v>0.18219030805108327</v>
      </c>
    </row>
    <row r="76" spans="1:4" x14ac:dyDescent="0.2">
      <c r="A76" s="99" t="s">
        <v>187</v>
      </c>
      <c r="B76" s="105">
        <v>258920.99340000001</v>
      </c>
      <c r="C76" s="105">
        <v>239905.99973000001</v>
      </c>
      <c r="D76" s="106">
        <f t="shared" si="1"/>
        <v>-7.3439366272723391E-2</v>
      </c>
    </row>
    <row r="77" spans="1:4" x14ac:dyDescent="0.2">
      <c r="A77" s="107"/>
      <c r="B77" s="108"/>
      <c r="C77" s="108"/>
      <c r="D77" s="107"/>
    </row>
    <row r="78" spans="1:4" ht="19.5" x14ac:dyDescent="0.3">
      <c r="A78" s="157" t="s">
        <v>77</v>
      </c>
      <c r="B78" s="157"/>
      <c r="C78" s="157"/>
      <c r="D78" s="157"/>
    </row>
    <row r="79" spans="1:4" ht="15.75" x14ac:dyDescent="0.25">
      <c r="A79" s="156" t="s">
        <v>78</v>
      </c>
      <c r="B79" s="156"/>
      <c r="C79" s="156"/>
      <c r="D79" s="156"/>
    </row>
    <row r="80" spans="1:4" x14ac:dyDescent="0.2">
      <c r="A80" s="107"/>
      <c r="B80" s="108"/>
      <c r="C80" s="108"/>
      <c r="D80" s="107"/>
    </row>
    <row r="81" spans="1:4" x14ac:dyDescent="0.2">
      <c r="A81" s="109" t="s">
        <v>76</v>
      </c>
      <c r="B81" s="110" t="s">
        <v>156</v>
      </c>
      <c r="C81" s="110" t="s">
        <v>157</v>
      </c>
      <c r="D81" s="111" t="s">
        <v>65</v>
      </c>
    </row>
    <row r="82" spans="1:4" x14ac:dyDescent="0.2">
      <c r="A82" s="99" t="s">
        <v>188</v>
      </c>
      <c r="B82" s="105">
        <v>2449.4885599999998</v>
      </c>
      <c r="C82" s="105">
        <v>11519.48036</v>
      </c>
      <c r="D82" s="101">
        <v>370.28104348444066</v>
      </c>
    </row>
    <row r="83" spans="1:4" x14ac:dyDescent="0.2">
      <c r="A83" s="99" t="s">
        <v>189</v>
      </c>
      <c r="B83" s="105">
        <v>2.86714</v>
      </c>
      <c r="C83" s="105">
        <v>9.8978300000000008</v>
      </c>
      <c r="D83" s="101">
        <v>245.21613873058169</v>
      </c>
    </row>
    <row r="84" spans="1:4" x14ac:dyDescent="0.2">
      <c r="A84" s="99" t="s">
        <v>190</v>
      </c>
      <c r="B84" s="105">
        <v>3827.63445</v>
      </c>
      <c r="C84" s="105">
        <v>12534.908079999999</v>
      </c>
      <c r="D84" s="101">
        <v>227.48446184561848</v>
      </c>
    </row>
    <row r="85" spans="1:4" x14ac:dyDescent="0.2">
      <c r="A85" s="99" t="s">
        <v>191</v>
      </c>
      <c r="B85" s="105">
        <v>406.19716</v>
      </c>
      <c r="C85" s="105">
        <v>1073.2555299999999</v>
      </c>
      <c r="D85" s="101">
        <v>164.2203431456783</v>
      </c>
    </row>
    <row r="86" spans="1:4" x14ac:dyDescent="0.2">
      <c r="A86" s="99" t="s">
        <v>192</v>
      </c>
      <c r="B86" s="105">
        <v>15.54447</v>
      </c>
      <c r="C86" s="105">
        <v>36.894710000000003</v>
      </c>
      <c r="D86" s="101">
        <v>137.34942394304852</v>
      </c>
    </row>
    <row r="87" spans="1:4" x14ac:dyDescent="0.2">
      <c r="A87" s="99" t="s">
        <v>193</v>
      </c>
      <c r="B87" s="105">
        <v>76.869879999999995</v>
      </c>
      <c r="C87" s="105">
        <v>146.26156</v>
      </c>
      <c r="D87" s="101">
        <v>90.271612236158035</v>
      </c>
    </row>
    <row r="88" spans="1:4" x14ac:dyDescent="0.2">
      <c r="A88" s="99" t="s">
        <v>194</v>
      </c>
      <c r="B88" s="105">
        <v>1144.9634799999999</v>
      </c>
      <c r="C88" s="105">
        <v>1984.3253199999999</v>
      </c>
      <c r="D88" s="101">
        <v>73.309049123558069</v>
      </c>
    </row>
    <row r="89" spans="1:4" x14ac:dyDescent="0.2">
      <c r="A89" s="99" t="s">
        <v>195</v>
      </c>
      <c r="B89" s="105">
        <v>12490.421039999999</v>
      </c>
      <c r="C89" s="105">
        <v>20839.75331</v>
      </c>
      <c r="D89" s="101">
        <v>66.845883283370881</v>
      </c>
    </row>
    <row r="90" spans="1:4" x14ac:dyDescent="0.2">
      <c r="A90" s="99" t="s">
        <v>196</v>
      </c>
      <c r="B90" s="105">
        <v>14202.680630000001</v>
      </c>
      <c r="C90" s="105">
        <v>22646.525239999999</v>
      </c>
      <c r="D90" s="101">
        <v>59.45247119170066</v>
      </c>
    </row>
    <row r="91" spans="1:4" x14ac:dyDescent="0.2">
      <c r="A91" s="99" t="s">
        <v>197</v>
      </c>
      <c r="B91" s="105">
        <v>10121.49156</v>
      </c>
      <c r="C91" s="105">
        <v>15747.480219999999</v>
      </c>
      <c r="D91" s="101">
        <v>55.584580855986005</v>
      </c>
    </row>
    <row r="92" spans="1:4" x14ac:dyDescent="0.2">
      <c r="A92" s="107" t="s">
        <v>226</v>
      </c>
      <c r="B92" s="108"/>
      <c r="C92" s="108"/>
      <c r="D92" s="10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4" style="19" bestFit="1" customWidth="1"/>
    <col min="6" max="7" width="15" style="19" bestFit="1" customWidth="1"/>
    <col min="8" max="8" width="10.5703125" style="19" bestFit="1" customWidth="1"/>
    <col min="9" max="9" width="14" style="19" bestFit="1" customWidth="1"/>
    <col min="10" max="11" width="14.28515625" style="19" bestFit="1" customWidth="1"/>
    <col min="12" max="12" width="10.5703125" style="19" bestFit="1" customWidth="1"/>
    <col min="13" max="13" width="10.7109375" style="19" bestFit="1" customWidth="1"/>
    <col min="14" max="16384" width="9.140625" style="19"/>
  </cols>
  <sheetData>
    <row r="1" spans="1:13" ht="26.25" x14ac:dyDescent="0.4">
      <c r="B1" s="155" t="s">
        <v>117</v>
      </c>
      <c r="C1" s="155"/>
      <c r="D1" s="155"/>
      <c r="E1" s="155"/>
      <c r="F1" s="155"/>
      <c r="G1" s="155"/>
      <c r="H1" s="155"/>
      <c r="I1" s="155"/>
      <c r="J1" s="155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9" t="s">
        <v>113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1"/>
    </row>
    <row r="6" spans="1:13" ht="18" x14ac:dyDescent="0.2">
      <c r="A6" s="113"/>
      <c r="B6" s="158" t="str">
        <f>SEKTOR_USD!B6</f>
        <v>1 - 28 ŞUBAT</v>
      </c>
      <c r="C6" s="158"/>
      <c r="D6" s="158"/>
      <c r="E6" s="158"/>
      <c r="F6" s="158" t="str">
        <f>SEKTOR_USD!F6</f>
        <v>1 OCAK  -  28 ŞUBAT</v>
      </c>
      <c r="G6" s="158"/>
      <c r="H6" s="158"/>
      <c r="I6" s="158"/>
      <c r="J6" s="158" t="s">
        <v>105</v>
      </c>
      <c r="K6" s="158"/>
      <c r="L6" s="158"/>
      <c r="M6" s="158"/>
    </row>
    <row r="7" spans="1:13" ht="30" x14ac:dyDescent="0.25">
      <c r="A7" s="114" t="s">
        <v>1</v>
      </c>
      <c r="B7" s="115">
        <f>SEKTOR_USD!B7</f>
        <v>2018</v>
      </c>
      <c r="C7" s="116">
        <f>SEKTOR_USD!C7</f>
        <v>2019</v>
      </c>
      <c r="D7" s="117" t="s">
        <v>119</v>
      </c>
      <c r="E7" s="117" t="s">
        <v>120</v>
      </c>
      <c r="F7" s="115"/>
      <c r="G7" s="116"/>
      <c r="H7" s="117" t="s">
        <v>119</v>
      </c>
      <c r="I7" s="117" t="s">
        <v>120</v>
      </c>
      <c r="J7" s="115"/>
      <c r="K7" s="115"/>
      <c r="L7" s="117" t="s">
        <v>119</v>
      </c>
      <c r="M7" s="117" t="s">
        <v>120</v>
      </c>
    </row>
    <row r="8" spans="1:13" ht="16.5" x14ac:dyDescent="0.25">
      <c r="A8" s="118" t="s">
        <v>2</v>
      </c>
      <c r="B8" s="119">
        <f>SEKTOR_USD!B8*$B$53</f>
        <v>6947789.7686316734</v>
      </c>
      <c r="C8" s="119">
        <f>SEKTOR_USD!C8*$C$53</f>
        <v>9811513.8507589828</v>
      </c>
      <c r="D8" s="120">
        <f t="shared" ref="D8:D43" si="0">(C8-B8)/B8*100</f>
        <v>41.217771082490643</v>
      </c>
      <c r="E8" s="120">
        <f>C8/C$44*100</f>
        <v>14.0823801456302</v>
      </c>
      <c r="F8" s="119">
        <f>SEKTOR_USD!F8*$B$54</f>
        <v>14092923.495784301</v>
      </c>
      <c r="G8" s="119">
        <f>SEKTOR_USD!G8*$C$54</f>
        <v>19918476.903684117</v>
      </c>
      <c r="H8" s="120">
        <f t="shared" ref="H8:H43" si="1">(G8-F8)/F8*100</f>
        <v>41.336727682105476</v>
      </c>
      <c r="I8" s="120">
        <f>G8/G$44*100</f>
        <v>14.395388319366621</v>
      </c>
      <c r="J8" s="119">
        <f>SEKTOR_USD!J8*$B$55</f>
        <v>79155310.422915637</v>
      </c>
      <c r="K8" s="119">
        <f>SEKTOR_USD!K8*$C$55</f>
        <v>115388217.28196266</v>
      </c>
      <c r="L8" s="120">
        <f t="shared" ref="L8:L43" si="2">(K8-J8)/J8*100</f>
        <v>45.774448568844875</v>
      </c>
      <c r="M8" s="120">
        <f>K8/K$44*100</f>
        <v>13.772964063675577</v>
      </c>
    </row>
    <row r="9" spans="1:13" s="23" customFormat="1" ht="15.75" x14ac:dyDescent="0.25">
      <c r="A9" s="121" t="s">
        <v>3</v>
      </c>
      <c r="B9" s="119">
        <f>SEKTOR_USD!B9*$B$53</f>
        <v>4772076.8876270875</v>
      </c>
      <c r="C9" s="119">
        <f>SEKTOR_USD!C9*$C$53</f>
        <v>6526150.0209322032</v>
      </c>
      <c r="D9" s="122">
        <f t="shared" si="0"/>
        <v>36.75701742888991</v>
      </c>
      <c r="E9" s="122">
        <f t="shared" ref="E9:E44" si="3">C9/C$44*100</f>
        <v>9.3669261319006782</v>
      </c>
      <c r="F9" s="119">
        <f>SEKTOR_USD!F9*$B$54</f>
        <v>9692517.3592833336</v>
      </c>
      <c r="G9" s="119">
        <f>SEKTOR_USD!G9*$C$54</f>
        <v>13339356.973443709</v>
      </c>
      <c r="H9" s="122">
        <f t="shared" si="1"/>
        <v>37.625309081004559</v>
      </c>
      <c r="I9" s="122">
        <f t="shared" ref="I9:I44" si="4">G9/G$44*100</f>
        <v>9.6405575833891355</v>
      </c>
      <c r="J9" s="119">
        <f>SEKTOR_USD!J9*$B$55</f>
        <v>53955520.145693146</v>
      </c>
      <c r="K9" s="119">
        <f>SEKTOR_USD!K9*$C$55</f>
        <v>76665820.89377214</v>
      </c>
      <c r="L9" s="122">
        <f t="shared" si="2"/>
        <v>42.090782716496122</v>
      </c>
      <c r="M9" s="122">
        <f t="shared" ref="M9:M44" si="5">K9/K$44*100</f>
        <v>9.150982838237951</v>
      </c>
    </row>
    <row r="10" spans="1:13" ht="14.25" x14ac:dyDescent="0.2">
      <c r="A10" s="123" t="str">
        <f>SEKTOR_USD!A10</f>
        <v xml:space="preserve"> Hububat, Bakliyat, Yağlı Tohumlar ve Mamulleri </v>
      </c>
      <c r="B10" s="124">
        <f>SEKTOR_USD!B10*$B$53</f>
        <v>2023583.6523376321</v>
      </c>
      <c r="C10" s="124">
        <f>SEKTOR_USD!C10*$C$53</f>
        <v>2983676.7935839677</v>
      </c>
      <c r="D10" s="125">
        <f t="shared" si="0"/>
        <v>47.445191610301926</v>
      </c>
      <c r="E10" s="125">
        <f t="shared" si="3"/>
        <v>4.2824452452558219</v>
      </c>
      <c r="F10" s="124">
        <f>SEKTOR_USD!F10*$B$54</f>
        <v>4088217.4577088063</v>
      </c>
      <c r="G10" s="124">
        <f>SEKTOR_USD!G10*$C$54</f>
        <v>5989662.3486085329</v>
      </c>
      <c r="H10" s="125">
        <f t="shared" si="1"/>
        <v>46.510365717320951</v>
      </c>
      <c r="I10" s="125">
        <f t="shared" si="4"/>
        <v>4.3288207139051602</v>
      </c>
      <c r="J10" s="124">
        <f>SEKTOR_USD!J10*$B$55</f>
        <v>23314162.812103294</v>
      </c>
      <c r="K10" s="124">
        <f>SEKTOR_USD!K10*$C$55</f>
        <v>34266739.170978546</v>
      </c>
      <c r="L10" s="125">
        <f t="shared" si="2"/>
        <v>46.978209971105386</v>
      </c>
      <c r="M10" s="125">
        <f t="shared" si="5"/>
        <v>4.0901452357822947</v>
      </c>
    </row>
    <row r="11" spans="1:13" ht="14.25" x14ac:dyDescent="0.2">
      <c r="A11" s="123" t="str">
        <f>SEKTOR_USD!A11</f>
        <v xml:space="preserve"> Yaş Meyve ve Sebze  </v>
      </c>
      <c r="B11" s="124">
        <f>SEKTOR_USD!B11*$B$53</f>
        <v>801554.56786763051</v>
      </c>
      <c r="C11" s="124">
        <f>SEKTOR_USD!C11*$C$53</f>
        <v>876393.87646155886</v>
      </c>
      <c r="D11" s="125">
        <f t="shared" si="0"/>
        <v>9.3367702704287243</v>
      </c>
      <c r="E11" s="125">
        <f t="shared" si="3"/>
        <v>1.2578804773005985</v>
      </c>
      <c r="F11" s="124">
        <f>SEKTOR_USD!F11*$B$54</f>
        <v>1651990.286876987</v>
      </c>
      <c r="G11" s="124">
        <f>SEKTOR_USD!G11*$C$54</f>
        <v>1944301.8466419133</v>
      </c>
      <c r="H11" s="125">
        <f t="shared" si="1"/>
        <v>17.694508381010408</v>
      </c>
      <c r="I11" s="125">
        <f t="shared" si="4"/>
        <v>1.4051767224880087</v>
      </c>
      <c r="J11" s="124">
        <f>SEKTOR_USD!J11*$B$55</f>
        <v>8440696.4963582754</v>
      </c>
      <c r="K11" s="124">
        <f>SEKTOR_USD!K11*$C$55</f>
        <v>11484595.885120669</v>
      </c>
      <c r="L11" s="125">
        <f t="shared" si="2"/>
        <v>36.062182665561778</v>
      </c>
      <c r="M11" s="125">
        <f t="shared" si="5"/>
        <v>1.3708239033200611</v>
      </c>
    </row>
    <row r="12" spans="1:13" ht="14.25" x14ac:dyDescent="0.2">
      <c r="A12" s="123" t="str">
        <f>SEKTOR_USD!A12</f>
        <v xml:space="preserve"> Meyve Sebze Mamulleri </v>
      </c>
      <c r="B12" s="124">
        <f>SEKTOR_USD!B12*$B$53</f>
        <v>445228.13750927045</v>
      </c>
      <c r="C12" s="124">
        <f>SEKTOR_USD!C12*$C$53</f>
        <v>646915.79587178561</v>
      </c>
      <c r="D12" s="125">
        <f t="shared" si="0"/>
        <v>45.299845488385301</v>
      </c>
      <c r="E12" s="125">
        <f t="shared" si="3"/>
        <v>0.9285125922718509</v>
      </c>
      <c r="F12" s="124">
        <f>SEKTOR_USD!F12*$B$54</f>
        <v>897350.28117241489</v>
      </c>
      <c r="G12" s="124">
        <f>SEKTOR_USD!G12*$C$54</f>
        <v>1320019.460970979</v>
      </c>
      <c r="H12" s="125">
        <f t="shared" si="1"/>
        <v>47.101916460797696</v>
      </c>
      <c r="I12" s="125">
        <f t="shared" si="4"/>
        <v>0.95399828117799568</v>
      </c>
      <c r="J12" s="124">
        <f>SEKTOR_USD!J12*$B$55</f>
        <v>5320326.4093019925</v>
      </c>
      <c r="K12" s="124">
        <f>SEKTOR_USD!K12*$C$55</f>
        <v>8025135.4587192088</v>
      </c>
      <c r="L12" s="125">
        <f t="shared" si="2"/>
        <v>50.839156121853016</v>
      </c>
      <c r="M12" s="125">
        <f t="shared" si="5"/>
        <v>0.957895917647964</v>
      </c>
    </row>
    <row r="13" spans="1:13" ht="14.25" x14ac:dyDescent="0.2">
      <c r="A13" s="123" t="str">
        <f>SEKTOR_USD!A13</f>
        <v xml:space="preserve"> Kuru Meyve ve Mamulleri  </v>
      </c>
      <c r="B13" s="124">
        <f>SEKTOR_USD!B13*$B$53</f>
        <v>407256.73771702149</v>
      </c>
      <c r="C13" s="124">
        <f>SEKTOR_USD!C13*$C$53</f>
        <v>606869.97287052847</v>
      </c>
      <c r="D13" s="125">
        <f t="shared" si="0"/>
        <v>49.014102571387376</v>
      </c>
      <c r="E13" s="125">
        <f t="shared" si="3"/>
        <v>0.87103517224000737</v>
      </c>
      <c r="F13" s="124">
        <f>SEKTOR_USD!F13*$B$54</f>
        <v>815976.29962419742</v>
      </c>
      <c r="G13" s="124">
        <f>SEKTOR_USD!G13*$C$54</f>
        <v>1210574.5256228647</v>
      </c>
      <c r="H13" s="125">
        <f t="shared" si="1"/>
        <v>48.359030302767593</v>
      </c>
      <c r="I13" s="125">
        <f t="shared" si="4"/>
        <v>0.87490075019997837</v>
      </c>
      <c r="J13" s="124">
        <f>SEKTOR_USD!J13*$B$55</f>
        <v>4790054.3320705509</v>
      </c>
      <c r="K13" s="124">
        <f>SEKTOR_USD!K13*$C$55</f>
        <v>7131052.0920589101</v>
      </c>
      <c r="L13" s="125">
        <f t="shared" si="2"/>
        <v>48.872050246169934</v>
      </c>
      <c r="M13" s="125">
        <f t="shared" si="5"/>
        <v>0.8511763723684711</v>
      </c>
    </row>
    <row r="14" spans="1:13" ht="14.25" x14ac:dyDescent="0.2">
      <c r="A14" s="123" t="str">
        <f>SEKTOR_USD!A14</f>
        <v xml:space="preserve"> Fındık ve Mamulleri </v>
      </c>
      <c r="B14" s="124">
        <f>SEKTOR_USD!B14*$B$53</f>
        <v>502412.26406397944</v>
      </c>
      <c r="C14" s="124">
        <f>SEKTOR_USD!C14*$C$53</f>
        <v>767185.70484385861</v>
      </c>
      <c r="D14" s="125">
        <f t="shared" si="0"/>
        <v>52.700433432524996</v>
      </c>
      <c r="E14" s="125">
        <f t="shared" si="3"/>
        <v>1.1011349422972809</v>
      </c>
      <c r="F14" s="124">
        <f>SEKTOR_USD!F14*$B$54</f>
        <v>1082110.8453508716</v>
      </c>
      <c r="G14" s="124">
        <f>SEKTOR_USD!G14*$C$54</f>
        <v>1586843.8421700471</v>
      </c>
      <c r="H14" s="125">
        <f t="shared" si="1"/>
        <v>46.643372902848711</v>
      </c>
      <c r="I14" s="125">
        <f t="shared" si="4"/>
        <v>1.1468363480145647</v>
      </c>
      <c r="J14" s="124">
        <f>SEKTOR_USD!J14*$B$55</f>
        <v>6745333.2000629855</v>
      </c>
      <c r="K14" s="124">
        <f>SEKTOR_USD!K14*$C$55</f>
        <v>8389665.8666293025</v>
      </c>
      <c r="L14" s="125">
        <f t="shared" si="2"/>
        <v>24.377337898607628</v>
      </c>
      <c r="M14" s="125">
        <f t="shared" si="5"/>
        <v>1.0014069825255349</v>
      </c>
    </row>
    <row r="15" spans="1:13" ht="14.25" x14ac:dyDescent="0.2">
      <c r="A15" s="123" t="str">
        <f>SEKTOR_USD!A15</f>
        <v xml:space="preserve"> Zeytin ve Zeytinyağı </v>
      </c>
      <c r="B15" s="124">
        <f>SEKTOR_USD!B15*$B$53</f>
        <v>219503.14115987948</v>
      </c>
      <c r="C15" s="124">
        <f>SEKTOR_USD!C15*$C$53</f>
        <v>142610.56897911293</v>
      </c>
      <c r="D15" s="125">
        <f t="shared" si="0"/>
        <v>-35.030283290916699</v>
      </c>
      <c r="E15" s="125">
        <f t="shared" si="3"/>
        <v>0.20468770423160862</v>
      </c>
      <c r="F15" s="124">
        <f>SEKTOR_USD!F15*$B$54</f>
        <v>458992.56645152817</v>
      </c>
      <c r="G15" s="124">
        <f>SEKTOR_USD!G15*$C$54</f>
        <v>297263.50616771029</v>
      </c>
      <c r="H15" s="125">
        <f t="shared" si="1"/>
        <v>-35.235660031304064</v>
      </c>
      <c r="I15" s="125">
        <f t="shared" si="4"/>
        <v>0.21483688864127659</v>
      </c>
      <c r="J15" s="124">
        <f>SEKTOR_USD!J15*$B$55</f>
        <v>1428459.0452956746</v>
      </c>
      <c r="K15" s="124">
        <f>SEKTOR_USD!K15*$C$55</f>
        <v>1701432.7595962838</v>
      </c>
      <c r="L15" s="125">
        <f t="shared" si="2"/>
        <v>19.109663325636809</v>
      </c>
      <c r="M15" s="125">
        <f t="shared" si="5"/>
        <v>0.20308635324018581</v>
      </c>
    </row>
    <row r="16" spans="1:13" ht="14.25" x14ac:dyDescent="0.2">
      <c r="A16" s="123" t="str">
        <f>SEKTOR_USD!A16</f>
        <v xml:space="preserve"> Tütün </v>
      </c>
      <c r="B16" s="124">
        <f>SEKTOR_USD!B16*$B$53</f>
        <v>316191.89028915949</v>
      </c>
      <c r="C16" s="124">
        <f>SEKTOR_USD!C16*$C$53</f>
        <v>433114.29902367713</v>
      </c>
      <c r="D16" s="125">
        <f t="shared" si="0"/>
        <v>36.978307263855299</v>
      </c>
      <c r="E16" s="125">
        <f t="shared" si="3"/>
        <v>0.6216451709832479</v>
      </c>
      <c r="F16" s="124">
        <f>SEKTOR_USD!F16*$B$54</f>
        <v>608747.58694045129</v>
      </c>
      <c r="G16" s="124">
        <f>SEKTOR_USD!G16*$C$54</f>
        <v>875780.65714640182</v>
      </c>
      <c r="H16" s="125">
        <f t="shared" si="1"/>
        <v>43.865975970114548</v>
      </c>
      <c r="I16" s="125">
        <f t="shared" si="4"/>
        <v>0.63294009392257855</v>
      </c>
      <c r="J16" s="124">
        <f>SEKTOR_USD!J16*$B$55</f>
        <v>3577464.0761730121</v>
      </c>
      <c r="K16" s="124">
        <f>SEKTOR_USD!K16*$C$55</f>
        <v>5171405.570225629</v>
      </c>
      <c r="L16" s="125">
        <f t="shared" si="2"/>
        <v>44.555066385397055</v>
      </c>
      <c r="M16" s="125">
        <f t="shared" si="5"/>
        <v>0.61726911772423398</v>
      </c>
    </row>
    <row r="17" spans="1:13" ht="14.25" x14ac:dyDescent="0.2">
      <c r="A17" s="123" t="str">
        <f>SEKTOR_USD!A17</f>
        <v xml:space="preserve"> Süs Bitkileri ve Mam.</v>
      </c>
      <c r="B17" s="124">
        <f>SEKTOR_USD!B17*$B$53</f>
        <v>56346.496682514495</v>
      </c>
      <c r="C17" s="124">
        <f>SEKTOR_USD!C17*$C$53</f>
        <v>69383.009297715049</v>
      </c>
      <c r="D17" s="125">
        <f t="shared" si="0"/>
        <v>23.136332128428595</v>
      </c>
      <c r="E17" s="125">
        <f t="shared" si="3"/>
        <v>9.9584827320264635E-2</v>
      </c>
      <c r="F17" s="124">
        <f>SEKTOR_USD!F17*$B$54</f>
        <v>89132.035158075771</v>
      </c>
      <c r="G17" s="124">
        <f>SEKTOR_USD!G17*$C$54</f>
        <v>114910.78611526075</v>
      </c>
      <c r="H17" s="125">
        <f t="shared" si="1"/>
        <v>28.921981767235916</v>
      </c>
      <c r="I17" s="125">
        <f t="shared" si="4"/>
        <v>8.3047785039573135E-2</v>
      </c>
      <c r="J17" s="124">
        <f>SEKTOR_USD!J17*$B$55</f>
        <v>339023.77432735049</v>
      </c>
      <c r="K17" s="124">
        <f>SEKTOR_USD!K17*$C$55</f>
        <v>495794.09044360335</v>
      </c>
      <c r="L17" s="125">
        <f t="shared" si="2"/>
        <v>46.241688043057557</v>
      </c>
      <c r="M17" s="125">
        <f t="shared" si="5"/>
        <v>5.9178955629206158E-2</v>
      </c>
    </row>
    <row r="18" spans="1:13" s="23" customFormat="1" ht="15.75" x14ac:dyDescent="0.25">
      <c r="A18" s="121" t="s">
        <v>12</v>
      </c>
      <c r="B18" s="119">
        <f>SEKTOR_USD!B18*$B$53</f>
        <v>670657.71264257142</v>
      </c>
      <c r="C18" s="119">
        <f>SEKTOR_USD!C18*$C$53</f>
        <v>1113687.9876054935</v>
      </c>
      <c r="D18" s="122">
        <f t="shared" si="0"/>
        <v>66.059074041997363</v>
      </c>
      <c r="E18" s="122">
        <f t="shared" si="3"/>
        <v>1.5984666427260097</v>
      </c>
      <c r="F18" s="119">
        <f>SEKTOR_USD!F18*$B$54</f>
        <v>1494322.5434657603</v>
      </c>
      <c r="G18" s="119">
        <f>SEKTOR_USD!G18*$C$54</f>
        <v>2298481.717233621</v>
      </c>
      <c r="H18" s="122">
        <f t="shared" si="1"/>
        <v>53.814297139812005</v>
      </c>
      <c r="I18" s="122">
        <f t="shared" si="4"/>
        <v>1.6611479394000623</v>
      </c>
      <c r="J18" s="119">
        <f>SEKTOR_USD!J18*$B$55</f>
        <v>8468801.9953697845</v>
      </c>
      <c r="K18" s="119">
        <f>SEKTOR_USD!K18*$C$55</f>
        <v>12991185.506801775</v>
      </c>
      <c r="L18" s="122">
        <f t="shared" si="2"/>
        <v>53.400510649611945</v>
      </c>
      <c r="M18" s="122">
        <f t="shared" si="5"/>
        <v>1.5506533972398369</v>
      </c>
    </row>
    <row r="19" spans="1:13" ht="14.25" x14ac:dyDescent="0.2">
      <c r="A19" s="123" t="str">
        <f>SEKTOR_USD!A19</f>
        <v xml:space="preserve"> Su Ürünleri ve Hayvansal Mamuller</v>
      </c>
      <c r="B19" s="124">
        <f>SEKTOR_USD!B19*$B$53</f>
        <v>670657.71264257142</v>
      </c>
      <c r="C19" s="124">
        <f>SEKTOR_USD!C19*$C$53</f>
        <v>1113687.9876054935</v>
      </c>
      <c r="D19" s="125">
        <f t="shared" si="0"/>
        <v>66.059074041997363</v>
      </c>
      <c r="E19" s="125">
        <f t="shared" si="3"/>
        <v>1.5984666427260097</v>
      </c>
      <c r="F19" s="124">
        <f>SEKTOR_USD!F19*$B$54</f>
        <v>1494322.5434657603</v>
      </c>
      <c r="G19" s="124">
        <f>SEKTOR_USD!G19*$C$54</f>
        <v>2298481.717233621</v>
      </c>
      <c r="H19" s="125">
        <f t="shared" si="1"/>
        <v>53.814297139812005</v>
      </c>
      <c r="I19" s="125">
        <f t="shared" si="4"/>
        <v>1.6611479394000623</v>
      </c>
      <c r="J19" s="124">
        <f>SEKTOR_USD!J19*$B$55</f>
        <v>8468801.9953697845</v>
      </c>
      <c r="K19" s="124">
        <f>SEKTOR_USD!K19*$C$55</f>
        <v>12991185.506801775</v>
      </c>
      <c r="L19" s="125">
        <f t="shared" si="2"/>
        <v>53.400510649611945</v>
      </c>
      <c r="M19" s="125">
        <f t="shared" si="5"/>
        <v>1.5506533972398369</v>
      </c>
    </row>
    <row r="20" spans="1:13" s="23" customFormat="1" ht="15.75" x14ac:dyDescent="0.25">
      <c r="A20" s="121" t="s">
        <v>111</v>
      </c>
      <c r="B20" s="119">
        <f>SEKTOR_USD!B20*$B$53</f>
        <v>1505055.1683620145</v>
      </c>
      <c r="C20" s="119">
        <f>SEKTOR_USD!C20*$C$53</f>
        <v>2171675.8422212848</v>
      </c>
      <c r="D20" s="122">
        <f t="shared" si="0"/>
        <v>44.292108878956817</v>
      </c>
      <c r="E20" s="122">
        <f t="shared" si="3"/>
        <v>3.1169873710035096</v>
      </c>
      <c r="F20" s="119">
        <f>SEKTOR_USD!F20*$B$54</f>
        <v>2906083.5930352071</v>
      </c>
      <c r="G20" s="119">
        <f>SEKTOR_USD!G20*$C$54</f>
        <v>4280638.2130067833</v>
      </c>
      <c r="H20" s="122">
        <f t="shared" si="1"/>
        <v>47.299211325712321</v>
      </c>
      <c r="I20" s="122">
        <f t="shared" si="4"/>
        <v>3.0936827965774216</v>
      </c>
      <c r="J20" s="119">
        <f>SEKTOR_USD!J20*$B$55</f>
        <v>16730988.281852704</v>
      </c>
      <c r="K20" s="119">
        <f>SEKTOR_USD!K20*$C$55</f>
        <v>25731210.881388739</v>
      </c>
      <c r="L20" s="122">
        <f t="shared" si="2"/>
        <v>53.793729622643646</v>
      </c>
      <c r="M20" s="122">
        <f t="shared" si="5"/>
        <v>3.07132782819779</v>
      </c>
    </row>
    <row r="21" spans="1:13" ht="14.25" x14ac:dyDescent="0.2">
      <c r="A21" s="123" t="str">
        <f>SEKTOR_USD!A21</f>
        <v xml:space="preserve"> Mobilya,Kağıt ve Orman Ürünleri</v>
      </c>
      <c r="B21" s="124">
        <f>SEKTOR_USD!B21*$B$53</f>
        <v>1505055.1683620145</v>
      </c>
      <c r="C21" s="124">
        <f>SEKTOR_USD!C21*$C$53</f>
        <v>2171675.8422212848</v>
      </c>
      <c r="D21" s="125">
        <f t="shared" si="0"/>
        <v>44.292108878956817</v>
      </c>
      <c r="E21" s="125">
        <f t="shared" si="3"/>
        <v>3.1169873710035096</v>
      </c>
      <c r="F21" s="124">
        <f>SEKTOR_USD!F21*$B$54</f>
        <v>2906083.5930352071</v>
      </c>
      <c r="G21" s="124">
        <f>SEKTOR_USD!G21*$C$54</f>
        <v>4280638.2130067833</v>
      </c>
      <c r="H21" s="125">
        <f t="shared" si="1"/>
        <v>47.299211325712321</v>
      </c>
      <c r="I21" s="125">
        <f t="shared" si="4"/>
        <v>3.0936827965774216</v>
      </c>
      <c r="J21" s="124">
        <f>SEKTOR_USD!J21*$B$55</f>
        <v>16730988.281852704</v>
      </c>
      <c r="K21" s="124">
        <f>SEKTOR_USD!K21*$C$55</f>
        <v>25731210.881388739</v>
      </c>
      <c r="L21" s="125">
        <f t="shared" si="2"/>
        <v>53.793729622643646</v>
      </c>
      <c r="M21" s="125">
        <f t="shared" si="5"/>
        <v>3.07132782819779</v>
      </c>
    </row>
    <row r="22" spans="1:13" ht="16.5" x14ac:dyDescent="0.25">
      <c r="A22" s="118" t="s">
        <v>14</v>
      </c>
      <c r="B22" s="119">
        <f>SEKTOR_USD!B22*$B$53</f>
        <v>40450502.30202046</v>
      </c>
      <c r="C22" s="119">
        <f>SEKTOR_USD!C22*$C$53</f>
        <v>58309805.453874901</v>
      </c>
      <c r="D22" s="122">
        <f t="shared" si="0"/>
        <v>44.151004648865353</v>
      </c>
      <c r="E22" s="122">
        <f t="shared" si="3"/>
        <v>83.691554545956947</v>
      </c>
      <c r="F22" s="119">
        <f>SEKTOR_USD!F22*$B$54</f>
        <v>77743928.67933467</v>
      </c>
      <c r="G22" s="119">
        <f>SEKTOR_USD!G22*$C$54</f>
        <v>115267250.94889741</v>
      </c>
      <c r="H22" s="122">
        <f t="shared" si="1"/>
        <v>48.265276667883285</v>
      </c>
      <c r="I22" s="122">
        <f t="shared" si="4"/>
        <v>83.305407634273081</v>
      </c>
      <c r="J22" s="119">
        <f>SEKTOR_USD!J22*$B$55</f>
        <v>454075842.68302137</v>
      </c>
      <c r="K22" s="119">
        <f>SEKTOR_USD!K22*$C$55</f>
        <v>699811638.17920923</v>
      </c>
      <c r="L22" s="122">
        <f t="shared" si="2"/>
        <v>54.117786589173321</v>
      </c>
      <c r="M22" s="122">
        <f t="shared" si="5"/>
        <v>83.530890510524074</v>
      </c>
    </row>
    <row r="23" spans="1:13" s="23" customFormat="1" ht="15.75" x14ac:dyDescent="0.25">
      <c r="A23" s="121" t="s">
        <v>15</v>
      </c>
      <c r="B23" s="119">
        <f>SEKTOR_USD!B23*$B$53</f>
        <v>3845955.3995840279</v>
      </c>
      <c r="C23" s="119">
        <f>SEKTOR_USD!C23*$C$53</f>
        <v>5128811.2103580721</v>
      </c>
      <c r="D23" s="122">
        <f t="shared" si="0"/>
        <v>33.355972118470113</v>
      </c>
      <c r="E23" s="122">
        <f t="shared" si="3"/>
        <v>7.3613379401023806</v>
      </c>
      <c r="F23" s="119">
        <f>SEKTOR_USD!F23*$B$54</f>
        <v>7592248.9034569412</v>
      </c>
      <c r="G23" s="119">
        <f>SEKTOR_USD!G23*$C$54</f>
        <v>10361908.450208226</v>
      </c>
      <c r="H23" s="122">
        <f t="shared" si="1"/>
        <v>36.480094132453814</v>
      </c>
      <c r="I23" s="122">
        <f t="shared" si="4"/>
        <v>7.4887099345876438</v>
      </c>
      <c r="J23" s="119">
        <f>SEKTOR_USD!J23*$B$55</f>
        <v>44045765.239828773</v>
      </c>
      <c r="K23" s="119">
        <f>SEKTOR_USD!K23*$C$55</f>
        <v>62906470.484086402</v>
      </c>
      <c r="L23" s="122">
        <f t="shared" si="2"/>
        <v>42.820700563519033</v>
      </c>
      <c r="M23" s="122">
        <f t="shared" si="5"/>
        <v>7.5086397706694301</v>
      </c>
    </row>
    <row r="24" spans="1:13" ht="14.25" x14ac:dyDescent="0.2">
      <c r="A24" s="123" t="str">
        <f>SEKTOR_USD!A24</f>
        <v xml:space="preserve"> Tekstil ve Hammaddeleri</v>
      </c>
      <c r="B24" s="124">
        <f>SEKTOR_USD!B24*$B$53</f>
        <v>2643078.9456824441</v>
      </c>
      <c r="C24" s="124">
        <f>SEKTOR_USD!C24*$C$53</f>
        <v>3375791.2574809482</v>
      </c>
      <c r="D24" s="125">
        <f t="shared" si="0"/>
        <v>27.721923062321448</v>
      </c>
      <c r="E24" s="125">
        <f t="shared" si="3"/>
        <v>4.8452437109350104</v>
      </c>
      <c r="F24" s="124">
        <f>SEKTOR_USD!F24*$B$54</f>
        <v>5266067.5412788969</v>
      </c>
      <c r="G24" s="124">
        <f>SEKTOR_USD!G24*$C$54</f>
        <v>6998884.2199716792</v>
      </c>
      <c r="H24" s="125">
        <f t="shared" si="1"/>
        <v>32.905325750378758</v>
      </c>
      <c r="I24" s="125">
        <f t="shared" si="4"/>
        <v>5.0582008170586921</v>
      </c>
      <c r="J24" s="124">
        <f>SEKTOR_USD!J24*$B$55</f>
        <v>30160034.657498654</v>
      </c>
      <c r="K24" s="124">
        <f>SEKTOR_USD!K24*$C$55</f>
        <v>42698436.700136296</v>
      </c>
      <c r="L24" s="125">
        <f t="shared" si="2"/>
        <v>41.572903297444434</v>
      </c>
      <c r="M24" s="125">
        <f t="shared" si="5"/>
        <v>5.0965692000341889</v>
      </c>
    </row>
    <row r="25" spans="1:13" ht="14.25" x14ac:dyDescent="0.2">
      <c r="A25" s="123" t="str">
        <f>SEKTOR_USD!A25</f>
        <v xml:space="preserve"> Deri ve Deri Mamulleri </v>
      </c>
      <c r="B25" s="124">
        <f>SEKTOR_USD!B25*$B$53</f>
        <v>546870.91489103145</v>
      </c>
      <c r="C25" s="124">
        <f>SEKTOR_USD!C25*$C$53</f>
        <v>772357.72942563251</v>
      </c>
      <c r="D25" s="125">
        <f t="shared" si="0"/>
        <v>41.232182658595249</v>
      </c>
      <c r="E25" s="125">
        <f t="shared" si="3"/>
        <v>1.1085583040119922</v>
      </c>
      <c r="F25" s="124">
        <f>SEKTOR_USD!F25*$B$54</f>
        <v>1033489.2225040513</v>
      </c>
      <c r="G25" s="124">
        <f>SEKTOR_USD!G25*$C$54</f>
        <v>1402543.5620351583</v>
      </c>
      <c r="H25" s="125">
        <f t="shared" si="1"/>
        <v>35.709548923686071</v>
      </c>
      <c r="I25" s="125">
        <f t="shared" si="4"/>
        <v>1.0136397129134609</v>
      </c>
      <c r="J25" s="124">
        <f>SEKTOR_USD!J25*$B$55</f>
        <v>5817435.6350094937</v>
      </c>
      <c r="K25" s="124">
        <f>SEKTOR_USD!K25*$C$55</f>
        <v>8529407.5003365073</v>
      </c>
      <c r="L25" s="125">
        <f t="shared" si="2"/>
        <v>46.617995204042991</v>
      </c>
      <c r="M25" s="125">
        <f t="shared" si="5"/>
        <v>1.0180868181672067</v>
      </c>
    </row>
    <row r="26" spans="1:13" ht="14.25" x14ac:dyDescent="0.2">
      <c r="A26" s="123" t="str">
        <f>SEKTOR_USD!A26</f>
        <v xml:space="preserve"> Halı </v>
      </c>
      <c r="B26" s="124">
        <f>SEKTOR_USD!B26*$B$53</f>
        <v>656005.53901055246</v>
      </c>
      <c r="C26" s="124">
        <f>SEKTOR_USD!C26*$C$53</f>
        <v>980662.22345149179</v>
      </c>
      <c r="D26" s="125">
        <f t="shared" si="0"/>
        <v>49.489930364096658</v>
      </c>
      <c r="E26" s="125">
        <f t="shared" si="3"/>
        <v>1.4075359251553785</v>
      </c>
      <c r="F26" s="124">
        <f>SEKTOR_USD!F26*$B$54</f>
        <v>1292692.1396739942</v>
      </c>
      <c r="G26" s="124">
        <f>SEKTOR_USD!G26*$C$54</f>
        <v>1960480.6682013895</v>
      </c>
      <c r="H26" s="125">
        <f t="shared" si="1"/>
        <v>51.658744416579019</v>
      </c>
      <c r="I26" s="125">
        <f t="shared" si="4"/>
        <v>1.4168694046154924</v>
      </c>
      <c r="J26" s="124">
        <f>SEKTOR_USD!J26*$B$55</f>
        <v>8068294.947320628</v>
      </c>
      <c r="K26" s="124">
        <f>SEKTOR_USD!K26*$C$55</f>
        <v>11678626.283613598</v>
      </c>
      <c r="L26" s="125">
        <f t="shared" si="2"/>
        <v>44.747141246886521</v>
      </c>
      <c r="M26" s="125">
        <f t="shared" si="5"/>
        <v>1.3939837524680339</v>
      </c>
    </row>
    <row r="27" spans="1:13" s="23" customFormat="1" ht="15.75" x14ac:dyDescent="0.25">
      <c r="A27" s="121" t="s">
        <v>19</v>
      </c>
      <c r="B27" s="119">
        <f>SEKTOR_USD!B27*$B$53</f>
        <v>4769402.2481600875</v>
      </c>
      <c r="C27" s="119">
        <f>SEKTOR_USD!C27*$C$53</f>
        <v>8616916.3064507693</v>
      </c>
      <c r="D27" s="122">
        <f t="shared" si="0"/>
        <v>80.670781328518757</v>
      </c>
      <c r="E27" s="122">
        <f t="shared" si="3"/>
        <v>12.367784722755347</v>
      </c>
      <c r="F27" s="119">
        <f>SEKTOR_USD!F27*$B$54</f>
        <v>9861259.4575237092</v>
      </c>
      <c r="G27" s="119">
        <f>SEKTOR_USD!G27*$C$54</f>
        <v>16793295.929908454</v>
      </c>
      <c r="H27" s="122">
        <f t="shared" si="1"/>
        <v>70.29565039074096</v>
      </c>
      <c r="I27" s="122">
        <f t="shared" si="4"/>
        <v>12.136772165966059</v>
      </c>
      <c r="J27" s="119">
        <f>SEKTOR_USD!J27*$B$55</f>
        <v>58837138.706033699</v>
      </c>
      <c r="K27" s="119">
        <f>SEKTOR_USD!K27*$C$55</f>
        <v>91215453.413344905</v>
      </c>
      <c r="L27" s="122">
        <f t="shared" si="2"/>
        <v>55.030403278245807</v>
      </c>
      <c r="M27" s="122">
        <f t="shared" si="5"/>
        <v>10.887655529367967</v>
      </c>
    </row>
    <row r="28" spans="1:13" ht="14.25" x14ac:dyDescent="0.2">
      <c r="A28" s="123" t="str">
        <f>SEKTOR_USD!A28</f>
        <v xml:space="preserve"> Kimyevi Maddeler ve Mamulleri  </v>
      </c>
      <c r="B28" s="124">
        <f>SEKTOR_USD!B28*$B$53</f>
        <v>4769402.2481600875</v>
      </c>
      <c r="C28" s="124">
        <f>SEKTOR_USD!C28*$C$53</f>
        <v>8616916.3064507693</v>
      </c>
      <c r="D28" s="125">
        <f t="shared" si="0"/>
        <v>80.670781328518757</v>
      </c>
      <c r="E28" s="125">
        <f t="shared" si="3"/>
        <v>12.367784722755347</v>
      </c>
      <c r="F28" s="124">
        <f>SEKTOR_USD!F28*$B$54</f>
        <v>9861259.4575237092</v>
      </c>
      <c r="G28" s="124">
        <f>SEKTOR_USD!G28*$C$54</f>
        <v>16793295.929908454</v>
      </c>
      <c r="H28" s="125">
        <f t="shared" si="1"/>
        <v>70.29565039074096</v>
      </c>
      <c r="I28" s="125">
        <f t="shared" si="4"/>
        <v>12.136772165966059</v>
      </c>
      <c r="J28" s="124">
        <f>SEKTOR_USD!J28*$B$55</f>
        <v>58837138.706033699</v>
      </c>
      <c r="K28" s="124">
        <f>SEKTOR_USD!K28*$C$55</f>
        <v>91215453.413344905</v>
      </c>
      <c r="L28" s="125">
        <f t="shared" si="2"/>
        <v>55.030403278245807</v>
      </c>
      <c r="M28" s="125">
        <f t="shared" si="5"/>
        <v>10.887655529367967</v>
      </c>
    </row>
    <row r="29" spans="1:13" s="23" customFormat="1" ht="15.75" x14ac:dyDescent="0.25">
      <c r="A29" s="121" t="s">
        <v>21</v>
      </c>
      <c r="B29" s="119">
        <f>SEKTOR_USD!B29*$B$53</f>
        <v>31835144.654276345</v>
      </c>
      <c r="C29" s="119">
        <f>SEKTOR_USD!C29*$C$53</f>
        <v>44564077.937066063</v>
      </c>
      <c r="D29" s="122">
        <f t="shared" si="0"/>
        <v>39.983902762257024</v>
      </c>
      <c r="E29" s="122">
        <f t="shared" si="3"/>
        <v>63.962431883099228</v>
      </c>
      <c r="F29" s="119">
        <f>SEKTOR_USD!F29*$B$54</f>
        <v>60290420.318354018</v>
      </c>
      <c r="G29" s="119">
        <f>SEKTOR_USD!G29*$C$54</f>
        <v>88112046.568780705</v>
      </c>
      <c r="H29" s="122">
        <f t="shared" si="1"/>
        <v>46.146014745823621</v>
      </c>
      <c r="I29" s="122">
        <f t="shared" si="4"/>
        <v>63.679925533719363</v>
      </c>
      <c r="J29" s="119">
        <f>SEKTOR_USD!J29*$B$55</f>
        <v>351192938.73715889</v>
      </c>
      <c r="K29" s="119">
        <f>SEKTOR_USD!K29*$C$55</f>
        <v>545689714.28177798</v>
      </c>
      <c r="L29" s="122">
        <f t="shared" si="2"/>
        <v>55.381744360807062</v>
      </c>
      <c r="M29" s="122">
        <f t="shared" si="5"/>
        <v>65.13459521048668</v>
      </c>
    </row>
    <row r="30" spans="1:13" ht="14.25" x14ac:dyDescent="0.2">
      <c r="A30" s="123" t="str">
        <f>SEKTOR_USD!A30</f>
        <v xml:space="preserve"> Hazırgiyim ve Konfeksiyon </v>
      </c>
      <c r="B30" s="124">
        <f>SEKTOR_USD!B30*$B$53</f>
        <v>5317661.4283341393</v>
      </c>
      <c r="C30" s="124">
        <f>SEKTOR_USD!C30*$C$53</f>
        <v>7478538.4487094171</v>
      </c>
      <c r="D30" s="125">
        <f t="shared" si="0"/>
        <v>40.635851858891556</v>
      </c>
      <c r="E30" s="125">
        <f t="shared" si="3"/>
        <v>10.733880925041015</v>
      </c>
      <c r="F30" s="124">
        <f>SEKTOR_USD!F30*$B$54</f>
        <v>10703875.36902371</v>
      </c>
      <c r="G30" s="124">
        <f>SEKTOR_USD!G30*$C$54</f>
        <v>15090049.763932165</v>
      </c>
      <c r="H30" s="125">
        <f t="shared" si="1"/>
        <v>40.977442689605162</v>
      </c>
      <c r="I30" s="125">
        <f t="shared" si="4"/>
        <v>10.90581007577903</v>
      </c>
      <c r="J30" s="124">
        <f>SEKTOR_USD!J30*$B$55</f>
        <v>63436527.315231703</v>
      </c>
      <c r="K30" s="124">
        <f>SEKTOR_USD!K30*$C$55</f>
        <v>89871197.647224814</v>
      </c>
      <c r="L30" s="125">
        <f t="shared" si="2"/>
        <v>41.671055227586365</v>
      </c>
      <c r="M30" s="125">
        <f t="shared" si="5"/>
        <v>10.727202523027476</v>
      </c>
    </row>
    <row r="31" spans="1:13" ht="14.25" x14ac:dyDescent="0.2">
      <c r="A31" s="123" t="str">
        <f>SEKTOR_USD!A31</f>
        <v xml:space="preserve"> Otomotiv Endüstrisi</v>
      </c>
      <c r="B31" s="124">
        <f>SEKTOR_USD!B31*$B$53</f>
        <v>10581259.043827549</v>
      </c>
      <c r="C31" s="124">
        <f>SEKTOR_USD!C31*$C$53</f>
        <v>13425957.111482829</v>
      </c>
      <c r="D31" s="125">
        <f t="shared" si="0"/>
        <v>26.884306072392217</v>
      </c>
      <c r="E31" s="125">
        <f t="shared" si="3"/>
        <v>19.270158992661734</v>
      </c>
      <c r="F31" s="124">
        <f>SEKTOR_USD!F31*$B$54</f>
        <v>19201160.04487351</v>
      </c>
      <c r="G31" s="124">
        <f>SEKTOR_USD!G31*$C$54</f>
        <v>25923098.219240788</v>
      </c>
      <c r="H31" s="125">
        <f t="shared" si="1"/>
        <v>35.007979510914808</v>
      </c>
      <c r="I31" s="125">
        <f t="shared" si="4"/>
        <v>18.735020107788987</v>
      </c>
      <c r="J31" s="124">
        <f>SEKTOR_USD!J31*$B$55</f>
        <v>107281329.16985111</v>
      </c>
      <c r="K31" s="124">
        <f>SEKTOR_USD!K31*$C$55</f>
        <v>159754152.27505997</v>
      </c>
      <c r="L31" s="125">
        <f t="shared" si="2"/>
        <v>48.911421503859508</v>
      </c>
      <c r="M31" s="125">
        <f t="shared" si="5"/>
        <v>19.068569132416116</v>
      </c>
    </row>
    <row r="32" spans="1:13" ht="14.25" x14ac:dyDescent="0.2">
      <c r="A32" s="123" t="str">
        <f>SEKTOR_USD!A32</f>
        <v xml:space="preserve"> Gemi ve Yat</v>
      </c>
      <c r="B32" s="124">
        <f>SEKTOR_USD!B32*$B$53</f>
        <v>212851.94693870799</v>
      </c>
      <c r="C32" s="124">
        <f>SEKTOR_USD!C32*$C$53</f>
        <v>401365.62241800292</v>
      </c>
      <c r="D32" s="125">
        <f t="shared" si="0"/>
        <v>88.565633620245237</v>
      </c>
      <c r="E32" s="125">
        <f t="shared" si="3"/>
        <v>0.5760765727136552</v>
      </c>
      <c r="F32" s="124">
        <f>SEKTOR_USD!F32*$B$54</f>
        <v>373204.58156904503</v>
      </c>
      <c r="G32" s="124">
        <f>SEKTOR_USD!G32*$C$54</f>
        <v>893576.82665099925</v>
      </c>
      <c r="H32" s="125">
        <f t="shared" si="1"/>
        <v>139.43350933533014</v>
      </c>
      <c r="I32" s="125">
        <f t="shared" si="4"/>
        <v>0.64580165818046453</v>
      </c>
      <c r="J32" s="124">
        <f>SEKTOR_USD!J32*$B$55</f>
        <v>4709033.4318156885</v>
      </c>
      <c r="K32" s="124">
        <f>SEKTOR_USD!K32*$C$55</f>
        <v>5398809.2991283983</v>
      </c>
      <c r="L32" s="125">
        <f t="shared" si="2"/>
        <v>14.647928864814814</v>
      </c>
      <c r="M32" s="125">
        <f t="shared" si="5"/>
        <v>0.64441247308494853</v>
      </c>
    </row>
    <row r="33" spans="1:13" ht="14.25" x14ac:dyDescent="0.2">
      <c r="A33" s="123" t="str">
        <f>SEKTOR_USD!A33</f>
        <v xml:space="preserve"> Elektrik Elektronik</v>
      </c>
      <c r="B33" s="124">
        <f>SEKTOR_USD!B33*$B$53</f>
        <v>3329176.8360090624</v>
      </c>
      <c r="C33" s="124">
        <f>SEKTOR_USD!C33*$C$53</f>
        <v>4696995.581958863</v>
      </c>
      <c r="D33" s="125">
        <f t="shared" si="0"/>
        <v>41.085794276686997</v>
      </c>
      <c r="E33" s="125">
        <f t="shared" si="3"/>
        <v>6.7415567397250866</v>
      </c>
      <c r="F33" s="124">
        <f>SEKTOR_USD!F33*$B$54</f>
        <v>6222758.5830052039</v>
      </c>
      <c r="G33" s="124">
        <f>SEKTOR_USD!G33*$C$54</f>
        <v>8978880.6517270003</v>
      </c>
      <c r="H33" s="125">
        <f t="shared" si="1"/>
        <v>44.291001040100795</v>
      </c>
      <c r="I33" s="125">
        <f t="shared" si="4"/>
        <v>6.4891745628879356</v>
      </c>
      <c r="J33" s="124">
        <f>SEKTOR_USD!J33*$B$55</f>
        <v>39623856.721656702</v>
      </c>
      <c r="K33" s="124">
        <f>SEKTOR_USD!K33*$C$55</f>
        <v>57799661.740831293</v>
      </c>
      <c r="L33" s="125">
        <f t="shared" si="2"/>
        <v>45.870862967360956</v>
      </c>
      <c r="M33" s="125">
        <f t="shared" si="5"/>
        <v>6.8990810569834045</v>
      </c>
    </row>
    <row r="34" spans="1:13" ht="14.25" x14ac:dyDescent="0.2">
      <c r="A34" s="123" t="str">
        <f>SEKTOR_USD!A34</f>
        <v xml:space="preserve"> Makine ve Aksamları</v>
      </c>
      <c r="B34" s="124">
        <f>SEKTOR_USD!B34*$B$53</f>
        <v>2071299.5021598882</v>
      </c>
      <c r="C34" s="124">
        <f>SEKTOR_USD!C34*$C$53</f>
        <v>3180982.5160796405</v>
      </c>
      <c r="D34" s="125">
        <f t="shared" si="0"/>
        <v>53.574242293913009</v>
      </c>
      <c r="E34" s="125">
        <f t="shared" si="3"/>
        <v>4.5656364256746667</v>
      </c>
      <c r="F34" s="124">
        <f>SEKTOR_USD!F34*$B$54</f>
        <v>4002198.1985341534</v>
      </c>
      <c r="G34" s="124">
        <f>SEKTOR_USD!G34*$C$54</f>
        <v>6324566.3252601726</v>
      </c>
      <c r="H34" s="125">
        <f t="shared" si="1"/>
        <v>58.027314278853325</v>
      </c>
      <c r="I34" s="125">
        <f t="shared" si="4"/>
        <v>4.5708609470471195</v>
      </c>
      <c r="J34" s="124">
        <f>SEKTOR_USD!J34*$B$55</f>
        <v>23119741.137373067</v>
      </c>
      <c r="K34" s="124">
        <f>SEKTOR_USD!K34*$C$55</f>
        <v>37925685.81579487</v>
      </c>
      <c r="L34" s="125">
        <f t="shared" si="2"/>
        <v>64.040270132990329</v>
      </c>
      <c r="M34" s="125">
        <f t="shared" si="5"/>
        <v>4.5268842879752702</v>
      </c>
    </row>
    <row r="35" spans="1:13" ht="14.25" x14ac:dyDescent="0.2">
      <c r="A35" s="123" t="str">
        <f>SEKTOR_USD!A35</f>
        <v xml:space="preserve"> Demir ve Demir Dışı Metaller </v>
      </c>
      <c r="B35" s="124">
        <f>SEKTOR_USD!B35*$B$53</f>
        <v>2405677.9059697227</v>
      </c>
      <c r="C35" s="124">
        <f>SEKTOR_USD!C35*$C$53</f>
        <v>3462671.1196910501</v>
      </c>
      <c r="D35" s="125">
        <f t="shared" si="0"/>
        <v>43.937436973519375</v>
      </c>
      <c r="E35" s="125">
        <f t="shared" si="3"/>
        <v>4.9699416184396705</v>
      </c>
      <c r="F35" s="124">
        <f>SEKTOR_USD!F35*$B$54</f>
        <v>4658110.0308046145</v>
      </c>
      <c r="G35" s="124">
        <f>SEKTOR_USD!G35*$C$54</f>
        <v>6955053.7763281064</v>
      </c>
      <c r="H35" s="125">
        <f t="shared" si="1"/>
        <v>49.310637368665404</v>
      </c>
      <c r="I35" s="125">
        <f t="shared" si="4"/>
        <v>5.0265238841531117</v>
      </c>
      <c r="J35" s="124">
        <f>SEKTOR_USD!J35*$B$55</f>
        <v>25894600.820190862</v>
      </c>
      <c r="K35" s="124">
        <f>SEKTOR_USD!K35*$C$55</f>
        <v>41569550.764938384</v>
      </c>
      <c r="L35" s="125">
        <f t="shared" si="2"/>
        <v>60.53366125854798</v>
      </c>
      <c r="M35" s="125">
        <f t="shared" si="5"/>
        <v>4.9618231593749744</v>
      </c>
    </row>
    <row r="36" spans="1:13" ht="14.25" x14ac:dyDescent="0.2">
      <c r="A36" s="123" t="str">
        <f>SEKTOR_USD!A36</f>
        <v xml:space="preserve"> Çelik</v>
      </c>
      <c r="B36" s="124">
        <f>SEKTOR_USD!B36*$B$53</f>
        <v>4342665.6676059579</v>
      </c>
      <c r="C36" s="124">
        <f>SEKTOR_USD!C36*$C$53</f>
        <v>6322585.9503422817</v>
      </c>
      <c r="D36" s="125">
        <f t="shared" si="0"/>
        <v>45.592279818027578</v>
      </c>
      <c r="E36" s="125">
        <f t="shared" si="3"/>
        <v>9.0747523991165764</v>
      </c>
      <c r="F36" s="124">
        <f>SEKTOR_USD!F36*$B$54</f>
        <v>8558544.2724772412</v>
      </c>
      <c r="G36" s="124">
        <f>SEKTOR_USD!G36*$C$54</f>
        <v>12756032.833861453</v>
      </c>
      <c r="H36" s="125">
        <f t="shared" si="1"/>
        <v>49.044421898740303</v>
      </c>
      <c r="I36" s="125">
        <f t="shared" si="4"/>
        <v>9.2189802938226908</v>
      </c>
      <c r="J36" s="124">
        <f>SEKTOR_USD!J36*$B$55</f>
        <v>43604395.935921304</v>
      </c>
      <c r="K36" s="124">
        <f>SEKTOR_USD!K36*$C$55</f>
        <v>79764044.485295758</v>
      </c>
      <c r="L36" s="125">
        <f t="shared" si="2"/>
        <v>82.926612726186477</v>
      </c>
      <c r="M36" s="125">
        <f t="shared" si="5"/>
        <v>9.5207928863732292</v>
      </c>
    </row>
    <row r="37" spans="1:13" ht="14.25" x14ac:dyDescent="0.2">
      <c r="A37" s="123" t="str">
        <f>SEKTOR_USD!A37</f>
        <v xml:space="preserve"> Çimento Cam Seramik ve Toprak Ürünleri</v>
      </c>
      <c r="B37" s="124">
        <f>SEKTOR_USD!B37*$B$53</f>
        <v>905930.84022140689</v>
      </c>
      <c r="C37" s="124">
        <f>SEKTOR_USD!C37*$C$53</f>
        <v>1407514.7656072525</v>
      </c>
      <c r="D37" s="125">
        <f t="shared" si="0"/>
        <v>55.366690603364376</v>
      </c>
      <c r="E37" s="125">
        <f t="shared" si="3"/>
        <v>2.0201936511902927</v>
      </c>
      <c r="F37" s="124">
        <f>SEKTOR_USD!F37*$B$54</f>
        <v>1691769.0028499621</v>
      </c>
      <c r="G37" s="124">
        <f>SEKTOR_USD!G37*$C$54</f>
        <v>2760282.973060397</v>
      </c>
      <c r="H37" s="125">
        <f t="shared" si="1"/>
        <v>63.159566608113238</v>
      </c>
      <c r="I37" s="125">
        <f t="shared" si="4"/>
        <v>1.9948987796948856</v>
      </c>
      <c r="J37" s="124">
        <f>SEKTOR_USD!J37*$B$55</f>
        <v>10136179.052918194</v>
      </c>
      <c r="K37" s="124">
        <f>SEKTOR_USD!K37*$C$55</f>
        <v>15579012.343892947</v>
      </c>
      <c r="L37" s="125">
        <f t="shared" si="2"/>
        <v>53.697091009928123</v>
      </c>
      <c r="M37" s="125">
        <f t="shared" si="5"/>
        <v>1.8595414871145337</v>
      </c>
    </row>
    <row r="38" spans="1:13" ht="14.25" x14ac:dyDescent="0.2">
      <c r="A38" s="123" t="str">
        <f>SEKTOR_USD!A38</f>
        <v xml:space="preserve"> Mücevher</v>
      </c>
      <c r="B38" s="124">
        <f>SEKTOR_USD!B38*$B$53</f>
        <v>739785.35582108842</v>
      </c>
      <c r="C38" s="124">
        <f>SEKTOR_USD!C38*$C$53</f>
        <v>1321713.254344187</v>
      </c>
      <c r="D38" s="125">
        <f t="shared" si="0"/>
        <v>78.661721801348222</v>
      </c>
      <c r="E38" s="125">
        <f t="shared" si="3"/>
        <v>1.8970434913826304</v>
      </c>
      <c r="F38" s="124">
        <f>SEKTOR_USD!F38*$B$54</f>
        <v>1272888.1925122598</v>
      </c>
      <c r="G38" s="124">
        <f>SEKTOR_USD!G38*$C$54</f>
        <v>2789532.0419766088</v>
      </c>
      <c r="H38" s="125">
        <f t="shared" si="1"/>
        <v>119.14980894519857</v>
      </c>
      <c r="I38" s="125">
        <f t="shared" si="4"/>
        <v>2.0160375297642199</v>
      </c>
      <c r="J38" s="124">
        <f>SEKTOR_USD!J38*$B$55</f>
        <v>11572481.174695076</v>
      </c>
      <c r="K38" s="124">
        <f>SEKTOR_USD!K38*$C$55</f>
        <v>23404207.276612259</v>
      </c>
      <c r="L38" s="125">
        <f t="shared" si="2"/>
        <v>102.24018447996255</v>
      </c>
      <c r="M38" s="125">
        <f t="shared" si="5"/>
        <v>2.7935721111966925</v>
      </c>
    </row>
    <row r="39" spans="1:13" ht="14.25" x14ac:dyDescent="0.2">
      <c r="A39" s="123" t="str">
        <f>SEKTOR_USD!A39</f>
        <v xml:space="preserve"> Savunma ve Havacılık Sanayii</v>
      </c>
      <c r="B39" s="124">
        <f>SEKTOR_USD!B39*$B$53</f>
        <v>566377.11522661499</v>
      </c>
      <c r="C39" s="124">
        <f>SEKTOR_USD!C39*$C$53</f>
        <v>904428.99173874303</v>
      </c>
      <c r="D39" s="125">
        <f t="shared" si="0"/>
        <v>59.686711808062554</v>
      </c>
      <c r="E39" s="125">
        <f t="shared" si="3"/>
        <v>1.2981190334260972</v>
      </c>
      <c r="F39" s="124">
        <f>SEKTOR_USD!F39*$B$54</f>
        <v>967944.74647025287</v>
      </c>
      <c r="G39" s="124">
        <f>SEKTOR_USD!G39*$C$54</f>
        <v>1842200.423800847</v>
      </c>
      <c r="H39" s="125">
        <f t="shared" si="1"/>
        <v>90.320824666768516</v>
      </c>
      <c r="I39" s="125">
        <f t="shared" si="4"/>
        <v>1.3313864604682684</v>
      </c>
      <c r="J39" s="124">
        <f>SEKTOR_USD!J39*$B$55</f>
        <v>6494507.3901591832</v>
      </c>
      <c r="K39" s="124">
        <f>SEKTOR_USD!K39*$C$55</f>
        <v>10827862.862462405</v>
      </c>
      <c r="L39" s="125">
        <f t="shared" si="2"/>
        <v>66.72338965799544</v>
      </c>
      <c r="M39" s="125">
        <f t="shared" si="5"/>
        <v>1.2924349608997223</v>
      </c>
    </row>
    <row r="40" spans="1:13" ht="14.25" x14ac:dyDescent="0.2">
      <c r="A40" s="123" t="str">
        <f>SEKTOR_USD!A40</f>
        <v xml:space="preserve"> İklimlendirme Sanayii</v>
      </c>
      <c r="B40" s="124">
        <f>SEKTOR_USD!B40*$B$53</f>
        <v>1328057.708838399</v>
      </c>
      <c r="C40" s="124">
        <f>SEKTOR_USD!C40*$C$53</f>
        <v>1913870.599251495</v>
      </c>
      <c r="D40" s="125">
        <f t="shared" si="0"/>
        <v>44.110499605132667</v>
      </c>
      <c r="E40" s="125">
        <f t="shared" si="3"/>
        <v>2.746961757193028</v>
      </c>
      <c r="F40" s="124">
        <f>SEKTOR_USD!F40*$B$54</f>
        <v>2577806.618334021</v>
      </c>
      <c r="G40" s="124">
        <f>SEKTOR_USD!G40*$C$54</f>
        <v>3711985.6581912301</v>
      </c>
      <c r="H40" s="125">
        <f t="shared" si="1"/>
        <v>43.99783256783644</v>
      </c>
      <c r="I40" s="125">
        <f t="shared" si="4"/>
        <v>2.6827088860242645</v>
      </c>
      <c r="J40" s="124">
        <f>SEKTOR_USD!J40*$B$55</f>
        <v>14899807.574349537</v>
      </c>
      <c r="K40" s="124">
        <f>SEKTOR_USD!K40*$C$55</f>
        <v>23173748.727512479</v>
      </c>
      <c r="L40" s="125">
        <f t="shared" si="2"/>
        <v>55.530523544524016</v>
      </c>
      <c r="M40" s="125">
        <f t="shared" si="5"/>
        <v>2.7660641265021906</v>
      </c>
    </row>
    <row r="41" spans="1:13" ht="14.25" x14ac:dyDescent="0.2">
      <c r="A41" s="123" t="str">
        <f>SEKTOR_USD!A41</f>
        <v xml:space="preserve"> Diğer Sanayi Ürünleri</v>
      </c>
      <c r="B41" s="124">
        <f>SEKTOR_USD!B41*$B$53</f>
        <v>34401.303323810498</v>
      </c>
      <c r="C41" s="124">
        <f>SEKTOR_USD!C41*$C$53</f>
        <v>47453.975442295719</v>
      </c>
      <c r="D41" s="125">
        <f t="shared" si="0"/>
        <v>37.942376762949422</v>
      </c>
      <c r="E41" s="125">
        <f t="shared" si="3"/>
        <v>6.8110276534758582E-2</v>
      </c>
      <c r="F41" s="124">
        <f>SEKTOR_USD!F41*$B$54</f>
        <v>60160.677900046612</v>
      </c>
      <c r="G41" s="124">
        <f>SEKTOR_USD!G41*$C$54</f>
        <v>86787.074750958011</v>
      </c>
      <c r="H41" s="125">
        <f t="shared" si="1"/>
        <v>44.258804555277074</v>
      </c>
      <c r="I41" s="125">
        <f t="shared" si="4"/>
        <v>6.27223481083969E-2</v>
      </c>
      <c r="J41" s="124">
        <f>SEKTOR_USD!J41*$B$55</f>
        <v>420479.0129965198</v>
      </c>
      <c r="K41" s="124">
        <f>SEKTOR_USD!K41*$C$55</f>
        <v>621781.04302430921</v>
      </c>
      <c r="L41" s="125">
        <f t="shared" si="2"/>
        <v>47.874453612612413</v>
      </c>
      <c r="M41" s="125">
        <f t="shared" si="5"/>
        <v>7.4217005538114042E-2</v>
      </c>
    </row>
    <row r="42" spans="1:13" ht="16.5" x14ac:dyDescent="0.25">
      <c r="A42" s="118" t="s">
        <v>31</v>
      </c>
      <c r="B42" s="119">
        <f>SEKTOR_USD!B42*$B$53</f>
        <v>1264824.0434081943</v>
      </c>
      <c r="C42" s="119">
        <f>SEKTOR_USD!C42*$C$53</f>
        <v>1550950.2215052939</v>
      </c>
      <c r="D42" s="122">
        <f t="shared" si="0"/>
        <v>22.621816812250348</v>
      </c>
      <c r="E42" s="122">
        <f t="shared" si="3"/>
        <v>2.226065308412867</v>
      </c>
      <c r="F42" s="119">
        <f>SEKTOR_USD!F42*$B$54</f>
        <v>2741531.8230451713</v>
      </c>
      <c r="G42" s="119">
        <f>SEKTOR_USD!G42*$C$54</f>
        <v>3181341.2516752463</v>
      </c>
      <c r="H42" s="122">
        <f t="shared" si="1"/>
        <v>16.042470305580999</v>
      </c>
      <c r="I42" s="122">
        <f t="shared" si="4"/>
        <v>2.2992040463603165</v>
      </c>
      <c r="J42" s="119">
        <f>SEKTOR_USD!J42*$B$55</f>
        <v>17482184.681417812</v>
      </c>
      <c r="K42" s="119">
        <f>SEKTOR_USD!K42*$C$55</f>
        <v>22587978.359467149</v>
      </c>
      <c r="L42" s="122">
        <f t="shared" si="2"/>
        <v>29.20569580457753</v>
      </c>
      <c r="M42" s="122">
        <f t="shared" si="5"/>
        <v>2.6961454258003688</v>
      </c>
    </row>
    <row r="43" spans="1:13" ht="14.25" x14ac:dyDescent="0.2">
      <c r="A43" s="123" t="str">
        <f>SEKTOR_USD!A43</f>
        <v xml:space="preserve"> Madencilik Ürünleri</v>
      </c>
      <c r="B43" s="124">
        <f>SEKTOR_USD!B43*$B$53</f>
        <v>1264824.0434081943</v>
      </c>
      <c r="C43" s="124">
        <f>SEKTOR_USD!C43*$C$53</f>
        <v>1550950.2215052939</v>
      </c>
      <c r="D43" s="125">
        <f t="shared" si="0"/>
        <v>22.621816812250348</v>
      </c>
      <c r="E43" s="125">
        <f t="shared" si="3"/>
        <v>2.226065308412867</v>
      </c>
      <c r="F43" s="124">
        <f>SEKTOR_USD!F43*$B$54</f>
        <v>2741531.8230451713</v>
      </c>
      <c r="G43" s="124">
        <f>SEKTOR_USD!G43*$C$54</f>
        <v>3181341.2516752463</v>
      </c>
      <c r="H43" s="125">
        <f t="shared" si="1"/>
        <v>16.042470305580999</v>
      </c>
      <c r="I43" s="125">
        <f t="shared" si="4"/>
        <v>2.2992040463603165</v>
      </c>
      <c r="J43" s="124">
        <f>SEKTOR_USD!J43*$B$55</f>
        <v>17482184.681417812</v>
      </c>
      <c r="K43" s="124">
        <f>SEKTOR_USD!K43*$C$55</f>
        <v>22587978.359467149</v>
      </c>
      <c r="L43" s="125">
        <f t="shared" si="2"/>
        <v>29.20569580457753</v>
      </c>
      <c r="M43" s="125">
        <f t="shared" si="5"/>
        <v>2.6961454258003688</v>
      </c>
    </row>
    <row r="44" spans="1:13" ht="18" x14ac:dyDescent="0.25">
      <c r="A44" s="126" t="s">
        <v>33</v>
      </c>
      <c r="B44" s="127">
        <f>SEKTOR_USD!B44*$B$53</f>
        <v>48663116.11406032</v>
      </c>
      <c r="C44" s="127">
        <f>SEKTOR_USD!C44*$C$53</f>
        <v>69672269.52613917</v>
      </c>
      <c r="D44" s="128">
        <f>(C44-B44)/B44*100</f>
        <v>43.172643040030557</v>
      </c>
      <c r="E44" s="129">
        <f t="shared" si="3"/>
        <v>100</v>
      </c>
      <c r="F44" s="127">
        <f>SEKTOR_USD!F44*$B$54</f>
        <v>94578383.998164132</v>
      </c>
      <c r="G44" s="127">
        <f>SEKTOR_USD!G44*$C$54</f>
        <v>138367069.10425675</v>
      </c>
      <c r="H44" s="128">
        <f>(G44-F44)/F44*100</f>
        <v>46.298829875273192</v>
      </c>
      <c r="I44" s="128">
        <f t="shared" si="4"/>
        <v>100</v>
      </c>
      <c r="J44" s="127">
        <f>SEKTOR_USD!J44*$B$55</f>
        <v>550713337.78735483</v>
      </c>
      <c r="K44" s="127">
        <f>SEKTOR_USD!K44*$C$55</f>
        <v>837787833.8206389</v>
      </c>
      <c r="L44" s="128">
        <f>(K44-J44)/J44*100</f>
        <v>52.127754375204773</v>
      </c>
      <c r="M44" s="128">
        <f t="shared" si="5"/>
        <v>100</v>
      </c>
    </row>
    <row r="45" spans="1:13" ht="14.25" hidden="1" x14ac:dyDescent="0.2">
      <c r="A45" s="44" t="s">
        <v>34</v>
      </c>
      <c r="B45" s="42">
        <f>SEKTOR_USD!B45*2.1157</f>
        <v>613145.27678854845</v>
      </c>
      <c r="C45" s="42">
        <f>SEKTOR_USD!C45*2.7012</f>
        <v>1030742.6730406462</v>
      </c>
      <c r="D45" s="43"/>
      <c r="E45" s="43"/>
      <c r="F45" s="42">
        <f>SEKTOR_USD!F45*2.1642</f>
        <v>1196057.5062374091</v>
      </c>
      <c r="G45" s="42">
        <f>SEKTOR_USD!G45*2.5613</f>
        <v>1911442.3794266791</v>
      </c>
      <c r="H45" s="43">
        <f>(G45-F45)/F45*100</f>
        <v>59.811912843534387</v>
      </c>
      <c r="I45" s="43">
        <f t="shared" ref="I45:I46" si="6">G45/G$46*100</f>
        <v>2.7874440055887897</v>
      </c>
      <c r="J45" s="42">
        <f>SEKTOR_USD!J45*2.0809</f>
        <v>18180829.220582269</v>
      </c>
      <c r="K45" s="42">
        <f>SEKTOR_USD!K45*2.3856</f>
        <v>11194576.129004266</v>
      </c>
      <c r="L45" s="43">
        <f>(K45-J45)/J45*100</f>
        <v>-38.426482130248282</v>
      </c>
      <c r="M45" s="43">
        <f t="shared" ref="M45:M46" si="7">K45/K$46*100</f>
        <v>2.7740745908917095</v>
      </c>
    </row>
    <row r="46" spans="1:13" s="24" customFormat="1" ht="18" hidden="1" x14ac:dyDescent="0.25">
      <c r="A46" s="45" t="s">
        <v>35</v>
      </c>
      <c r="B46" s="46">
        <f>SEKTOR_USD!B46*2.1157</f>
        <v>27817582.993958998</v>
      </c>
      <c r="C46" s="46">
        <f>SEKTOR_USD!C46*2.7012</f>
        <v>36743947.851149999</v>
      </c>
      <c r="D46" s="47">
        <f>(C46-B46)/B46*100</f>
        <v>32.088930440611939</v>
      </c>
      <c r="E46" s="48">
        <f>C46/C$46*100</f>
        <v>100</v>
      </c>
      <c r="F46" s="46">
        <f>SEKTOR_USD!F46*2.1642</f>
        <v>55365260.103732005</v>
      </c>
      <c r="G46" s="46">
        <f>SEKTOR_USD!G46*2.5613</f>
        <v>68573301.404234901</v>
      </c>
      <c r="H46" s="47">
        <f>(G46-F46)/F46*100</f>
        <v>23.856189378965066</v>
      </c>
      <c r="I46" s="48">
        <f t="shared" si="6"/>
        <v>100</v>
      </c>
      <c r="J46" s="46">
        <f>SEKTOR_USD!J46*2.0809</f>
        <v>331357869.89756149</v>
      </c>
      <c r="K46" s="46">
        <f>SEKTOR_USD!K46*2.3856</f>
        <v>403542722.52664399</v>
      </c>
      <c r="L46" s="47">
        <f>(K46-J46)/J46*100</f>
        <v>21.784559591537171</v>
      </c>
      <c r="M46" s="48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115</v>
      </c>
    </row>
    <row r="49" spans="1:3" hidden="1" x14ac:dyDescent="0.2">
      <c r="A49" s="1" t="s">
        <v>112</v>
      </c>
    </row>
    <row r="51" spans="1:3" x14ac:dyDescent="0.2">
      <c r="A51" s="29" t="s">
        <v>116</v>
      </c>
    </row>
    <row r="52" spans="1:3" x14ac:dyDescent="0.2">
      <c r="A52" s="86"/>
      <c r="B52" s="87">
        <v>2018</v>
      </c>
      <c r="C52" s="87">
        <v>2019</v>
      </c>
    </row>
    <row r="53" spans="1:3" x14ac:dyDescent="0.2">
      <c r="A53" s="89" t="s">
        <v>227</v>
      </c>
      <c r="B53" s="88">
        <v>3.7845499999999999</v>
      </c>
      <c r="C53" s="88">
        <v>5.2697240000000001</v>
      </c>
    </row>
    <row r="54" spans="1:3" x14ac:dyDescent="0.2">
      <c r="A54" s="87" t="s">
        <v>228</v>
      </c>
      <c r="B54" s="88">
        <v>3.7786514999999996</v>
      </c>
      <c r="C54" s="88">
        <v>5.3163770000000001</v>
      </c>
    </row>
    <row r="55" spans="1:3" x14ac:dyDescent="0.2">
      <c r="A55" s="87" t="s">
        <v>229</v>
      </c>
      <c r="B55" s="88">
        <v>3.6592062500000004</v>
      </c>
      <c r="C55" s="88">
        <v>5.0940132499999997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opLeftCell="A4" zoomScale="80" zoomScaleNormal="80" workbookViewId="0">
      <selection activeCell="D6" sqref="D6:E6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9" t="s">
        <v>37</v>
      </c>
      <c r="B5" s="160"/>
      <c r="C5" s="160"/>
      <c r="D5" s="160"/>
      <c r="E5" s="160"/>
      <c r="F5" s="160"/>
      <c r="G5" s="161"/>
    </row>
    <row r="6" spans="1:7" ht="50.25" customHeight="1" x14ac:dyDescent="0.2">
      <c r="A6" s="113"/>
      <c r="B6" s="162" t="s">
        <v>221</v>
      </c>
      <c r="C6" s="162"/>
      <c r="D6" s="162" t="s">
        <v>222</v>
      </c>
      <c r="E6" s="162"/>
      <c r="F6" s="162" t="s">
        <v>121</v>
      </c>
      <c r="G6" s="162"/>
    </row>
    <row r="7" spans="1:7" ht="30" x14ac:dyDescent="0.25">
      <c r="A7" s="114" t="s">
        <v>1</v>
      </c>
      <c r="B7" s="130" t="s">
        <v>38</v>
      </c>
      <c r="C7" s="130" t="s">
        <v>39</v>
      </c>
      <c r="D7" s="130" t="s">
        <v>38</v>
      </c>
      <c r="E7" s="130" t="s">
        <v>39</v>
      </c>
      <c r="F7" s="130" t="s">
        <v>38</v>
      </c>
      <c r="G7" s="130" t="s">
        <v>39</v>
      </c>
    </row>
    <row r="8" spans="1:7" ht="16.5" x14ac:dyDescent="0.25">
      <c r="A8" s="118" t="s">
        <v>2</v>
      </c>
      <c r="B8" s="131">
        <f>SEKTOR_USD!D8</f>
        <v>1.4181607139652666</v>
      </c>
      <c r="C8" s="131">
        <f>SEKTOR_TL!D8</f>
        <v>41.217771082490643</v>
      </c>
      <c r="D8" s="131">
        <f>SEKTOR_USD!H8</f>
        <v>0.45605081450756585</v>
      </c>
      <c r="E8" s="131">
        <f>SEKTOR_TL!H8</f>
        <v>41.336727682105476</v>
      </c>
      <c r="F8" s="131">
        <f>SEKTOR_USD!L8</f>
        <v>4.7148382060884613</v>
      </c>
      <c r="G8" s="131">
        <f>SEKTOR_TL!L8</f>
        <v>45.774448568844875</v>
      </c>
    </row>
    <row r="9" spans="1:7" s="23" customFormat="1" ht="15.75" x14ac:dyDescent="0.25">
      <c r="A9" s="121" t="s">
        <v>3</v>
      </c>
      <c r="B9" s="131">
        <f>SEKTOR_USD!D9</f>
        <v>-1.7854122321196879</v>
      </c>
      <c r="C9" s="131">
        <f>SEKTOR_TL!D9</f>
        <v>36.75701742888991</v>
      </c>
      <c r="D9" s="131">
        <f>SEKTOR_USD!H9</f>
        <v>-2.1818654702438338</v>
      </c>
      <c r="E9" s="131">
        <f>SEKTOR_TL!H9</f>
        <v>37.625309081004559</v>
      </c>
      <c r="F9" s="131">
        <f>SEKTOR_USD!L9</f>
        <v>2.0687333672708261</v>
      </c>
      <c r="G9" s="131">
        <f>SEKTOR_TL!L9</f>
        <v>42.090782716496122</v>
      </c>
    </row>
    <row r="10" spans="1:7" ht="14.25" x14ac:dyDescent="0.2">
      <c r="A10" s="123" t="s">
        <v>4</v>
      </c>
      <c r="B10" s="132">
        <f>SEKTOR_USD!D10</f>
        <v>5.8904982326907751</v>
      </c>
      <c r="C10" s="132">
        <f>SEKTOR_TL!D10</f>
        <v>47.445191610301926</v>
      </c>
      <c r="D10" s="132">
        <f>SEKTOR_USD!H10</f>
        <v>4.1332496140328816</v>
      </c>
      <c r="E10" s="132">
        <f>SEKTOR_TL!H10</f>
        <v>46.510365717320951</v>
      </c>
      <c r="F10" s="132">
        <f>SEKTOR_USD!L10</f>
        <v>5.5795417375644183</v>
      </c>
      <c r="G10" s="132">
        <f>SEKTOR_TL!L10</f>
        <v>46.978209971105386</v>
      </c>
    </row>
    <row r="11" spans="1:7" ht="14.25" x14ac:dyDescent="0.2">
      <c r="A11" s="123" t="s">
        <v>5</v>
      </c>
      <c r="B11" s="132">
        <f>SEKTOR_USD!D11</f>
        <v>-21.477771145708765</v>
      </c>
      <c r="C11" s="132">
        <f>SEKTOR_TL!D11</f>
        <v>9.3367702704287243</v>
      </c>
      <c r="D11" s="132">
        <f>SEKTOR_USD!H11</f>
        <v>-16.347819081365465</v>
      </c>
      <c r="E11" s="132">
        <f>SEKTOR_TL!H11</f>
        <v>17.694508381010408</v>
      </c>
      <c r="F11" s="132">
        <f>SEKTOR_USD!L11</f>
        <v>-2.2618189698534072</v>
      </c>
      <c r="G11" s="132">
        <f>SEKTOR_TL!L11</f>
        <v>36.062182665561778</v>
      </c>
    </row>
    <row r="12" spans="1:7" ht="14.25" x14ac:dyDescent="0.2">
      <c r="A12" s="123" t="s">
        <v>6</v>
      </c>
      <c r="B12" s="132">
        <f>SEKTOR_USD!D12</f>
        <v>4.3497781369704605</v>
      </c>
      <c r="C12" s="132">
        <f>SEKTOR_TL!D12</f>
        <v>45.299845488385301</v>
      </c>
      <c r="D12" s="132">
        <f>SEKTOR_USD!H12</f>
        <v>4.5536983715541339</v>
      </c>
      <c r="E12" s="132">
        <f>SEKTOR_TL!H12</f>
        <v>47.101916460797696</v>
      </c>
      <c r="F12" s="132">
        <f>SEKTOR_USD!L12</f>
        <v>8.3529931583531631</v>
      </c>
      <c r="G12" s="132">
        <f>SEKTOR_TL!L12</f>
        <v>50.839156121853016</v>
      </c>
    </row>
    <row r="13" spans="1:7" ht="14.25" x14ac:dyDescent="0.2">
      <c r="A13" s="123" t="s">
        <v>7</v>
      </c>
      <c r="B13" s="132">
        <f>SEKTOR_USD!D13</f>
        <v>7.0172407295987531</v>
      </c>
      <c r="C13" s="132">
        <f>SEKTOR_TL!D13</f>
        <v>49.014102571387376</v>
      </c>
      <c r="D13" s="132">
        <f>SEKTOR_USD!H13</f>
        <v>5.4472006767199046</v>
      </c>
      <c r="E13" s="132">
        <f>SEKTOR_TL!H13</f>
        <v>48.359030302767593</v>
      </c>
      <c r="F13" s="132">
        <f>SEKTOR_USD!L13</f>
        <v>6.9399528379905711</v>
      </c>
      <c r="G13" s="132">
        <f>SEKTOR_TL!L13</f>
        <v>48.872050246169934</v>
      </c>
    </row>
    <row r="14" spans="1:7" ht="14.25" x14ac:dyDescent="0.2">
      <c r="A14" s="123" t="s">
        <v>8</v>
      </c>
      <c r="B14" s="132">
        <f>SEKTOR_USD!D14</f>
        <v>9.6646475881967309</v>
      </c>
      <c r="C14" s="132">
        <f>SEKTOR_TL!D14</f>
        <v>52.700433432524996</v>
      </c>
      <c r="D14" s="132">
        <f>SEKTOR_USD!H14</f>
        <v>4.22778538550003</v>
      </c>
      <c r="E14" s="132">
        <f>SEKTOR_TL!H14</f>
        <v>46.643372902848711</v>
      </c>
      <c r="F14" s="132">
        <f>SEKTOR_USD!L14</f>
        <v>-10.655447903095453</v>
      </c>
      <c r="G14" s="132">
        <f>SEKTOR_TL!L14</f>
        <v>24.377337898607628</v>
      </c>
    </row>
    <row r="15" spans="1:7" ht="14.25" x14ac:dyDescent="0.2">
      <c r="A15" s="123" t="s">
        <v>9</v>
      </c>
      <c r="B15" s="132">
        <f>SEKTOR_USD!D15</f>
        <v>-53.340793299352832</v>
      </c>
      <c r="C15" s="132">
        <f>SEKTOR_TL!D15</f>
        <v>-35.030283290916699</v>
      </c>
      <c r="D15" s="132">
        <f>SEKTOR_USD!H15</f>
        <v>-53.968300147031925</v>
      </c>
      <c r="E15" s="132">
        <f>SEKTOR_TL!H15</f>
        <v>-35.235660031304064</v>
      </c>
      <c r="F15" s="132">
        <f>SEKTOR_USD!L15</f>
        <v>-14.439401099601362</v>
      </c>
      <c r="G15" s="132">
        <f>SEKTOR_TL!L15</f>
        <v>19.109663325636809</v>
      </c>
    </row>
    <row r="16" spans="1:7" ht="14.25" x14ac:dyDescent="0.2">
      <c r="A16" s="123" t="s">
        <v>10</v>
      </c>
      <c r="B16" s="132">
        <f>SEKTOR_USD!D16</f>
        <v>-1.6264888340597159</v>
      </c>
      <c r="C16" s="132">
        <f>SEKTOR_TL!D16</f>
        <v>36.978307263855299</v>
      </c>
      <c r="D16" s="132">
        <f>SEKTOR_USD!H16</f>
        <v>2.2537314224399725</v>
      </c>
      <c r="E16" s="132">
        <f>SEKTOR_TL!H16</f>
        <v>43.865975970114548</v>
      </c>
      <c r="F16" s="132">
        <f>SEKTOR_USD!L16</f>
        <v>3.8389137261490021</v>
      </c>
      <c r="G16" s="132">
        <f>SEKTOR_TL!L16</f>
        <v>44.555066385397055</v>
      </c>
    </row>
    <row r="17" spans="1:7" ht="14.25" x14ac:dyDescent="0.2">
      <c r="A17" s="133" t="s">
        <v>11</v>
      </c>
      <c r="B17" s="132">
        <f>SEKTOR_USD!D17</f>
        <v>-11.567359930682448</v>
      </c>
      <c r="C17" s="132">
        <f>SEKTOR_TL!D17</f>
        <v>23.136332128428595</v>
      </c>
      <c r="D17" s="132">
        <f>SEKTOR_USD!H17</f>
        <v>-8.3678151892278247</v>
      </c>
      <c r="E17" s="132">
        <f>SEKTOR_TL!H17</f>
        <v>28.921981767235916</v>
      </c>
      <c r="F17" s="132">
        <f>SEKTOR_USD!L17</f>
        <v>5.0504725125531582</v>
      </c>
      <c r="G17" s="132">
        <f>SEKTOR_TL!L17</f>
        <v>46.241688043057557</v>
      </c>
    </row>
    <row r="18" spans="1:7" s="23" customFormat="1" ht="15.75" x14ac:dyDescent="0.25">
      <c r="A18" s="121" t="s">
        <v>12</v>
      </c>
      <c r="B18" s="131">
        <f>SEKTOR_USD!D18</f>
        <v>19.258403033183711</v>
      </c>
      <c r="C18" s="131">
        <f>SEKTOR_TL!D18</f>
        <v>66.059074041997363</v>
      </c>
      <c r="D18" s="131">
        <f>SEKTOR_USD!H18</f>
        <v>9.3245690831926105</v>
      </c>
      <c r="E18" s="131">
        <f>SEKTOR_TL!H18</f>
        <v>53.814297139812005</v>
      </c>
      <c r="F18" s="131">
        <f>SEKTOR_USD!L18</f>
        <v>10.192902879130056</v>
      </c>
      <c r="G18" s="131">
        <f>SEKTOR_TL!L18</f>
        <v>53.400510649611945</v>
      </c>
    </row>
    <row r="19" spans="1:7" ht="14.25" x14ac:dyDescent="0.2">
      <c r="A19" s="123" t="s">
        <v>13</v>
      </c>
      <c r="B19" s="132">
        <f>SEKTOR_USD!D19</f>
        <v>19.258403033183711</v>
      </c>
      <c r="C19" s="132">
        <f>SEKTOR_TL!D19</f>
        <v>66.059074041997363</v>
      </c>
      <c r="D19" s="132">
        <f>SEKTOR_USD!H19</f>
        <v>9.3245690831926105</v>
      </c>
      <c r="E19" s="132">
        <f>SEKTOR_TL!H19</f>
        <v>53.814297139812005</v>
      </c>
      <c r="F19" s="132">
        <f>SEKTOR_USD!L19</f>
        <v>10.192902879130056</v>
      </c>
      <c r="G19" s="132">
        <f>SEKTOR_TL!L19</f>
        <v>53.400510649611945</v>
      </c>
    </row>
    <row r="20" spans="1:7" s="23" customFormat="1" ht="15.75" x14ac:dyDescent="0.25">
      <c r="A20" s="121" t="s">
        <v>111</v>
      </c>
      <c r="B20" s="131">
        <f>SEKTOR_USD!D20</f>
        <v>3.6260534058056959</v>
      </c>
      <c r="C20" s="131">
        <f>SEKTOR_TL!D20</f>
        <v>44.292108878956817</v>
      </c>
      <c r="D20" s="131">
        <f>SEKTOR_USD!H20</f>
        <v>4.6939270530889434</v>
      </c>
      <c r="E20" s="131">
        <f>SEKTOR_TL!H20</f>
        <v>47.299211325712321</v>
      </c>
      <c r="F20" s="131">
        <f>SEKTOR_USD!L20</f>
        <v>10.475365694423322</v>
      </c>
      <c r="G20" s="131">
        <f>SEKTOR_TL!L20</f>
        <v>53.793729622643646</v>
      </c>
    </row>
    <row r="21" spans="1:7" ht="14.25" x14ac:dyDescent="0.2">
      <c r="A21" s="123" t="s">
        <v>110</v>
      </c>
      <c r="B21" s="132">
        <f>SEKTOR_USD!D21</f>
        <v>3.6260534058056959</v>
      </c>
      <c r="C21" s="132">
        <f>SEKTOR_TL!D21</f>
        <v>44.292108878956817</v>
      </c>
      <c r="D21" s="132">
        <f>SEKTOR_USD!H21</f>
        <v>4.6939270530889434</v>
      </c>
      <c r="E21" s="132">
        <f>SEKTOR_TL!H21</f>
        <v>47.299211325712321</v>
      </c>
      <c r="F21" s="132">
        <f>SEKTOR_USD!L21</f>
        <v>10.475365694423322</v>
      </c>
      <c r="G21" s="132">
        <f>SEKTOR_TL!L21</f>
        <v>53.793729622643646</v>
      </c>
    </row>
    <row r="22" spans="1:7" ht="16.5" x14ac:dyDescent="0.25">
      <c r="A22" s="118" t="s">
        <v>14</v>
      </c>
      <c r="B22" s="131">
        <f>SEKTOR_USD!D22</f>
        <v>3.5247167866596754</v>
      </c>
      <c r="C22" s="131">
        <f>SEKTOR_TL!D22</f>
        <v>44.151004648865353</v>
      </c>
      <c r="D22" s="131">
        <f>SEKTOR_USD!H22</f>
        <v>5.3805646362197566</v>
      </c>
      <c r="E22" s="131">
        <f>SEKTOR_TL!H22</f>
        <v>48.265276667883285</v>
      </c>
      <c r="F22" s="131">
        <f>SEKTOR_USD!L22</f>
        <v>10.708147043643686</v>
      </c>
      <c r="G22" s="131">
        <f>SEKTOR_TL!L22</f>
        <v>54.117786589173321</v>
      </c>
    </row>
    <row r="23" spans="1:7" s="23" customFormat="1" ht="15.75" x14ac:dyDescent="0.25">
      <c r="A23" s="121" t="s">
        <v>15</v>
      </c>
      <c r="B23" s="131">
        <f>SEKTOR_USD!D23</f>
        <v>-4.2279359828036434</v>
      </c>
      <c r="C23" s="131">
        <f>SEKTOR_TL!D23</f>
        <v>33.355972118470113</v>
      </c>
      <c r="D23" s="131">
        <f>SEKTOR_USD!H23</f>
        <v>-2.9958348676668738</v>
      </c>
      <c r="E23" s="131">
        <f>SEKTOR_TL!H23</f>
        <v>36.480094132453814</v>
      </c>
      <c r="F23" s="131">
        <f>SEKTOR_USD!L23</f>
        <v>2.5930586520181156</v>
      </c>
      <c r="G23" s="131">
        <f>SEKTOR_TL!L23</f>
        <v>42.820700563519033</v>
      </c>
    </row>
    <row r="24" spans="1:7" ht="14.25" x14ac:dyDescent="0.2">
      <c r="A24" s="123" t="s">
        <v>16</v>
      </c>
      <c r="B24" s="132">
        <f>SEKTOR_USD!D24</f>
        <v>-8.274132777066006</v>
      </c>
      <c r="C24" s="132">
        <f>SEKTOR_TL!D24</f>
        <v>27.721923062321448</v>
      </c>
      <c r="D24" s="132">
        <f>SEKTOR_USD!H24</f>
        <v>-5.5366260698484506</v>
      </c>
      <c r="E24" s="132">
        <f>SEKTOR_TL!H24</f>
        <v>32.905325750378758</v>
      </c>
      <c r="F24" s="132">
        <f>SEKTOR_USD!L24</f>
        <v>1.6967226335059851</v>
      </c>
      <c r="G24" s="132">
        <f>SEKTOR_TL!L24</f>
        <v>41.572903297444434</v>
      </c>
    </row>
    <row r="25" spans="1:7" ht="14.25" x14ac:dyDescent="0.2">
      <c r="A25" s="123" t="s">
        <v>17</v>
      </c>
      <c r="B25" s="132">
        <f>SEKTOR_USD!D25</f>
        <v>1.428510654559243</v>
      </c>
      <c r="C25" s="132">
        <f>SEKTOR_TL!D25</f>
        <v>41.232182658595249</v>
      </c>
      <c r="D25" s="132">
        <f>SEKTOR_USD!H25</f>
        <v>-3.5435051718849677</v>
      </c>
      <c r="E25" s="132">
        <f>SEKTOR_TL!H25</f>
        <v>35.709548923686071</v>
      </c>
      <c r="F25" s="132">
        <f>SEKTOR_USD!L25</f>
        <v>5.3207869871764162</v>
      </c>
      <c r="G25" s="132">
        <f>SEKTOR_TL!L25</f>
        <v>46.617995204042991</v>
      </c>
    </row>
    <row r="26" spans="1:7" ht="14.25" x14ac:dyDescent="0.2">
      <c r="A26" s="123" t="s">
        <v>18</v>
      </c>
      <c r="B26" s="132">
        <f>SEKTOR_USD!D26</f>
        <v>7.3589652815673094</v>
      </c>
      <c r="C26" s="132">
        <f>SEKTOR_TL!D26</f>
        <v>49.489930364096658</v>
      </c>
      <c r="D26" s="132">
        <f>SEKTOR_USD!H26</f>
        <v>7.7924951668820475</v>
      </c>
      <c r="E26" s="132">
        <f>SEKTOR_TL!H26</f>
        <v>51.658744416579019</v>
      </c>
      <c r="F26" s="132">
        <f>SEKTOR_USD!L26</f>
        <v>3.9768877554922004</v>
      </c>
      <c r="G26" s="132">
        <f>SEKTOR_TL!L26</f>
        <v>44.747141246886521</v>
      </c>
    </row>
    <row r="27" spans="1:7" s="23" customFormat="1" ht="15.75" x14ac:dyDescent="0.25">
      <c r="A27" s="121" t="s">
        <v>19</v>
      </c>
      <c r="B27" s="131">
        <f>SEKTOR_USD!D27</f>
        <v>29.752071546222464</v>
      </c>
      <c r="C27" s="131">
        <f>SEKTOR_TL!D27</f>
        <v>80.670781328518757</v>
      </c>
      <c r="D27" s="131">
        <f>SEKTOR_USD!H27</f>
        <v>21.038804206783848</v>
      </c>
      <c r="E27" s="131">
        <f>SEKTOR_TL!H27</f>
        <v>70.29565039074096</v>
      </c>
      <c r="F27" s="131">
        <f>SEKTOR_USD!L27</f>
        <v>11.363711238045495</v>
      </c>
      <c r="G27" s="131">
        <f>SEKTOR_TL!L27</f>
        <v>55.030403278245807</v>
      </c>
    </row>
    <row r="28" spans="1:7" ht="14.25" x14ac:dyDescent="0.2">
      <c r="A28" s="123" t="s">
        <v>20</v>
      </c>
      <c r="B28" s="132">
        <f>SEKTOR_USD!D28</f>
        <v>29.752071546222464</v>
      </c>
      <c r="C28" s="132">
        <f>SEKTOR_TL!D28</f>
        <v>80.670781328518757</v>
      </c>
      <c r="D28" s="132">
        <f>SEKTOR_USD!H28</f>
        <v>21.038804206783848</v>
      </c>
      <c r="E28" s="132">
        <f>SEKTOR_TL!H28</f>
        <v>70.29565039074096</v>
      </c>
      <c r="F28" s="132">
        <f>SEKTOR_USD!L28</f>
        <v>11.363711238045495</v>
      </c>
      <c r="G28" s="132">
        <f>SEKTOR_TL!L28</f>
        <v>55.030403278245807</v>
      </c>
    </row>
    <row r="29" spans="1:7" s="23" customFormat="1" ht="15.75" x14ac:dyDescent="0.25">
      <c r="A29" s="121" t="s">
        <v>21</v>
      </c>
      <c r="B29" s="131">
        <f>SEKTOR_USD!D29</f>
        <v>0.53203530182980407</v>
      </c>
      <c r="C29" s="131">
        <f>SEKTOR_TL!D29</f>
        <v>39.983902762257024</v>
      </c>
      <c r="D29" s="131">
        <f>SEKTOR_USD!H29</f>
        <v>3.8742846563230069</v>
      </c>
      <c r="E29" s="131">
        <f>SEKTOR_TL!H29</f>
        <v>46.146014745823621</v>
      </c>
      <c r="F29" s="131">
        <f>SEKTOR_USD!L29</f>
        <v>11.616091713339676</v>
      </c>
      <c r="G29" s="131">
        <f>SEKTOR_TL!L29</f>
        <v>55.381744360807062</v>
      </c>
    </row>
    <row r="30" spans="1:7" ht="14.25" x14ac:dyDescent="0.2">
      <c r="A30" s="123" t="s">
        <v>22</v>
      </c>
      <c r="B30" s="132">
        <f>SEKTOR_USD!D30</f>
        <v>1.0002446337925881</v>
      </c>
      <c r="C30" s="132">
        <f>SEKTOR_TL!D30</f>
        <v>40.635851858891556</v>
      </c>
      <c r="D30" s="132">
        <f>SEKTOR_USD!H30</f>
        <v>0.20068653619571422</v>
      </c>
      <c r="E30" s="132">
        <f>SEKTOR_TL!H30</f>
        <v>40.977442689605162</v>
      </c>
      <c r="F30" s="132">
        <f>SEKTOR_USD!L30</f>
        <v>1.767228566372353</v>
      </c>
      <c r="G30" s="132">
        <f>SEKTOR_TL!L30</f>
        <v>41.671055227586365</v>
      </c>
    </row>
    <row r="31" spans="1:7" ht="14.25" x14ac:dyDescent="0.2">
      <c r="A31" s="123" t="s">
        <v>23</v>
      </c>
      <c r="B31" s="132">
        <f>SEKTOR_USD!D31</f>
        <v>-8.8756829491882332</v>
      </c>
      <c r="C31" s="132">
        <f>SEKTOR_TL!D31</f>
        <v>26.884306072392217</v>
      </c>
      <c r="D31" s="132">
        <f>SEKTOR_USD!H31</f>
        <v>-4.0421504549268343</v>
      </c>
      <c r="E31" s="132">
        <f>SEKTOR_TL!H31</f>
        <v>35.007979510914808</v>
      </c>
      <c r="F31" s="132">
        <f>SEKTOR_USD!L31</f>
        <v>6.9682345767960463</v>
      </c>
      <c r="G31" s="132">
        <f>SEKTOR_TL!L31</f>
        <v>48.911421503859508</v>
      </c>
    </row>
    <row r="32" spans="1:7" ht="14.25" x14ac:dyDescent="0.2">
      <c r="A32" s="123" t="s">
        <v>24</v>
      </c>
      <c r="B32" s="132">
        <f>SEKTOR_USD!D32</f>
        <v>35.421906103146789</v>
      </c>
      <c r="C32" s="132">
        <f>SEKTOR_TL!D32</f>
        <v>88.565633620245237</v>
      </c>
      <c r="D32" s="132">
        <f>SEKTOR_USD!H32</f>
        <v>70.17901273747313</v>
      </c>
      <c r="E32" s="132">
        <f>SEKTOR_TL!H32</f>
        <v>139.43350933533014</v>
      </c>
      <c r="F32" s="132">
        <f>SEKTOR_USD!L32</f>
        <v>-17.64441958377596</v>
      </c>
      <c r="G32" s="132">
        <f>SEKTOR_TL!L32</f>
        <v>14.647928864814814</v>
      </c>
    </row>
    <row r="33" spans="1:7" ht="14.25" x14ac:dyDescent="0.2">
      <c r="A33" s="123" t="s">
        <v>106</v>
      </c>
      <c r="B33" s="132">
        <f>SEKTOR_USD!D33</f>
        <v>1.3233791238090991</v>
      </c>
      <c r="C33" s="132">
        <f>SEKTOR_TL!D33</f>
        <v>41.085794276686997</v>
      </c>
      <c r="D33" s="132">
        <f>SEKTOR_USD!H33</f>
        <v>2.5558209127528775</v>
      </c>
      <c r="E33" s="132">
        <f>SEKTOR_TL!H33</f>
        <v>44.291001040100795</v>
      </c>
      <c r="F33" s="132">
        <f>SEKTOR_USD!L33</f>
        <v>4.7840960097740064</v>
      </c>
      <c r="G33" s="132">
        <f>SEKTOR_TL!L33</f>
        <v>45.870862967360956</v>
      </c>
    </row>
    <row r="34" spans="1:7" ht="14.25" x14ac:dyDescent="0.2">
      <c r="A34" s="123" t="s">
        <v>25</v>
      </c>
      <c r="B34" s="132">
        <f>SEKTOR_USD!D34</f>
        <v>10.292189623864262</v>
      </c>
      <c r="C34" s="132">
        <f>SEKTOR_TL!D34</f>
        <v>53.574242293913009</v>
      </c>
      <c r="D34" s="132">
        <f>SEKTOR_USD!H34</f>
        <v>12.31899997700698</v>
      </c>
      <c r="E34" s="132">
        <f>SEKTOR_TL!H34</f>
        <v>58.027314278853325</v>
      </c>
      <c r="F34" s="132">
        <f>SEKTOR_USD!L34</f>
        <v>17.83581083585258</v>
      </c>
      <c r="G34" s="132">
        <f>SEKTOR_TL!L34</f>
        <v>64.040270132990329</v>
      </c>
    </row>
    <row r="35" spans="1:7" ht="14.25" x14ac:dyDescent="0.2">
      <c r="A35" s="123" t="s">
        <v>26</v>
      </c>
      <c r="B35" s="132">
        <f>SEKTOR_USD!D35</f>
        <v>3.3713392007119634</v>
      </c>
      <c r="C35" s="132">
        <f>SEKTOR_TL!D35</f>
        <v>43.937436973519375</v>
      </c>
      <c r="D35" s="132">
        <f>SEKTOR_USD!H35</f>
        <v>6.1235619405966739</v>
      </c>
      <c r="E35" s="132">
        <f>SEKTOR_TL!H35</f>
        <v>49.310637368665404</v>
      </c>
      <c r="F35" s="132">
        <f>SEKTOR_USD!L35</f>
        <v>15.316892160157163</v>
      </c>
      <c r="G35" s="132">
        <f>SEKTOR_TL!L35</f>
        <v>60.53366125854798</v>
      </c>
    </row>
    <row r="36" spans="1:7" ht="14.25" x14ac:dyDescent="0.2">
      <c r="A36" s="123" t="s">
        <v>27</v>
      </c>
      <c r="B36" s="132">
        <f>SEKTOR_USD!D36</f>
        <v>4.559795273019283</v>
      </c>
      <c r="C36" s="132">
        <f>SEKTOR_TL!D36</f>
        <v>45.592279818027578</v>
      </c>
      <c r="D36" s="132">
        <f>SEKTOR_USD!H36</f>
        <v>5.9343474652583517</v>
      </c>
      <c r="E36" s="132">
        <f>SEKTOR_TL!H36</f>
        <v>49.044421898740303</v>
      </c>
      <c r="F36" s="132">
        <f>SEKTOR_USD!L36</f>
        <v>31.402525224878673</v>
      </c>
      <c r="G36" s="132">
        <f>SEKTOR_TL!L36</f>
        <v>82.926612726186477</v>
      </c>
    </row>
    <row r="37" spans="1:7" ht="14.25" x14ac:dyDescent="0.2">
      <c r="A37" s="123" t="s">
        <v>107</v>
      </c>
      <c r="B37" s="132">
        <f>SEKTOR_USD!D37</f>
        <v>11.57946961225343</v>
      </c>
      <c r="C37" s="132">
        <f>SEKTOR_TL!D37</f>
        <v>55.366690603364376</v>
      </c>
      <c r="D37" s="132">
        <f>SEKTOR_USD!H37</f>
        <v>15.966783601519788</v>
      </c>
      <c r="E37" s="132">
        <f>SEKTOR_TL!H37</f>
        <v>63.159566608113238</v>
      </c>
      <c r="F37" s="132">
        <f>SEKTOR_USD!L37</f>
        <v>10.405946829908213</v>
      </c>
      <c r="G37" s="132">
        <f>SEKTOR_TL!L37</f>
        <v>53.697091009928123</v>
      </c>
    </row>
    <row r="38" spans="1:7" ht="14.25" x14ac:dyDescent="0.2">
      <c r="A38" s="133" t="s">
        <v>28</v>
      </c>
      <c r="B38" s="132">
        <f>SEKTOR_USD!D38</f>
        <v>28.309228195497965</v>
      </c>
      <c r="C38" s="132">
        <f>SEKTOR_TL!D38</f>
        <v>78.661721801348222</v>
      </c>
      <c r="D38" s="132">
        <f>SEKTOR_USD!H38</f>
        <v>55.762233245589613</v>
      </c>
      <c r="E38" s="132">
        <f>SEKTOR_TL!H38</f>
        <v>119.14980894519857</v>
      </c>
      <c r="F38" s="132">
        <f>SEKTOR_USD!L38</f>
        <v>45.276133125533605</v>
      </c>
      <c r="G38" s="132">
        <f>SEKTOR_TL!L38</f>
        <v>102.24018447996255</v>
      </c>
    </row>
    <row r="39" spans="1:7" ht="14.25" x14ac:dyDescent="0.2">
      <c r="A39" s="133" t="s">
        <v>108</v>
      </c>
      <c r="B39" s="132">
        <f>SEKTOR_USD!D39</f>
        <v>14.681972940746634</v>
      </c>
      <c r="C39" s="132">
        <f>SEKTOR_TL!D39</f>
        <v>59.686711808062554</v>
      </c>
      <c r="D39" s="132">
        <f>SEKTOR_USD!H39</f>
        <v>35.271834485839094</v>
      </c>
      <c r="E39" s="132">
        <f>SEKTOR_TL!H39</f>
        <v>90.320824666768516</v>
      </c>
      <c r="F39" s="132">
        <f>SEKTOR_USD!L39</f>
        <v>19.763188573905335</v>
      </c>
      <c r="G39" s="132">
        <f>SEKTOR_TL!L39</f>
        <v>66.72338965799544</v>
      </c>
    </row>
    <row r="40" spans="1:7" ht="14.25" x14ac:dyDescent="0.2">
      <c r="A40" s="133" t="s">
        <v>29</v>
      </c>
      <c r="B40" s="132">
        <f>SEKTOR_USD!D40</f>
        <v>3.495627338472536</v>
      </c>
      <c r="C40" s="132">
        <f>SEKTOR_TL!D40</f>
        <v>44.110499605132667</v>
      </c>
      <c r="D40" s="132">
        <f>SEKTOR_USD!H40</f>
        <v>2.3474494057144568</v>
      </c>
      <c r="E40" s="132">
        <f>SEKTOR_TL!H40</f>
        <v>43.99783256783644</v>
      </c>
      <c r="F40" s="132">
        <f>SEKTOR_USD!L40</f>
        <v>11.722964956931445</v>
      </c>
      <c r="G40" s="132">
        <f>SEKTOR_TL!L40</f>
        <v>55.530523544524016</v>
      </c>
    </row>
    <row r="41" spans="1:7" ht="14.25" x14ac:dyDescent="0.2">
      <c r="A41" s="123" t="s">
        <v>30</v>
      </c>
      <c r="B41" s="132">
        <f>SEKTOR_USD!D41</f>
        <v>-0.93412444784201321</v>
      </c>
      <c r="C41" s="132">
        <f>SEKTOR_TL!D41</f>
        <v>37.942376762949422</v>
      </c>
      <c r="D41" s="132">
        <f>SEKTOR_USD!H41</f>
        <v>2.5329370398307867</v>
      </c>
      <c r="E41" s="132">
        <f>SEKTOR_TL!H41</f>
        <v>44.258804555277074</v>
      </c>
      <c r="F41" s="132">
        <f>SEKTOR_USD!L41</f>
        <v>6.2233446044936205</v>
      </c>
      <c r="G41" s="132">
        <f>SEKTOR_TL!L41</f>
        <v>47.874453612612413</v>
      </c>
    </row>
    <row r="42" spans="1:7" ht="16.5" x14ac:dyDescent="0.25">
      <c r="A42" s="118" t="s">
        <v>31</v>
      </c>
      <c r="B42" s="131">
        <f>SEKTOR_USD!D42</f>
        <v>-11.936868644960906</v>
      </c>
      <c r="C42" s="131">
        <f>SEKTOR_TL!D42</f>
        <v>22.621816812250348</v>
      </c>
      <c r="D42" s="131">
        <f>SEKTOR_USD!H42</f>
        <v>-17.522016500355601</v>
      </c>
      <c r="E42" s="131">
        <f>SEKTOR_TL!H42</f>
        <v>16.042470305580999</v>
      </c>
      <c r="F42" s="131">
        <f>SEKTOR_USD!L42</f>
        <v>-7.1870710929719461</v>
      </c>
      <c r="G42" s="131">
        <f>SEKTOR_TL!L42</f>
        <v>29.20569580457753</v>
      </c>
    </row>
    <row r="43" spans="1:7" ht="14.25" x14ac:dyDescent="0.2">
      <c r="A43" s="123" t="s">
        <v>32</v>
      </c>
      <c r="B43" s="132">
        <f>SEKTOR_USD!D43</f>
        <v>-11.936868644960906</v>
      </c>
      <c r="C43" s="132">
        <f>SEKTOR_TL!D43</f>
        <v>22.621816812250348</v>
      </c>
      <c r="D43" s="132">
        <f>SEKTOR_USD!H43</f>
        <v>-17.522016500355601</v>
      </c>
      <c r="E43" s="132">
        <f>SEKTOR_TL!H43</f>
        <v>16.042470305580999</v>
      </c>
      <c r="F43" s="132">
        <f>SEKTOR_USD!L43</f>
        <v>-7.1870710929719461</v>
      </c>
      <c r="G43" s="132">
        <f>SEKTOR_TL!L43</f>
        <v>29.20569580457753</v>
      </c>
    </row>
    <row r="44" spans="1:7" ht="18" x14ac:dyDescent="0.25">
      <c r="A44" s="134" t="s">
        <v>40</v>
      </c>
      <c r="B44" s="135">
        <f>SEKTOR_USD!D44</f>
        <v>2.8220882568323558</v>
      </c>
      <c r="C44" s="135">
        <f>SEKTOR_TL!D44</f>
        <v>43.172643040030557</v>
      </c>
      <c r="D44" s="135">
        <f>SEKTOR_USD!H44</f>
        <v>3.9828990601016119</v>
      </c>
      <c r="E44" s="135">
        <f>SEKTOR_TL!H44</f>
        <v>46.298829875273192</v>
      </c>
      <c r="F44" s="135">
        <f>SEKTOR_USD!L44</f>
        <v>9.2786379399806727</v>
      </c>
      <c r="G44" s="135">
        <f>SEKTOR_TL!L44</f>
        <v>52.127754375204773</v>
      </c>
    </row>
    <row r="45" spans="1:7" ht="14.25" hidden="1" x14ac:dyDescent="0.2">
      <c r="A45" s="44" t="s">
        <v>34</v>
      </c>
      <c r="B45" s="49"/>
      <c r="C45" s="49"/>
      <c r="D45" s="43">
        <f>SEKTOR_USD!H45</f>
        <v>35.034920460694636</v>
      </c>
      <c r="E45" s="43">
        <f>SEKTOR_TL!H45</f>
        <v>59.811912843534387</v>
      </c>
      <c r="F45" s="43">
        <f>SEKTOR_USD!L45</f>
        <v>-46.290940084185792</v>
      </c>
      <c r="G45" s="43">
        <f>SEKTOR_TL!L45</f>
        <v>-38.426482130248282</v>
      </c>
    </row>
    <row r="46" spans="1:7" s="24" customFormat="1" ht="18" hidden="1" x14ac:dyDescent="0.25">
      <c r="A46" s="45" t="s">
        <v>40</v>
      </c>
      <c r="B46" s="50">
        <f>SEKTOR_USD!D46</f>
        <v>3.4579261562278618</v>
      </c>
      <c r="C46" s="50">
        <f>SEKTOR_TL!D46</f>
        <v>32.088930440611939</v>
      </c>
      <c r="D46" s="50">
        <f>SEKTOR_USD!H46</f>
        <v>4.6537168835966822</v>
      </c>
      <c r="E46" s="50">
        <f>SEKTOR_TL!H46</f>
        <v>23.856189378965066</v>
      </c>
      <c r="F46" s="50">
        <f>SEKTOR_USD!L46</f>
        <v>6.229665515606011</v>
      </c>
      <c r="G46" s="50">
        <f>SEKTOR_TL!L46</f>
        <v>21.784559591537171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G22" sqref="G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5" t="s">
        <v>123</v>
      </c>
      <c r="D2" s="155"/>
      <c r="E2" s="155"/>
      <c r="F2" s="155"/>
      <c r="G2" s="155"/>
      <c r="H2" s="155"/>
      <c r="I2" s="155"/>
      <c r="J2" s="155"/>
      <c r="K2" s="155"/>
    </row>
    <row r="6" spans="1:13" ht="22.5" customHeight="1" x14ac:dyDescent="0.2">
      <c r="A6" s="163" t="s">
        <v>114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1:13" ht="24" customHeight="1" x14ac:dyDescent="0.2">
      <c r="A7" s="52"/>
      <c r="B7" s="151" t="s">
        <v>125</v>
      </c>
      <c r="C7" s="151"/>
      <c r="D7" s="151"/>
      <c r="E7" s="151"/>
      <c r="F7" s="151" t="s">
        <v>126</v>
      </c>
      <c r="G7" s="151"/>
      <c r="H7" s="151"/>
      <c r="I7" s="151"/>
      <c r="J7" s="151" t="s">
        <v>105</v>
      </c>
      <c r="K7" s="151"/>
      <c r="L7" s="151"/>
      <c r="M7" s="151"/>
    </row>
    <row r="8" spans="1:13" ht="60" x14ac:dyDescent="0.2">
      <c r="A8" s="53" t="s">
        <v>41</v>
      </c>
      <c r="B8" s="75">
        <v>2018</v>
      </c>
      <c r="C8" s="76">
        <v>2019</v>
      </c>
      <c r="D8" s="77" t="s">
        <v>119</v>
      </c>
      <c r="E8" s="77" t="s">
        <v>120</v>
      </c>
      <c r="F8" s="75">
        <v>2018</v>
      </c>
      <c r="G8" s="76">
        <v>2019</v>
      </c>
      <c r="H8" s="77" t="s">
        <v>119</v>
      </c>
      <c r="I8" s="77" t="s">
        <v>120</v>
      </c>
      <c r="J8" s="75" t="s">
        <v>127</v>
      </c>
      <c r="K8" s="75" t="s">
        <v>128</v>
      </c>
      <c r="L8" s="77" t="s">
        <v>119</v>
      </c>
      <c r="M8" s="77" t="s">
        <v>120</v>
      </c>
    </row>
    <row r="9" spans="1:13" ht="22.5" customHeight="1" x14ac:dyDescent="0.25">
      <c r="A9" s="54" t="s">
        <v>198</v>
      </c>
      <c r="B9" s="80">
        <v>3520031.5659400001</v>
      </c>
      <c r="C9" s="80">
        <v>3690526.6092400001</v>
      </c>
      <c r="D9" s="66">
        <f>(C9-B9)/B9*100</f>
        <v>4.8435657495153883</v>
      </c>
      <c r="E9" s="82">
        <f t="shared" ref="E9:E22" si="0">C9/C$22*100</f>
        <v>27.91362586237306</v>
      </c>
      <c r="F9" s="80">
        <v>6797841.0441300003</v>
      </c>
      <c r="G9" s="80">
        <v>7181623.7523800004</v>
      </c>
      <c r="H9" s="66">
        <f t="shared" ref="H9:H21" si="1">(G9-F9)/F9*100</f>
        <v>5.6456558157004881</v>
      </c>
      <c r="I9" s="68">
        <f t="shared" ref="I9:I22" si="2">G9/G$22*100</f>
        <v>27.593429265339648</v>
      </c>
      <c r="J9" s="80">
        <v>41973891.493479997</v>
      </c>
      <c r="K9" s="80">
        <v>47834446.936099999</v>
      </c>
      <c r="L9" s="66">
        <f t="shared" ref="L9:L22" si="3">(K9-J9)/J9*100</f>
        <v>13.962382886348172</v>
      </c>
      <c r="M9" s="82">
        <f t="shared" ref="M9:M22" si="4">K9/K$22*100</f>
        <v>29.08484662371955</v>
      </c>
    </row>
    <row r="10" spans="1:13" ht="22.5" customHeight="1" x14ac:dyDescent="0.25">
      <c r="A10" s="54" t="s">
        <v>199</v>
      </c>
      <c r="B10" s="80">
        <v>2880595.1040699999</v>
      </c>
      <c r="C10" s="80">
        <v>2627022.4173599998</v>
      </c>
      <c r="D10" s="66">
        <f t="shared" ref="D10:D22" si="5">(C10-B10)/B10*100</f>
        <v>-8.8027882277424752</v>
      </c>
      <c r="E10" s="82">
        <f t="shared" si="0"/>
        <v>19.86971742912182</v>
      </c>
      <c r="F10" s="80">
        <v>5242612.3570699999</v>
      </c>
      <c r="G10" s="80">
        <v>5040883.1431999998</v>
      </c>
      <c r="H10" s="66">
        <f t="shared" si="1"/>
        <v>-3.8478758323215576</v>
      </c>
      <c r="I10" s="68">
        <f t="shared" si="2"/>
        <v>19.368217723831023</v>
      </c>
      <c r="J10" s="80">
        <v>30211658.893759999</v>
      </c>
      <c r="K10" s="80">
        <v>32642368.299759999</v>
      </c>
      <c r="L10" s="66">
        <f t="shared" si="3"/>
        <v>8.0456005893209817</v>
      </c>
      <c r="M10" s="82">
        <f t="shared" si="4"/>
        <v>19.847585500502298</v>
      </c>
    </row>
    <row r="11" spans="1:13" ht="22.5" customHeight="1" x14ac:dyDescent="0.25">
      <c r="A11" s="54" t="s">
        <v>200</v>
      </c>
      <c r="B11" s="80">
        <v>1584487.1378800001</v>
      </c>
      <c r="C11" s="80">
        <v>1584805.0745900001</v>
      </c>
      <c r="D11" s="66">
        <f t="shared" si="5"/>
        <v>2.0065591092486158E-2</v>
      </c>
      <c r="E11" s="82">
        <f t="shared" si="0"/>
        <v>11.986813970162775</v>
      </c>
      <c r="F11" s="80">
        <v>3179456.7782299998</v>
      </c>
      <c r="G11" s="80">
        <v>3163367.87904</v>
      </c>
      <c r="H11" s="66">
        <f t="shared" si="1"/>
        <v>-0.50602666783086336</v>
      </c>
      <c r="I11" s="68">
        <f t="shared" si="2"/>
        <v>12.154377731304891</v>
      </c>
      <c r="J11" s="80">
        <v>19106125.610040002</v>
      </c>
      <c r="K11" s="80">
        <v>19710691.03963</v>
      </c>
      <c r="L11" s="66">
        <f t="shared" si="3"/>
        <v>3.1642492147770001</v>
      </c>
      <c r="M11" s="82">
        <f t="shared" si="4"/>
        <v>11.984719432441342</v>
      </c>
    </row>
    <row r="12" spans="1:13" ht="22.5" customHeight="1" x14ac:dyDescent="0.25">
      <c r="A12" s="54" t="s">
        <v>201</v>
      </c>
      <c r="B12" s="80">
        <v>1039498.88635</v>
      </c>
      <c r="C12" s="80">
        <v>1181139.7070299999</v>
      </c>
      <c r="D12" s="66">
        <f t="shared" si="5"/>
        <v>13.625875173117723</v>
      </c>
      <c r="E12" s="82">
        <f t="shared" si="0"/>
        <v>8.9336551024131268</v>
      </c>
      <c r="F12" s="80">
        <v>2018624.75187</v>
      </c>
      <c r="G12" s="80">
        <v>2351824.15026</v>
      </c>
      <c r="H12" s="66">
        <f t="shared" si="1"/>
        <v>16.506257444893262</v>
      </c>
      <c r="I12" s="68">
        <f t="shared" si="2"/>
        <v>9.0362424393523231</v>
      </c>
      <c r="J12" s="80">
        <v>12053256.706830001</v>
      </c>
      <c r="K12" s="80">
        <v>14442895.31081</v>
      </c>
      <c r="L12" s="66">
        <f t="shared" si="3"/>
        <v>19.825667552786012</v>
      </c>
      <c r="M12" s="82">
        <f t="shared" si="4"/>
        <v>8.7817341230787083</v>
      </c>
    </row>
    <row r="13" spans="1:13" ht="22.5" customHeight="1" x14ac:dyDescent="0.25">
      <c r="A13" s="55" t="s">
        <v>202</v>
      </c>
      <c r="B13" s="80">
        <v>1082005.7958</v>
      </c>
      <c r="C13" s="80">
        <v>1057779.67934</v>
      </c>
      <c r="D13" s="66">
        <f t="shared" si="5"/>
        <v>-2.2390006184844813</v>
      </c>
      <c r="E13" s="82">
        <f t="shared" si="0"/>
        <v>8.0006105741094142</v>
      </c>
      <c r="F13" s="80">
        <v>2152221.81446</v>
      </c>
      <c r="G13" s="80">
        <v>2094009.1469099999</v>
      </c>
      <c r="H13" s="66">
        <f t="shared" si="1"/>
        <v>-2.7047708167852527</v>
      </c>
      <c r="I13" s="68">
        <f t="shared" si="2"/>
        <v>8.0456586516505588</v>
      </c>
      <c r="J13" s="80">
        <v>12263177.25867</v>
      </c>
      <c r="K13" s="80">
        <v>13265146.1953</v>
      </c>
      <c r="L13" s="66">
        <f t="shared" si="3"/>
        <v>8.1705492426248085</v>
      </c>
      <c r="M13" s="82">
        <f t="shared" si="4"/>
        <v>8.0656256577380514</v>
      </c>
    </row>
    <row r="14" spans="1:13" ht="22.5" customHeight="1" x14ac:dyDescent="0.25">
      <c r="A14" s="54" t="s">
        <v>203</v>
      </c>
      <c r="B14" s="80">
        <v>893451.74887000001</v>
      </c>
      <c r="C14" s="80">
        <v>1101738.3897800001</v>
      </c>
      <c r="D14" s="66">
        <f t="shared" si="5"/>
        <v>23.312578566602195</v>
      </c>
      <c r="E14" s="82">
        <f t="shared" si="0"/>
        <v>8.3330961856593717</v>
      </c>
      <c r="F14" s="80">
        <v>1937401.89026</v>
      </c>
      <c r="G14" s="80">
        <v>2277415.3345400002</v>
      </c>
      <c r="H14" s="66">
        <f t="shared" si="1"/>
        <v>17.549969677915936</v>
      </c>
      <c r="I14" s="68">
        <f t="shared" si="2"/>
        <v>8.7503468725444566</v>
      </c>
      <c r="J14" s="80">
        <v>11604243.21184</v>
      </c>
      <c r="K14" s="80">
        <v>12819273.13099</v>
      </c>
      <c r="L14" s="66">
        <f t="shared" si="3"/>
        <v>10.470565783301451</v>
      </c>
      <c r="M14" s="82">
        <f t="shared" si="4"/>
        <v>7.7945208259747032</v>
      </c>
    </row>
    <row r="15" spans="1:13" ht="22.5" customHeight="1" x14ac:dyDescent="0.25">
      <c r="A15" s="54" t="s">
        <v>204</v>
      </c>
      <c r="B15" s="80">
        <v>675824.41394</v>
      </c>
      <c r="C15" s="80">
        <v>711941.95649000001</v>
      </c>
      <c r="D15" s="66">
        <f t="shared" si="5"/>
        <v>5.34421986022046</v>
      </c>
      <c r="E15" s="82">
        <f t="shared" si="0"/>
        <v>5.3848362343281453</v>
      </c>
      <c r="F15" s="80">
        <v>1326951.46288</v>
      </c>
      <c r="G15" s="80">
        <v>1403414.9440899999</v>
      </c>
      <c r="H15" s="66">
        <f t="shared" si="1"/>
        <v>5.7623419807718079</v>
      </c>
      <c r="I15" s="68">
        <f t="shared" si="2"/>
        <v>5.3922389037485399</v>
      </c>
      <c r="J15" s="80">
        <v>8129392.3583500003</v>
      </c>
      <c r="K15" s="80">
        <v>8550846.1484299991</v>
      </c>
      <c r="L15" s="66">
        <f t="shared" si="3"/>
        <v>5.184320936940729</v>
      </c>
      <c r="M15" s="82">
        <f t="shared" si="4"/>
        <v>5.1991831130050983</v>
      </c>
    </row>
    <row r="16" spans="1:13" ht="22.5" customHeight="1" x14ac:dyDescent="0.25">
      <c r="A16" s="54" t="s">
        <v>205</v>
      </c>
      <c r="B16" s="80">
        <v>547501.07917000004</v>
      </c>
      <c r="C16" s="80">
        <v>579900.68142000004</v>
      </c>
      <c r="D16" s="66">
        <f t="shared" si="5"/>
        <v>5.9177239064290257</v>
      </c>
      <c r="E16" s="82">
        <f t="shared" si="0"/>
        <v>4.3861303202543587</v>
      </c>
      <c r="F16" s="80">
        <v>1074049.71854</v>
      </c>
      <c r="G16" s="80">
        <v>1178101.6943900001</v>
      </c>
      <c r="H16" s="66">
        <f t="shared" si="1"/>
        <v>9.6878174309697869</v>
      </c>
      <c r="I16" s="68">
        <f t="shared" si="2"/>
        <v>4.5265342340935222</v>
      </c>
      <c r="J16" s="80">
        <v>6859993.0018199999</v>
      </c>
      <c r="K16" s="80">
        <v>7123391.6085400004</v>
      </c>
      <c r="L16" s="66">
        <f t="shared" si="3"/>
        <v>3.8396337525434672</v>
      </c>
      <c r="M16" s="82">
        <f t="shared" si="4"/>
        <v>4.331245904271527</v>
      </c>
    </row>
    <row r="17" spans="1:13" ht="22.5" customHeight="1" x14ac:dyDescent="0.25">
      <c r="A17" s="54" t="s">
        <v>206</v>
      </c>
      <c r="B17" s="80">
        <v>198515.66227</v>
      </c>
      <c r="C17" s="80">
        <v>189843.04457</v>
      </c>
      <c r="D17" s="66">
        <f t="shared" si="5"/>
        <v>-4.3687322203345476</v>
      </c>
      <c r="E17" s="82">
        <f t="shared" si="0"/>
        <v>1.4358947325926674</v>
      </c>
      <c r="F17" s="80">
        <v>407512.95111000002</v>
      </c>
      <c r="G17" s="80">
        <v>386019.5673</v>
      </c>
      <c r="H17" s="66">
        <f t="shared" si="1"/>
        <v>-5.2742823881929377</v>
      </c>
      <c r="I17" s="68">
        <f t="shared" si="2"/>
        <v>1.4831748351895504</v>
      </c>
      <c r="J17" s="80">
        <v>2487131.1210699999</v>
      </c>
      <c r="K17" s="80">
        <v>2522544.3124199999</v>
      </c>
      <c r="L17" s="66">
        <f t="shared" si="3"/>
        <v>1.4238570315008046</v>
      </c>
      <c r="M17" s="82">
        <f t="shared" si="4"/>
        <v>1.5337861965098236</v>
      </c>
    </row>
    <row r="18" spans="1:13" ht="22.5" customHeight="1" x14ac:dyDescent="0.25">
      <c r="A18" s="54" t="s">
        <v>207</v>
      </c>
      <c r="B18" s="80">
        <v>143541.9932</v>
      </c>
      <c r="C18" s="80">
        <v>164368.78082000001</v>
      </c>
      <c r="D18" s="66">
        <f t="shared" si="5"/>
        <v>14.509194944075793</v>
      </c>
      <c r="E18" s="82">
        <f t="shared" si="0"/>
        <v>1.2432178756756684</v>
      </c>
      <c r="F18" s="80">
        <v>305562.30943000002</v>
      </c>
      <c r="G18" s="80">
        <v>324734.01163999998</v>
      </c>
      <c r="H18" s="66">
        <f t="shared" si="1"/>
        <v>6.2742365855799118</v>
      </c>
      <c r="I18" s="68">
        <f t="shared" si="2"/>
        <v>1.2477018135722846</v>
      </c>
      <c r="J18" s="80">
        <v>1753756.94481</v>
      </c>
      <c r="K18" s="80">
        <v>1775073.4281899999</v>
      </c>
      <c r="L18" s="66">
        <f t="shared" si="3"/>
        <v>1.2154753509648555</v>
      </c>
      <c r="M18" s="82">
        <f t="shared" si="4"/>
        <v>1.0793004144840121</v>
      </c>
    </row>
    <row r="19" spans="1:13" ht="22.5" customHeight="1" x14ac:dyDescent="0.25">
      <c r="A19" s="54" t="s">
        <v>208</v>
      </c>
      <c r="B19" s="80">
        <v>150577.13501</v>
      </c>
      <c r="C19" s="80">
        <v>145226.71823999999</v>
      </c>
      <c r="D19" s="66">
        <f t="shared" si="5"/>
        <v>-3.5532730581204666</v>
      </c>
      <c r="E19" s="82">
        <f t="shared" si="0"/>
        <v>1.0984351848384151</v>
      </c>
      <c r="F19" s="80">
        <v>284607.11427000002</v>
      </c>
      <c r="G19" s="80">
        <v>270663.67355000001</v>
      </c>
      <c r="H19" s="66">
        <f t="shared" si="1"/>
        <v>-4.8991890999506786</v>
      </c>
      <c r="I19" s="68">
        <f t="shared" si="2"/>
        <v>1.0399512962961646</v>
      </c>
      <c r="J19" s="80">
        <v>1826479.95891</v>
      </c>
      <c r="K19" s="80">
        <v>1763836.3593900001</v>
      </c>
      <c r="L19" s="66">
        <f t="shared" si="3"/>
        <v>-3.429744696316523</v>
      </c>
      <c r="M19" s="82">
        <f t="shared" si="4"/>
        <v>1.0724679236017662</v>
      </c>
    </row>
    <row r="20" spans="1:13" ht="22.5" customHeight="1" x14ac:dyDescent="0.25">
      <c r="A20" s="54" t="s">
        <v>209</v>
      </c>
      <c r="B20" s="80">
        <v>83303.897880000004</v>
      </c>
      <c r="C20" s="80">
        <v>113795.94888</v>
      </c>
      <c r="D20" s="66">
        <f t="shared" si="5"/>
        <v>36.603390448696722</v>
      </c>
      <c r="E20" s="82">
        <f t="shared" si="0"/>
        <v>0.86070576858520098</v>
      </c>
      <c r="F20" s="80">
        <v>171265.64853000001</v>
      </c>
      <c r="G20" s="80">
        <v>221847.52994000001</v>
      </c>
      <c r="H20" s="66">
        <f t="shared" si="1"/>
        <v>29.534166275696407</v>
      </c>
      <c r="I20" s="68">
        <f t="shared" si="2"/>
        <v>0.8523885873387651</v>
      </c>
      <c r="J20" s="80">
        <v>1264615.1305800001</v>
      </c>
      <c r="K20" s="80">
        <v>1126072.0627299999</v>
      </c>
      <c r="L20" s="66">
        <f t="shared" si="3"/>
        <v>-10.955354281302894</v>
      </c>
      <c r="M20" s="82">
        <f t="shared" si="4"/>
        <v>0.68468719363493558</v>
      </c>
    </row>
    <row r="21" spans="1:13" ht="22.5" customHeight="1" x14ac:dyDescent="0.25">
      <c r="A21" s="54" t="s">
        <v>210</v>
      </c>
      <c r="B21" s="80">
        <v>59028.162770000003</v>
      </c>
      <c r="C21" s="80">
        <v>73147.915869999997</v>
      </c>
      <c r="D21" s="66">
        <f t="shared" si="5"/>
        <v>23.920366884900073</v>
      </c>
      <c r="E21" s="82">
        <f t="shared" si="0"/>
        <v>0.55326075988597168</v>
      </c>
      <c r="F21" s="80">
        <v>131557.90059999999</v>
      </c>
      <c r="G21" s="80">
        <v>132667.23569999999</v>
      </c>
      <c r="H21" s="66">
        <f t="shared" si="1"/>
        <v>0.84322955515451314</v>
      </c>
      <c r="I21" s="68">
        <f t="shared" si="2"/>
        <v>0.50973764573825198</v>
      </c>
      <c r="J21" s="80">
        <v>967042.72762999998</v>
      </c>
      <c r="K21" s="80">
        <v>888600.61273000005</v>
      </c>
      <c r="L21" s="66">
        <f t="shared" si="3"/>
        <v>-8.1115459181667759</v>
      </c>
      <c r="M21" s="82">
        <f t="shared" si="4"/>
        <v>0.54029709103818546</v>
      </c>
    </row>
    <row r="22" spans="1:13" ht="24" customHeight="1" x14ac:dyDescent="0.2">
      <c r="A22" s="70" t="s">
        <v>42</v>
      </c>
      <c r="B22" s="81">
        <f>SUM(B9:B21)</f>
        <v>12858362.583149999</v>
      </c>
      <c r="C22" s="81">
        <f>SUM(C9:C21)</f>
        <v>13221236.923630001</v>
      </c>
      <c r="D22" s="79">
        <f t="shared" si="5"/>
        <v>2.8220882568323553</v>
      </c>
      <c r="E22" s="83">
        <f t="shared" si="0"/>
        <v>100</v>
      </c>
      <c r="F22" s="69">
        <f>SUM(F9:F21)</f>
        <v>25029665.741380006</v>
      </c>
      <c r="G22" s="69">
        <f>SUM(G9:G21)</f>
        <v>26026572.062940005</v>
      </c>
      <c r="H22" s="79">
        <f>(G22-F22)/F22*100</f>
        <v>3.9828990601016105</v>
      </c>
      <c r="I22" s="72">
        <f t="shared" si="2"/>
        <v>100</v>
      </c>
      <c r="J22" s="81">
        <f>SUM(J9:J21)</f>
        <v>150500764.41779</v>
      </c>
      <c r="K22" s="81">
        <f>SUM(K9:K21)</f>
        <v>164465185.44501999</v>
      </c>
      <c r="L22" s="79">
        <f t="shared" si="3"/>
        <v>9.2786379399806727</v>
      </c>
      <c r="M22" s="83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K21" sqref="K2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/>
    </row>
    <row r="22" spans="3:14" x14ac:dyDescent="0.2">
      <c r="C22" s="67"/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6"/>
      <c r="I26" s="166"/>
      <c r="N26" t="s">
        <v>43</v>
      </c>
    </row>
    <row r="27" spans="3:14" x14ac:dyDescent="0.2">
      <c r="H27" s="166"/>
      <c r="I27" s="166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6"/>
      <c r="I39" s="166"/>
    </row>
    <row r="40" spans="8:9" x14ac:dyDescent="0.2">
      <c r="H40" s="166"/>
      <c r="I40" s="166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6"/>
      <c r="I51" s="166"/>
    </row>
    <row r="52" spans="3:9" x14ac:dyDescent="0.2">
      <c r="H52" s="166"/>
      <c r="I52" s="166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N26" sqref="N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39"/>
      <c r="B3" s="78" t="s">
        <v>122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x14ac:dyDescent="0.2">
      <c r="A4" s="51"/>
      <c r="B4" s="64" t="s">
        <v>104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103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102</v>
      </c>
      <c r="P4" s="65" t="s">
        <v>101</v>
      </c>
    </row>
    <row r="5" spans="1:16" x14ac:dyDescent="0.2">
      <c r="A5" s="56" t="s">
        <v>100</v>
      </c>
      <c r="B5" s="57" t="s">
        <v>168</v>
      </c>
      <c r="C5" s="84">
        <v>1246266.78587</v>
      </c>
      <c r="D5" s="84">
        <v>1186510.2346300001</v>
      </c>
      <c r="E5" s="84">
        <v>0</v>
      </c>
      <c r="F5" s="84">
        <v>0</v>
      </c>
      <c r="G5" s="84">
        <v>0</v>
      </c>
      <c r="H5" s="84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84">
        <v>2432777.0205000001</v>
      </c>
      <c r="P5" s="59">
        <f t="shared" ref="P5:P24" si="0">O5/O$26*100</f>
        <v>9.3472817496550071</v>
      </c>
    </row>
    <row r="6" spans="1:16" x14ac:dyDescent="0.2">
      <c r="A6" s="56" t="s">
        <v>99</v>
      </c>
      <c r="B6" s="57" t="s">
        <v>169</v>
      </c>
      <c r="C6" s="84">
        <v>931396.95363</v>
      </c>
      <c r="D6" s="84">
        <v>849721.30773</v>
      </c>
      <c r="E6" s="84">
        <v>0</v>
      </c>
      <c r="F6" s="84">
        <v>0</v>
      </c>
      <c r="G6" s="84">
        <v>0</v>
      </c>
      <c r="H6" s="84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84">
        <v>1781118.2613599999</v>
      </c>
      <c r="P6" s="59">
        <f t="shared" si="0"/>
        <v>6.8434608178623195</v>
      </c>
    </row>
    <row r="7" spans="1:16" x14ac:dyDescent="0.2">
      <c r="A7" s="56" t="s">
        <v>98</v>
      </c>
      <c r="B7" s="57" t="s">
        <v>170</v>
      </c>
      <c r="C7" s="84">
        <v>773704.06993</v>
      </c>
      <c r="D7" s="84">
        <v>803819.94438</v>
      </c>
      <c r="E7" s="84">
        <v>0</v>
      </c>
      <c r="F7" s="84">
        <v>0</v>
      </c>
      <c r="G7" s="84">
        <v>0</v>
      </c>
      <c r="H7" s="84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84">
        <v>1577524.01431</v>
      </c>
      <c r="P7" s="59">
        <f t="shared" si="0"/>
        <v>6.0612054883565802</v>
      </c>
    </row>
    <row r="8" spans="1:16" x14ac:dyDescent="0.2">
      <c r="A8" s="56" t="s">
        <v>97</v>
      </c>
      <c r="B8" s="57" t="s">
        <v>171</v>
      </c>
      <c r="C8" s="84">
        <v>610759.01370999997</v>
      </c>
      <c r="D8" s="84">
        <v>738536.92654000001</v>
      </c>
      <c r="E8" s="84">
        <v>0</v>
      </c>
      <c r="F8" s="84">
        <v>0</v>
      </c>
      <c r="G8" s="84">
        <v>0</v>
      </c>
      <c r="H8" s="84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84">
        <v>1349295.94025</v>
      </c>
      <c r="P8" s="59">
        <f t="shared" si="0"/>
        <v>5.1843014016098641</v>
      </c>
    </row>
    <row r="9" spans="1:16" x14ac:dyDescent="0.2">
      <c r="A9" s="56" t="s">
        <v>96</v>
      </c>
      <c r="B9" s="57" t="s">
        <v>172</v>
      </c>
      <c r="C9" s="84">
        <v>586297.71348999999</v>
      </c>
      <c r="D9" s="84">
        <v>594535.37162999995</v>
      </c>
      <c r="E9" s="84">
        <v>0</v>
      </c>
      <c r="F9" s="84">
        <v>0</v>
      </c>
      <c r="G9" s="84">
        <v>0</v>
      </c>
      <c r="H9" s="84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84">
        <v>1180833.0851199999</v>
      </c>
      <c r="P9" s="59">
        <f t="shared" si="0"/>
        <v>4.5370288575245086</v>
      </c>
    </row>
    <row r="10" spans="1:16" x14ac:dyDescent="0.2">
      <c r="A10" s="56" t="s">
        <v>95</v>
      </c>
      <c r="B10" s="57" t="s">
        <v>173</v>
      </c>
      <c r="C10" s="84">
        <v>555241.22213000001</v>
      </c>
      <c r="D10" s="84">
        <v>574110.02107000002</v>
      </c>
      <c r="E10" s="84">
        <v>0</v>
      </c>
      <c r="F10" s="84">
        <v>0</v>
      </c>
      <c r="G10" s="84">
        <v>0</v>
      </c>
      <c r="H10" s="84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84">
        <v>1129351.2431999999</v>
      </c>
      <c r="P10" s="59">
        <f t="shared" si="0"/>
        <v>4.3392239303312481</v>
      </c>
    </row>
    <row r="11" spans="1:16" x14ac:dyDescent="0.2">
      <c r="A11" s="56" t="s">
        <v>94</v>
      </c>
      <c r="B11" s="57" t="s">
        <v>174</v>
      </c>
      <c r="C11" s="84">
        <v>539910.72189000004</v>
      </c>
      <c r="D11" s="84">
        <v>563413.01422000001</v>
      </c>
      <c r="E11" s="84">
        <v>0</v>
      </c>
      <c r="F11" s="84">
        <v>0</v>
      </c>
      <c r="G11" s="84">
        <v>0</v>
      </c>
      <c r="H11" s="84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84">
        <v>1103323.7361099999</v>
      </c>
      <c r="P11" s="59">
        <f t="shared" si="0"/>
        <v>4.2392203377449569</v>
      </c>
    </row>
    <row r="12" spans="1:16" x14ac:dyDescent="0.2">
      <c r="A12" s="56" t="s">
        <v>93</v>
      </c>
      <c r="B12" s="57" t="s">
        <v>175</v>
      </c>
      <c r="C12" s="84">
        <v>386806.52622</v>
      </c>
      <c r="D12" s="84">
        <v>409196.56088</v>
      </c>
      <c r="E12" s="84">
        <v>0</v>
      </c>
      <c r="F12" s="84">
        <v>0</v>
      </c>
      <c r="G12" s="84">
        <v>0</v>
      </c>
      <c r="H12" s="84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84">
        <v>796003.0871</v>
      </c>
      <c r="P12" s="59">
        <f t="shared" si="0"/>
        <v>3.058424617637034</v>
      </c>
    </row>
    <row r="13" spans="1:16" x14ac:dyDescent="0.2">
      <c r="A13" s="56" t="s">
        <v>92</v>
      </c>
      <c r="B13" s="57" t="s">
        <v>176</v>
      </c>
      <c r="C13" s="84">
        <v>291628.33964000002</v>
      </c>
      <c r="D13" s="84">
        <v>348179.29814000003</v>
      </c>
      <c r="E13" s="84">
        <v>0</v>
      </c>
      <c r="F13" s="84">
        <v>0</v>
      </c>
      <c r="G13" s="84">
        <v>0</v>
      </c>
      <c r="H13" s="84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84">
        <v>639807.63777999999</v>
      </c>
      <c r="P13" s="59">
        <f t="shared" si="0"/>
        <v>2.4582862323657322</v>
      </c>
    </row>
    <row r="14" spans="1:16" x14ac:dyDescent="0.2">
      <c r="A14" s="56" t="s">
        <v>91</v>
      </c>
      <c r="B14" s="57" t="s">
        <v>177</v>
      </c>
      <c r="C14" s="84">
        <v>309842.98495000001</v>
      </c>
      <c r="D14" s="84">
        <v>319049.17670000001</v>
      </c>
      <c r="E14" s="84">
        <v>0</v>
      </c>
      <c r="F14" s="84">
        <v>0</v>
      </c>
      <c r="G14" s="84">
        <v>0</v>
      </c>
      <c r="H14" s="84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84">
        <v>628892.16165000002</v>
      </c>
      <c r="P14" s="59">
        <f t="shared" si="0"/>
        <v>2.4163464943794803</v>
      </c>
    </row>
    <row r="15" spans="1:16" x14ac:dyDescent="0.2">
      <c r="A15" s="56" t="s">
        <v>90</v>
      </c>
      <c r="B15" s="57" t="s">
        <v>211</v>
      </c>
      <c r="C15" s="84">
        <v>290928.42137</v>
      </c>
      <c r="D15" s="84">
        <v>286322.57484999998</v>
      </c>
      <c r="E15" s="84">
        <v>0</v>
      </c>
      <c r="F15" s="84">
        <v>0</v>
      </c>
      <c r="G15" s="84">
        <v>0</v>
      </c>
      <c r="H15" s="84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84">
        <v>577250.99621999997</v>
      </c>
      <c r="P15" s="59">
        <f t="shared" si="0"/>
        <v>2.217929410081493</v>
      </c>
    </row>
    <row r="16" spans="1:16" x14ac:dyDescent="0.2">
      <c r="A16" s="56" t="s">
        <v>89</v>
      </c>
      <c r="B16" s="57" t="s">
        <v>212</v>
      </c>
      <c r="C16" s="84">
        <v>265470.37656</v>
      </c>
      <c r="D16" s="84">
        <v>301098.52004999999</v>
      </c>
      <c r="E16" s="84">
        <v>0</v>
      </c>
      <c r="F16" s="84">
        <v>0</v>
      </c>
      <c r="G16" s="84">
        <v>0</v>
      </c>
      <c r="H16" s="84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84">
        <v>566568.89661000005</v>
      </c>
      <c r="P16" s="59">
        <f t="shared" si="0"/>
        <v>2.1768863576804032</v>
      </c>
    </row>
    <row r="17" spans="1:16" x14ac:dyDescent="0.2">
      <c r="A17" s="56" t="s">
        <v>88</v>
      </c>
      <c r="B17" s="57" t="s">
        <v>213</v>
      </c>
      <c r="C17" s="84">
        <v>269690.17950999999</v>
      </c>
      <c r="D17" s="84">
        <v>287728.13770000002</v>
      </c>
      <c r="E17" s="84">
        <v>0</v>
      </c>
      <c r="F17" s="84">
        <v>0</v>
      </c>
      <c r="G17" s="84">
        <v>0</v>
      </c>
      <c r="H17" s="84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84">
        <v>557418.31721000001</v>
      </c>
      <c r="P17" s="59">
        <f t="shared" si="0"/>
        <v>2.1417277537049308</v>
      </c>
    </row>
    <row r="18" spans="1:16" x14ac:dyDescent="0.2">
      <c r="A18" s="56" t="s">
        <v>87</v>
      </c>
      <c r="B18" s="57" t="s">
        <v>214</v>
      </c>
      <c r="C18" s="84">
        <v>227592.17022999999</v>
      </c>
      <c r="D18" s="84">
        <v>266066.03487999999</v>
      </c>
      <c r="E18" s="84">
        <v>0</v>
      </c>
      <c r="F18" s="84">
        <v>0</v>
      </c>
      <c r="G18" s="84">
        <v>0</v>
      </c>
      <c r="H18" s="84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84">
        <v>493658.20510999998</v>
      </c>
      <c r="P18" s="59">
        <f t="shared" si="0"/>
        <v>1.8967469243209876</v>
      </c>
    </row>
    <row r="19" spans="1:16" x14ac:dyDescent="0.2">
      <c r="A19" s="56" t="s">
        <v>86</v>
      </c>
      <c r="B19" s="57" t="s">
        <v>215</v>
      </c>
      <c r="C19" s="84">
        <v>249690.68883</v>
      </c>
      <c r="D19" s="84">
        <v>227770.77299999999</v>
      </c>
      <c r="E19" s="84">
        <v>0</v>
      </c>
      <c r="F19" s="84">
        <v>0</v>
      </c>
      <c r="G19" s="84">
        <v>0</v>
      </c>
      <c r="H19" s="84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84">
        <v>477461.46182999999</v>
      </c>
      <c r="P19" s="59">
        <f t="shared" si="0"/>
        <v>1.8345153586701926</v>
      </c>
    </row>
    <row r="20" spans="1:16" x14ac:dyDescent="0.2">
      <c r="A20" s="56" t="s">
        <v>85</v>
      </c>
      <c r="B20" s="57" t="s">
        <v>216</v>
      </c>
      <c r="C20" s="84">
        <v>229129.01543</v>
      </c>
      <c r="D20" s="84">
        <v>206333.30497</v>
      </c>
      <c r="E20" s="84">
        <v>0</v>
      </c>
      <c r="F20" s="84">
        <v>0</v>
      </c>
      <c r="G20" s="84">
        <v>0</v>
      </c>
      <c r="H20" s="84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84">
        <v>435462.32040000003</v>
      </c>
      <c r="P20" s="59">
        <f t="shared" si="0"/>
        <v>1.6731451200984995</v>
      </c>
    </row>
    <row r="21" spans="1:16" x14ac:dyDescent="0.2">
      <c r="A21" s="56" t="s">
        <v>84</v>
      </c>
      <c r="B21" s="57" t="s">
        <v>217</v>
      </c>
      <c r="C21" s="84">
        <v>199742.3591</v>
      </c>
      <c r="D21" s="84">
        <v>188205.68591999999</v>
      </c>
      <c r="E21" s="84">
        <v>0</v>
      </c>
      <c r="F21" s="84">
        <v>0</v>
      </c>
      <c r="G21" s="84">
        <v>0</v>
      </c>
      <c r="H21" s="84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84">
        <v>387948.04502000002</v>
      </c>
      <c r="P21" s="59">
        <f t="shared" si="0"/>
        <v>1.490584484510008</v>
      </c>
    </row>
    <row r="22" spans="1:16" x14ac:dyDescent="0.2">
      <c r="A22" s="56" t="s">
        <v>83</v>
      </c>
      <c r="B22" s="57" t="s">
        <v>218</v>
      </c>
      <c r="C22" s="84">
        <v>173025.59112</v>
      </c>
      <c r="D22" s="84">
        <v>204009.93627000001</v>
      </c>
      <c r="E22" s="84">
        <v>0</v>
      </c>
      <c r="F22" s="84">
        <v>0</v>
      </c>
      <c r="G22" s="84">
        <v>0</v>
      </c>
      <c r="H22" s="84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84">
        <v>377035.52739</v>
      </c>
      <c r="P22" s="59">
        <f t="shared" si="0"/>
        <v>1.4486561137525749</v>
      </c>
    </row>
    <row r="23" spans="1:16" x14ac:dyDescent="0.2">
      <c r="A23" s="56" t="s">
        <v>82</v>
      </c>
      <c r="B23" s="57" t="s">
        <v>219</v>
      </c>
      <c r="C23" s="84">
        <v>179381.82930000001</v>
      </c>
      <c r="D23" s="84">
        <v>195049.50881999999</v>
      </c>
      <c r="E23" s="84">
        <v>0</v>
      </c>
      <c r="F23" s="84">
        <v>0</v>
      </c>
      <c r="G23" s="84">
        <v>0</v>
      </c>
      <c r="H23" s="84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84">
        <v>374431.33811999997</v>
      </c>
      <c r="P23" s="59">
        <f t="shared" si="0"/>
        <v>1.4386502272159141</v>
      </c>
    </row>
    <row r="24" spans="1:16" x14ac:dyDescent="0.2">
      <c r="A24" s="56" t="s">
        <v>81</v>
      </c>
      <c r="B24" s="57" t="s">
        <v>220</v>
      </c>
      <c r="C24" s="84">
        <v>200756.13540999999</v>
      </c>
      <c r="D24" s="84">
        <v>163609.88424000001</v>
      </c>
      <c r="E24" s="84">
        <v>0</v>
      </c>
      <c r="F24" s="84">
        <v>0</v>
      </c>
      <c r="G24" s="84">
        <v>0</v>
      </c>
      <c r="H24" s="84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84">
        <v>364366.01964999997</v>
      </c>
      <c r="P24" s="59">
        <f t="shared" si="0"/>
        <v>1.3999769880138437</v>
      </c>
    </row>
    <row r="25" spans="1:16" x14ac:dyDescent="0.2">
      <c r="A25" s="60"/>
      <c r="B25" s="167" t="s">
        <v>80</v>
      </c>
      <c r="C25" s="167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5">
        <f>SUM(O5:O24)</f>
        <v>17230527.314939998</v>
      </c>
      <c r="P25" s="62">
        <f>SUM(P5:P24)</f>
        <v>66.203598665515585</v>
      </c>
    </row>
    <row r="26" spans="1:16" ht="13.5" customHeight="1" x14ac:dyDescent="0.2">
      <c r="A26" s="60"/>
      <c r="B26" s="168" t="s">
        <v>79</v>
      </c>
      <c r="C26" s="168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5">
        <v>26026572.062940005</v>
      </c>
      <c r="P26" s="58">
        <f>O26/O$26*100</f>
        <v>100</v>
      </c>
    </row>
    <row r="27" spans="1:16" x14ac:dyDescent="0.2">
      <c r="B27" s="40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N33" sqref="N33"/>
    </sheetView>
  </sheetViews>
  <sheetFormatPr defaultColWidth="9.140625" defaultRowHeight="12.75" x14ac:dyDescent="0.2"/>
  <sheetData>
    <row r="22" spans="1:1" x14ac:dyDescent="0.2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2019-03-02T10:57:45Z</dcterms:modified>
</cp:coreProperties>
</file>