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8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9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10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11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evsalalhas\Desktop\aylık ihracat rakamları,\17. Termmuz 17\"/>
    </mc:Choice>
  </mc:AlternateContent>
  <bookViews>
    <workbookView xWindow="240" yWindow="480" windowWidth="15570" windowHeight="7590" tabRatio="900"/>
  </bookViews>
  <sheets>
    <sheet name="SEKTOR_USD" sheetId="1" r:id="rId1"/>
    <sheet name="SECILMIS_ISTATISTIK" sheetId="14" r:id="rId2"/>
    <sheet name="SEKTOR_TL" sheetId="2" r:id="rId3"/>
    <sheet name="USDvsTL" sheetId="3" r:id="rId4"/>
    <sheet name="GEN_SEK" sheetId="4" r:id="rId5"/>
    <sheet name="Toplam İhracat  bar gra" sheetId="15" r:id="rId6"/>
    <sheet name="ULKE" sheetId="23" r:id="rId7"/>
    <sheet name="KARŞL." sheetId="16" r:id="rId8"/>
    <sheet name="SEKT1" sheetId="17" r:id="rId9"/>
    <sheet name="SEKT2 " sheetId="18" r:id="rId10"/>
    <sheet name="SEKT3 " sheetId="19" r:id="rId11"/>
    <sheet name="SEKT4 " sheetId="20" r:id="rId12"/>
    <sheet name="SEKT5 " sheetId="21" r:id="rId13"/>
    <sheet name="2002_2016_AYLIK_IHR" sheetId="22" r:id="rId14"/>
  </sheets>
  <calcPr calcId="152511"/>
</workbook>
</file>

<file path=xl/calcChain.xml><?xml version="1.0" encoding="utf-8"?>
<calcChain xmlns="http://schemas.openxmlformats.org/spreadsheetml/2006/main">
  <c r="M9" i="1" l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O63" i="22" l="1"/>
  <c r="O64" i="22"/>
  <c r="O65" i="22"/>
  <c r="O66" i="22"/>
  <c r="O67" i="22"/>
  <c r="O68" i="22"/>
  <c r="O69" i="22"/>
  <c r="O70" i="22"/>
  <c r="O71" i="22"/>
  <c r="O72" i="22"/>
  <c r="O73" i="22"/>
  <c r="O74" i="22"/>
  <c r="O75" i="22"/>
  <c r="O76" i="22"/>
  <c r="O77" i="22"/>
  <c r="D59" i="22" l="1"/>
  <c r="E59" i="22"/>
  <c r="F59" i="22"/>
  <c r="G59" i="22"/>
  <c r="H59" i="22"/>
  <c r="I59" i="22"/>
  <c r="J59" i="22"/>
  <c r="K59" i="22"/>
  <c r="L59" i="22"/>
  <c r="M59" i="22"/>
  <c r="N59" i="22"/>
  <c r="C59" i="22"/>
  <c r="D58" i="22"/>
  <c r="E58" i="22"/>
  <c r="F58" i="22"/>
  <c r="G58" i="22"/>
  <c r="H58" i="22"/>
  <c r="I58" i="22"/>
  <c r="C58" i="22"/>
  <c r="D25" i="22"/>
  <c r="E25" i="22"/>
  <c r="F25" i="22"/>
  <c r="G25" i="22"/>
  <c r="H25" i="22"/>
  <c r="I25" i="22"/>
  <c r="J25" i="22"/>
  <c r="K25" i="22"/>
  <c r="L25" i="22"/>
  <c r="M25" i="22"/>
  <c r="N25" i="22"/>
  <c r="C25" i="22"/>
  <c r="D24" i="22"/>
  <c r="E24" i="22"/>
  <c r="F24" i="22"/>
  <c r="G24" i="22"/>
  <c r="H24" i="22"/>
  <c r="I24" i="22"/>
  <c r="C24" i="22"/>
  <c r="D3" i="22"/>
  <c r="E3" i="22"/>
  <c r="F3" i="22"/>
  <c r="G3" i="22"/>
  <c r="H3" i="22"/>
  <c r="I3" i="22"/>
  <c r="J3" i="22"/>
  <c r="K3" i="22"/>
  <c r="L3" i="22"/>
  <c r="M3" i="22"/>
  <c r="N3" i="22"/>
  <c r="C3" i="22"/>
  <c r="D2" i="22"/>
  <c r="E2" i="22"/>
  <c r="F2" i="22"/>
  <c r="G2" i="22"/>
  <c r="H2" i="22"/>
  <c r="I2" i="22"/>
  <c r="C2" i="22"/>
  <c r="K22" i="4" l="1"/>
  <c r="J22" i="4"/>
  <c r="G22" i="4"/>
  <c r="F22" i="4"/>
  <c r="C22" i="4"/>
  <c r="B22" i="4"/>
  <c r="D76" i="14" l="1"/>
  <c r="D75" i="14"/>
  <c r="D74" i="14"/>
  <c r="D73" i="14"/>
  <c r="D72" i="14"/>
  <c r="D71" i="14"/>
  <c r="D70" i="14"/>
  <c r="D69" i="14"/>
  <c r="D68" i="14"/>
  <c r="D67" i="14"/>
  <c r="D31" i="14" l="1"/>
  <c r="D30" i="14"/>
  <c r="D29" i="14"/>
  <c r="D28" i="14"/>
  <c r="D27" i="14"/>
  <c r="D26" i="14"/>
  <c r="D25" i="14"/>
  <c r="D24" i="14"/>
  <c r="D23" i="14"/>
  <c r="D22" i="14"/>
  <c r="A43" i="2" l="1"/>
  <c r="A31" i="2"/>
  <c r="A32" i="2"/>
  <c r="A33" i="2"/>
  <c r="A34" i="2"/>
  <c r="A35" i="2"/>
  <c r="A36" i="2"/>
  <c r="A37" i="2"/>
  <c r="A38" i="2"/>
  <c r="A39" i="2"/>
  <c r="A40" i="2"/>
  <c r="A41" i="2"/>
  <c r="A30" i="2"/>
  <c r="A28" i="2"/>
  <c r="A25" i="2"/>
  <c r="A26" i="2"/>
  <c r="A24" i="2"/>
  <c r="A21" i="2"/>
  <c r="A19" i="2"/>
  <c r="A11" i="2"/>
  <c r="A12" i="2"/>
  <c r="A13" i="2"/>
  <c r="A14" i="2"/>
  <c r="A15" i="2"/>
  <c r="A16" i="2"/>
  <c r="A17" i="2"/>
  <c r="A10" i="2"/>
  <c r="K43" i="2" l="1"/>
  <c r="K41" i="2"/>
  <c r="K40" i="2"/>
  <c r="K39" i="2"/>
  <c r="K38" i="2"/>
  <c r="K37" i="2"/>
  <c r="K36" i="2"/>
  <c r="K35" i="2"/>
  <c r="K34" i="2"/>
  <c r="K33" i="2"/>
  <c r="K32" i="2"/>
  <c r="K31" i="2"/>
  <c r="K30" i="2"/>
  <c r="K28" i="2"/>
  <c r="K26" i="2"/>
  <c r="K25" i="2"/>
  <c r="K24" i="2"/>
  <c r="K21" i="2"/>
  <c r="K19" i="2"/>
  <c r="K17" i="2"/>
  <c r="K16" i="2"/>
  <c r="K15" i="2"/>
  <c r="K14" i="2"/>
  <c r="K13" i="2"/>
  <c r="K12" i="2"/>
  <c r="K11" i="2"/>
  <c r="K10" i="2"/>
  <c r="J43" i="2"/>
  <c r="J41" i="2"/>
  <c r="J40" i="2"/>
  <c r="J39" i="2"/>
  <c r="J38" i="2"/>
  <c r="J37" i="2"/>
  <c r="J36" i="2"/>
  <c r="J35" i="2"/>
  <c r="J34" i="2"/>
  <c r="J33" i="2"/>
  <c r="J32" i="2"/>
  <c r="J31" i="2"/>
  <c r="J30" i="2"/>
  <c r="J28" i="2"/>
  <c r="J26" i="2"/>
  <c r="J25" i="2"/>
  <c r="J24" i="2"/>
  <c r="J21" i="2"/>
  <c r="J19" i="2"/>
  <c r="J17" i="2"/>
  <c r="J16" i="2"/>
  <c r="J15" i="2"/>
  <c r="J14" i="2"/>
  <c r="J13" i="2"/>
  <c r="J12" i="2"/>
  <c r="J11" i="2"/>
  <c r="J10" i="2"/>
  <c r="G43" i="2"/>
  <c r="G41" i="2"/>
  <c r="G40" i="2"/>
  <c r="G39" i="2"/>
  <c r="G38" i="2"/>
  <c r="G37" i="2"/>
  <c r="G36" i="2"/>
  <c r="G35" i="2"/>
  <c r="G34" i="2"/>
  <c r="G33" i="2"/>
  <c r="G32" i="2"/>
  <c r="G31" i="2"/>
  <c r="G30" i="2"/>
  <c r="G28" i="2"/>
  <c r="G26" i="2"/>
  <c r="G25" i="2"/>
  <c r="G24" i="2"/>
  <c r="G21" i="2"/>
  <c r="G19" i="2"/>
  <c r="G17" i="2"/>
  <c r="G16" i="2"/>
  <c r="G15" i="2"/>
  <c r="G14" i="2"/>
  <c r="G13" i="2"/>
  <c r="G12" i="2"/>
  <c r="G11" i="2"/>
  <c r="G10" i="2"/>
  <c r="F43" i="2"/>
  <c r="F41" i="2"/>
  <c r="F40" i="2"/>
  <c r="F39" i="2"/>
  <c r="F38" i="2"/>
  <c r="F37" i="2"/>
  <c r="F36" i="2"/>
  <c r="F35" i="2"/>
  <c r="F34" i="2"/>
  <c r="F33" i="2"/>
  <c r="F32" i="2"/>
  <c r="F31" i="2"/>
  <c r="F30" i="2"/>
  <c r="F28" i="2"/>
  <c r="F26" i="2"/>
  <c r="F25" i="2"/>
  <c r="F24" i="2"/>
  <c r="F21" i="2"/>
  <c r="F19" i="2"/>
  <c r="F17" i="2"/>
  <c r="F16" i="2"/>
  <c r="F15" i="2"/>
  <c r="F14" i="2"/>
  <c r="F13" i="2"/>
  <c r="F12" i="2"/>
  <c r="F11" i="2"/>
  <c r="F10" i="2"/>
  <c r="C43" i="2" l="1"/>
  <c r="C41" i="2"/>
  <c r="C40" i="2"/>
  <c r="C39" i="2"/>
  <c r="C38" i="2"/>
  <c r="C37" i="2"/>
  <c r="C36" i="2"/>
  <c r="C35" i="2"/>
  <c r="C34" i="2"/>
  <c r="C33" i="2"/>
  <c r="C32" i="2"/>
  <c r="C31" i="2"/>
  <c r="C30" i="2"/>
  <c r="C28" i="2"/>
  <c r="C26" i="2"/>
  <c r="C25" i="2"/>
  <c r="C24" i="2"/>
  <c r="C21" i="2"/>
  <c r="C19" i="2"/>
  <c r="C17" i="2"/>
  <c r="C16" i="2"/>
  <c r="C15" i="2"/>
  <c r="C14" i="2"/>
  <c r="C13" i="2"/>
  <c r="C12" i="2"/>
  <c r="C11" i="2"/>
  <c r="C10" i="2"/>
  <c r="B43" i="2"/>
  <c r="B41" i="2"/>
  <c r="B40" i="2"/>
  <c r="B39" i="2"/>
  <c r="B38" i="2"/>
  <c r="B37" i="2"/>
  <c r="B36" i="2"/>
  <c r="B35" i="2"/>
  <c r="B34" i="2"/>
  <c r="B33" i="2"/>
  <c r="B32" i="2"/>
  <c r="B31" i="2"/>
  <c r="B30" i="2"/>
  <c r="B28" i="2"/>
  <c r="B26" i="2"/>
  <c r="B25" i="2"/>
  <c r="B24" i="2"/>
  <c r="B21" i="2"/>
  <c r="B19" i="2"/>
  <c r="B17" i="2"/>
  <c r="B16" i="2"/>
  <c r="B15" i="2"/>
  <c r="B14" i="2"/>
  <c r="B13" i="2"/>
  <c r="B12" i="2"/>
  <c r="B11" i="2"/>
  <c r="B10" i="2"/>
  <c r="K7" i="2" l="1"/>
  <c r="J7" i="2"/>
  <c r="G7" i="2"/>
  <c r="F7" i="2"/>
  <c r="C7" i="2"/>
  <c r="B7" i="2"/>
  <c r="F6" i="2"/>
  <c r="B6" i="2"/>
  <c r="K42" i="1" l="1"/>
  <c r="J42" i="1"/>
  <c r="J42" i="2" s="1"/>
  <c r="G42" i="1"/>
  <c r="F42" i="1"/>
  <c r="F42" i="2" s="1"/>
  <c r="C42" i="1"/>
  <c r="C42" i="2" s="1"/>
  <c r="B42" i="1"/>
  <c r="B42" i="2" s="1"/>
  <c r="K29" i="1"/>
  <c r="J29" i="1"/>
  <c r="J29" i="2" s="1"/>
  <c r="G29" i="1"/>
  <c r="F29" i="1"/>
  <c r="F29" i="2" s="1"/>
  <c r="C29" i="1"/>
  <c r="C29" i="2" s="1"/>
  <c r="B29" i="1"/>
  <c r="B29" i="2" s="1"/>
  <c r="K27" i="1"/>
  <c r="J27" i="1"/>
  <c r="J27" i="2" s="1"/>
  <c r="G27" i="1"/>
  <c r="F27" i="1"/>
  <c r="F27" i="2" s="1"/>
  <c r="C27" i="1"/>
  <c r="C27" i="2" s="1"/>
  <c r="B27" i="1"/>
  <c r="B27" i="2" s="1"/>
  <c r="K23" i="1"/>
  <c r="K22" i="1" s="1"/>
  <c r="J23" i="1"/>
  <c r="J23" i="2" s="1"/>
  <c r="G23" i="1"/>
  <c r="F23" i="1"/>
  <c r="F23" i="2" s="1"/>
  <c r="C23" i="1"/>
  <c r="B23" i="1"/>
  <c r="B23" i="2" s="1"/>
  <c r="K20" i="1"/>
  <c r="J20" i="1"/>
  <c r="J20" i="2" s="1"/>
  <c r="G20" i="1"/>
  <c r="F20" i="1"/>
  <c r="F20" i="2" s="1"/>
  <c r="C20" i="1"/>
  <c r="C20" i="2" s="1"/>
  <c r="B20" i="1"/>
  <c r="B20" i="2" s="1"/>
  <c r="K18" i="1"/>
  <c r="J18" i="1"/>
  <c r="J18" i="2" s="1"/>
  <c r="G18" i="1"/>
  <c r="F18" i="1"/>
  <c r="F18" i="2" s="1"/>
  <c r="C18" i="1"/>
  <c r="C18" i="2" s="1"/>
  <c r="B18" i="1"/>
  <c r="B18" i="2" s="1"/>
  <c r="K9" i="1"/>
  <c r="J9" i="1"/>
  <c r="J9" i="2" s="1"/>
  <c r="G9" i="1"/>
  <c r="F9" i="1"/>
  <c r="F9" i="2" s="1"/>
  <c r="C9" i="1"/>
  <c r="C9" i="2" s="1"/>
  <c r="B9" i="1"/>
  <c r="B9" i="2" s="1"/>
  <c r="G22" i="1" l="1"/>
  <c r="G22" i="2" s="1"/>
  <c r="J22" i="1"/>
  <c r="J22" i="2" s="1"/>
  <c r="K8" i="1"/>
  <c r="J8" i="1"/>
  <c r="J8" i="2" s="1"/>
  <c r="G29" i="2"/>
  <c r="G18" i="2"/>
  <c r="D23" i="1"/>
  <c r="B23" i="3" s="1"/>
  <c r="C23" i="2"/>
  <c r="G27" i="2"/>
  <c r="G9" i="2"/>
  <c r="F8" i="1"/>
  <c r="F22" i="1"/>
  <c r="F22" i="2" s="1"/>
  <c r="K9" i="2"/>
  <c r="G8" i="1"/>
  <c r="K23" i="2"/>
  <c r="K42" i="2"/>
  <c r="G20" i="2"/>
  <c r="K20" i="2"/>
  <c r="B8" i="1"/>
  <c r="B22" i="1"/>
  <c r="B22" i="2" s="1"/>
  <c r="K8" i="2"/>
  <c r="K22" i="2"/>
  <c r="K29" i="2"/>
  <c r="K18" i="2"/>
  <c r="C8" i="1"/>
  <c r="G23" i="2"/>
  <c r="K27" i="2"/>
  <c r="C22" i="1"/>
  <c r="C22" i="2" s="1"/>
  <c r="G42" i="2"/>
  <c r="K44" i="1"/>
  <c r="J46" i="2"/>
  <c r="J44" i="1" l="1"/>
  <c r="C8" i="2"/>
  <c r="C44" i="1"/>
  <c r="B8" i="2"/>
  <c r="B44" i="1"/>
  <c r="G8" i="2"/>
  <c r="G44" i="1"/>
  <c r="K44" i="2"/>
  <c r="M27" i="2" s="1"/>
  <c r="F8" i="2"/>
  <c r="F44" i="1"/>
  <c r="F46" i="2"/>
  <c r="C46" i="2"/>
  <c r="C45" i="2"/>
  <c r="B46" i="2"/>
  <c r="J44" i="2" l="1"/>
  <c r="J45" i="1"/>
  <c r="F44" i="2"/>
  <c r="F45" i="1"/>
  <c r="B44" i="2"/>
  <c r="B45" i="2"/>
  <c r="M20" i="2"/>
  <c r="M9" i="2"/>
  <c r="M29" i="2"/>
  <c r="M44" i="2"/>
  <c r="M15" i="2"/>
  <c r="M17" i="2"/>
  <c r="M28" i="2"/>
  <c r="M14" i="2"/>
  <c r="M37" i="2"/>
  <c r="M11" i="2"/>
  <c r="M12" i="2"/>
  <c r="M26" i="2"/>
  <c r="M16" i="2"/>
  <c r="M10" i="2"/>
  <c r="M21" i="2"/>
  <c r="M24" i="2"/>
  <c r="M25" i="2"/>
  <c r="M36" i="2"/>
  <c r="M31" i="2"/>
  <c r="M30" i="2"/>
  <c r="M19" i="2"/>
  <c r="M33" i="2"/>
  <c r="M34" i="2"/>
  <c r="M35" i="2"/>
  <c r="M38" i="2"/>
  <c r="M32" i="2"/>
  <c r="M41" i="2"/>
  <c r="M43" i="2"/>
  <c r="M40" i="2"/>
  <c r="M13" i="2"/>
  <c r="M39" i="2"/>
  <c r="M18" i="2"/>
  <c r="M8" i="2"/>
  <c r="M42" i="2"/>
  <c r="M23" i="2"/>
  <c r="M22" i="2"/>
  <c r="C44" i="2"/>
  <c r="E8" i="2" s="1"/>
  <c r="G44" i="2"/>
  <c r="I8" i="2" s="1"/>
  <c r="H22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K46" i="2" l="1"/>
  <c r="K45" i="1"/>
  <c r="G46" i="2"/>
  <c r="G45" i="1"/>
  <c r="E44" i="2"/>
  <c r="E21" i="2"/>
  <c r="E36" i="2"/>
  <c r="E30" i="2"/>
  <c r="E19" i="2"/>
  <c r="E12" i="2"/>
  <c r="E11" i="2"/>
  <c r="E38" i="2"/>
  <c r="E32" i="2"/>
  <c r="E43" i="2"/>
  <c r="E41" i="2"/>
  <c r="E33" i="2"/>
  <c r="E40" i="2"/>
  <c r="E13" i="2"/>
  <c r="E24" i="2"/>
  <c r="E34" i="2"/>
  <c r="E10" i="2"/>
  <c r="E25" i="2"/>
  <c r="E15" i="2"/>
  <c r="E17" i="2"/>
  <c r="E28" i="2"/>
  <c r="E31" i="2"/>
  <c r="E14" i="2"/>
  <c r="E39" i="2"/>
  <c r="E16" i="2"/>
  <c r="E35" i="2"/>
  <c r="E37" i="2"/>
  <c r="E26" i="2"/>
  <c r="E42" i="2"/>
  <c r="E27" i="2"/>
  <c r="E9" i="2"/>
  <c r="E29" i="2"/>
  <c r="E20" i="2"/>
  <c r="E18" i="2"/>
  <c r="E23" i="2"/>
  <c r="E22" i="2"/>
  <c r="I44" i="2"/>
  <c r="I28" i="2"/>
  <c r="I34" i="2"/>
  <c r="I14" i="2"/>
  <c r="I16" i="2"/>
  <c r="I31" i="2"/>
  <c r="I32" i="2"/>
  <c r="I43" i="2"/>
  <c r="I26" i="2"/>
  <c r="I30" i="2"/>
  <c r="I39" i="2"/>
  <c r="I40" i="2"/>
  <c r="I41" i="2"/>
  <c r="I35" i="2"/>
  <c r="I17" i="2"/>
  <c r="I21" i="2"/>
  <c r="I36" i="2"/>
  <c r="I38" i="2"/>
  <c r="I33" i="2"/>
  <c r="I37" i="2"/>
  <c r="I25" i="2"/>
  <c r="I10" i="2"/>
  <c r="I24" i="2"/>
  <c r="I13" i="2"/>
  <c r="I11" i="2"/>
  <c r="I12" i="2"/>
  <c r="I15" i="2"/>
  <c r="I19" i="2"/>
  <c r="I42" i="2"/>
  <c r="I29" i="2"/>
  <c r="I27" i="2"/>
  <c r="I23" i="2"/>
  <c r="I9" i="2"/>
  <c r="I20" i="2"/>
  <c r="I22" i="2"/>
  <c r="I18" i="2"/>
  <c r="D22" i="4"/>
  <c r="M22" i="4" l="1"/>
  <c r="L22" i="4"/>
  <c r="M21" i="4"/>
  <c r="L21" i="4"/>
  <c r="M20" i="4"/>
  <c r="L20" i="4"/>
  <c r="M19" i="4"/>
  <c r="L19" i="4"/>
  <c r="M18" i="4"/>
  <c r="L18" i="4"/>
  <c r="M17" i="4"/>
  <c r="L17" i="4"/>
  <c r="M16" i="4"/>
  <c r="L16" i="4"/>
  <c r="M15" i="4"/>
  <c r="L15" i="4"/>
  <c r="M14" i="4"/>
  <c r="L14" i="4"/>
  <c r="M13" i="4"/>
  <c r="L13" i="4"/>
  <c r="M12" i="4"/>
  <c r="L12" i="4"/>
  <c r="M11" i="4"/>
  <c r="L11" i="4"/>
  <c r="M10" i="4"/>
  <c r="L10" i="4"/>
  <c r="M9" i="4"/>
  <c r="L9" i="4"/>
  <c r="J45" i="2" l="1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L8" i="1"/>
  <c r="F8" i="3" s="1"/>
  <c r="L8" i="2" l="1"/>
  <c r="G8" i="3" s="1"/>
  <c r="L9" i="2"/>
  <c r="G9" i="3" s="1"/>
  <c r="L10" i="2"/>
  <c r="G10" i="3" s="1"/>
  <c r="L11" i="2"/>
  <c r="G11" i="3" s="1"/>
  <c r="L12" i="2"/>
  <c r="G12" i="3" s="1"/>
  <c r="L13" i="2"/>
  <c r="G13" i="3" s="1"/>
  <c r="L14" i="2"/>
  <c r="G14" i="3" s="1"/>
  <c r="L15" i="2"/>
  <c r="G15" i="3" s="1"/>
  <c r="L16" i="2"/>
  <c r="G16" i="3" s="1"/>
  <c r="L17" i="2"/>
  <c r="G17" i="3" s="1"/>
  <c r="L18" i="2"/>
  <c r="G18" i="3" s="1"/>
  <c r="L19" i="2"/>
  <c r="G19" i="3" s="1"/>
  <c r="L20" i="2"/>
  <c r="G20" i="3" s="1"/>
  <c r="L21" i="2"/>
  <c r="G21" i="3" s="1"/>
  <c r="L22" i="2"/>
  <c r="G22" i="3" s="1"/>
  <c r="L23" i="2"/>
  <c r="G23" i="3" s="1"/>
  <c r="L24" i="2"/>
  <c r="G24" i="3" s="1"/>
  <c r="L25" i="2"/>
  <c r="G25" i="3" s="1"/>
  <c r="L26" i="2"/>
  <c r="G26" i="3" s="1"/>
  <c r="L27" i="2"/>
  <c r="G27" i="3" s="1"/>
  <c r="L28" i="2"/>
  <c r="G28" i="3" s="1"/>
  <c r="L29" i="2"/>
  <c r="G29" i="3" s="1"/>
  <c r="L30" i="2"/>
  <c r="G30" i="3" s="1"/>
  <c r="L31" i="2"/>
  <c r="G31" i="3" s="1"/>
  <c r="L32" i="2"/>
  <c r="G32" i="3" s="1"/>
  <c r="L33" i="2"/>
  <c r="G33" i="3" s="1"/>
  <c r="L34" i="2"/>
  <c r="G34" i="3" s="1"/>
  <c r="L35" i="2"/>
  <c r="G35" i="3" s="1"/>
  <c r="L36" i="2"/>
  <c r="G36" i="3" s="1"/>
  <c r="L37" i="2"/>
  <c r="G37" i="3" s="1"/>
  <c r="L38" i="2"/>
  <c r="G38" i="3" s="1"/>
  <c r="L39" i="2"/>
  <c r="G39" i="3" s="1"/>
  <c r="L40" i="2"/>
  <c r="G40" i="3" s="1"/>
  <c r="L41" i="2"/>
  <c r="G41" i="3" s="1"/>
  <c r="L42" i="2"/>
  <c r="G42" i="3" s="1"/>
  <c r="L43" i="2"/>
  <c r="G43" i="3" s="1"/>
  <c r="L44" i="2"/>
  <c r="G44" i="3" s="1"/>
  <c r="P5" i="23"/>
  <c r="P7" i="23"/>
  <c r="P8" i="23"/>
  <c r="P9" i="23"/>
  <c r="P10" i="23"/>
  <c r="P11" i="23"/>
  <c r="P12" i="23"/>
  <c r="P13" i="23"/>
  <c r="P14" i="23"/>
  <c r="P15" i="23"/>
  <c r="P16" i="23"/>
  <c r="P17" i="23"/>
  <c r="P18" i="23"/>
  <c r="P19" i="23"/>
  <c r="P20" i="23"/>
  <c r="P21" i="23"/>
  <c r="P22" i="23"/>
  <c r="P23" i="23"/>
  <c r="P24" i="23"/>
  <c r="P26" i="23"/>
  <c r="O25" i="23" l="1"/>
  <c r="P6" i="23"/>
  <c r="P25" i="23" s="1"/>
  <c r="O58" i="22"/>
  <c r="O59" i="22"/>
  <c r="O62" i="22"/>
  <c r="O2" i="22" l="1"/>
  <c r="O3" i="22"/>
  <c r="O25" i="22"/>
  <c r="O24" i="22"/>
  <c r="I22" i="4"/>
  <c r="E22" i="4"/>
  <c r="I21" i="4"/>
  <c r="H21" i="4"/>
  <c r="E21" i="4"/>
  <c r="I20" i="4"/>
  <c r="H20" i="4"/>
  <c r="E20" i="4"/>
  <c r="I19" i="4"/>
  <c r="H19" i="4"/>
  <c r="E19" i="4"/>
  <c r="I18" i="4"/>
  <c r="H18" i="4"/>
  <c r="E18" i="4"/>
  <c r="I17" i="4"/>
  <c r="H17" i="4"/>
  <c r="E17" i="4"/>
  <c r="I16" i="4"/>
  <c r="H16" i="4"/>
  <c r="E16" i="4"/>
  <c r="I15" i="4"/>
  <c r="H15" i="4"/>
  <c r="E15" i="4"/>
  <c r="I14" i="4"/>
  <c r="H14" i="4"/>
  <c r="E14" i="4"/>
  <c r="I13" i="4"/>
  <c r="H13" i="4"/>
  <c r="E13" i="4"/>
  <c r="I12" i="4"/>
  <c r="H12" i="4"/>
  <c r="E12" i="4"/>
  <c r="I11" i="4"/>
  <c r="H11" i="4"/>
  <c r="E11" i="4"/>
  <c r="I10" i="4"/>
  <c r="H10" i="4"/>
  <c r="E10" i="4"/>
  <c r="I9" i="4"/>
  <c r="H9" i="4"/>
  <c r="E9" i="4"/>
  <c r="E46" i="2"/>
  <c r="D40" i="2"/>
  <c r="C40" i="3" s="1"/>
  <c r="D37" i="2"/>
  <c r="C37" i="3" s="1"/>
  <c r="D25" i="2"/>
  <c r="C25" i="3" s="1"/>
  <c r="D20" i="2"/>
  <c r="C20" i="3" s="1"/>
  <c r="D17" i="2"/>
  <c r="C17" i="3" s="1"/>
  <c r="D8" i="2"/>
  <c r="C8" i="3" s="1"/>
  <c r="D46" i="3"/>
  <c r="B46" i="3"/>
  <c r="G45" i="2"/>
  <c r="F45" i="2"/>
  <c r="D44" i="3"/>
  <c r="E44" i="1"/>
  <c r="D44" i="1"/>
  <c r="B44" i="3" s="1"/>
  <c r="D43" i="3"/>
  <c r="E43" i="1"/>
  <c r="D43" i="1"/>
  <c r="B43" i="3" s="1"/>
  <c r="D42" i="3"/>
  <c r="E42" i="1"/>
  <c r="D42" i="1"/>
  <c r="B42" i="3" s="1"/>
  <c r="D41" i="3"/>
  <c r="E41" i="1"/>
  <c r="D41" i="1"/>
  <c r="B41" i="3" s="1"/>
  <c r="D40" i="3"/>
  <c r="E40" i="1"/>
  <c r="D40" i="1"/>
  <c r="B40" i="3" s="1"/>
  <c r="D39" i="3"/>
  <c r="E39" i="1"/>
  <c r="D39" i="1"/>
  <c r="B39" i="3" s="1"/>
  <c r="D38" i="3"/>
  <c r="E38" i="1"/>
  <c r="D38" i="1"/>
  <c r="B38" i="3" s="1"/>
  <c r="D37" i="3"/>
  <c r="E37" i="1"/>
  <c r="D37" i="1"/>
  <c r="B37" i="3" s="1"/>
  <c r="D36" i="3"/>
  <c r="E36" i="1"/>
  <c r="D36" i="1"/>
  <c r="B36" i="3" s="1"/>
  <c r="D35" i="3"/>
  <c r="E35" i="1"/>
  <c r="D35" i="1"/>
  <c r="B35" i="3" s="1"/>
  <c r="D34" i="3"/>
  <c r="E34" i="1"/>
  <c r="D34" i="1"/>
  <c r="B34" i="3" s="1"/>
  <c r="D33" i="3"/>
  <c r="E33" i="1"/>
  <c r="D33" i="1"/>
  <c r="B33" i="3" s="1"/>
  <c r="D32" i="3"/>
  <c r="E32" i="1"/>
  <c r="D32" i="1"/>
  <c r="B32" i="3" s="1"/>
  <c r="D31" i="3"/>
  <c r="E31" i="1"/>
  <c r="D31" i="1"/>
  <c r="B31" i="3" s="1"/>
  <c r="D30" i="3"/>
  <c r="E30" i="1"/>
  <c r="D30" i="1"/>
  <c r="B30" i="3" s="1"/>
  <c r="D29" i="3"/>
  <c r="E29" i="1"/>
  <c r="D29" i="1"/>
  <c r="B29" i="3" s="1"/>
  <c r="D28" i="3"/>
  <c r="E28" i="1"/>
  <c r="D28" i="1"/>
  <c r="B28" i="3" s="1"/>
  <c r="D27" i="3"/>
  <c r="E27" i="1"/>
  <c r="D27" i="1"/>
  <c r="B27" i="3" s="1"/>
  <c r="D26" i="3"/>
  <c r="E26" i="1"/>
  <c r="D26" i="1"/>
  <c r="B26" i="3" s="1"/>
  <c r="D25" i="3"/>
  <c r="E25" i="1"/>
  <c r="D25" i="1"/>
  <c r="B25" i="3" s="1"/>
  <c r="D24" i="3"/>
  <c r="E24" i="1"/>
  <c r="D24" i="1"/>
  <c r="B24" i="3" s="1"/>
  <c r="D23" i="3"/>
  <c r="E23" i="1"/>
  <c r="D22" i="3"/>
  <c r="E22" i="1"/>
  <c r="D22" i="1"/>
  <c r="B22" i="3" s="1"/>
  <c r="D21" i="3"/>
  <c r="E21" i="1"/>
  <c r="D21" i="1"/>
  <c r="B21" i="3" s="1"/>
  <c r="D20" i="3"/>
  <c r="E20" i="1"/>
  <c r="D20" i="1"/>
  <c r="B20" i="3" s="1"/>
  <c r="D19" i="3"/>
  <c r="E19" i="1"/>
  <c r="D19" i="1"/>
  <c r="B19" i="3" s="1"/>
  <c r="D18" i="3"/>
  <c r="E18" i="1"/>
  <c r="D18" i="1"/>
  <c r="B18" i="3" s="1"/>
  <c r="D17" i="3"/>
  <c r="E17" i="1"/>
  <c r="D17" i="1"/>
  <c r="B17" i="3" s="1"/>
  <c r="D16" i="3"/>
  <c r="E16" i="1"/>
  <c r="D16" i="1"/>
  <c r="B16" i="3" s="1"/>
  <c r="D15" i="3"/>
  <c r="E15" i="1"/>
  <c r="D15" i="1"/>
  <c r="B15" i="3" s="1"/>
  <c r="D14" i="3"/>
  <c r="E14" i="1"/>
  <c r="D14" i="1"/>
  <c r="B14" i="3" s="1"/>
  <c r="D13" i="3"/>
  <c r="E13" i="1"/>
  <c r="D13" i="1"/>
  <c r="B13" i="3" s="1"/>
  <c r="D12" i="3"/>
  <c r="E12" i="1"/>
  <c r="D12" i="1"/>
  <c r="B12" i="3" s="1"/>
  <c r="D11" i="3"/>
  <c r="E11" i="1"/>
  <c r="D11" i="1"/>
  <c r="B11" i="3" s="1"/>
  <c r="D10" i="3"/>
  <c r="E10" i="1"/>
  <c r="D10" i="1"/>
  <c r="B10" i="3" s="1"/>
  <c r="D9" i="3"/>
  <c r="E9" i="1"/>
  <c r="D9" i="1"/>
  <c r="B9" i="3" s="1"/>
  <c r="H8" i="1"/>
  <c r="D8" i="3" s="1"/>
  <c r="E8" i="1"/>
  <c r="D8" i="1"/>
  <c r="B8" i="3" s="1"/>
  <c r="H34" i="2" l="1"/>
  <c r="E34" i="3" s="1"/>
  <c r="H33" i="2"/>
  <c r="E33" i="3" s="1"/>
  <c r="H40" i="2"/>
  <c r="E40" i="3" s="1"/>
  <c r="D13" i="2"/>
  <c r="C13" i="3" s="1"/>
  <c r="D28" i="2"/>
  <c r="C28" i="3" s="1"/>
  <c r="D32" i="2"/>
  <c r="C32" i="3" s="1"/>
  <c r="H17" i="2"/>
  <c r="E17" i="3" s="1"/>
  <c r="H18" i="2"/>
  <c r="E18" i="3" s="1"/>
  <c r="D46" i="2"/>
  <c r="C46" i="3" s="1"/>
  <c r="D12" i="2"/>
  <c r="C12" i="3" s="1"/>
  <c r="D21" i="2"/>
  <c r="C21" i="3" s="1"/>
  <c r="D24" i="2"/>
  <c r="C24" i="3" s="1"/>
  <c r="D29" i="2"/>
  <c r="C29" i="3" s="1"/>
  <c r="D16" i="2"/>
  <c r="C16" i="3" s="1"/>
  <c r="D33" i="2"/>
  <c r="C33" i="3" s="1"/>
  <c r="D9" i="2"/>
  <c r="C9" i="3" s="1"/>
  <c r="D36" i="2"/>
  <c r="C36" i="3" s="1"/>
  <c r="D43" i="2"/>
  <c r="C43" i="3" s="1"/>
  <c r="I46" i="2"/>
  <c r="H46" i="2"/>
  <c r="E46" i="3" s="1"/>
  <c r="H44" i="2"/>
  <c r="E44" i="3" s="1"/>
  <c r="H21" i="2"/>
  <c r="E21" i="3" s="1"/>
  <c r="H22" i="2"/>
  <c r="E22" i="3" s="1"/>
  <c r="H37" i="2"/>
  <c r="E37" i="3" s="1"/>
  <c r="H38" i="2"/>
  <c r="E38" i="3" s="1"/>
  <c r="H9" i="2"/>
  <c r="E9" i="3" s="1"/>
  <c r="H10" i="2"/>
  <c r="E10" i="3" s="1"/>
  <c r="H25" i="2"/>
  <c r="E25" i="3" s="1"/>
  <c r="H26" i="2"/>
  <c r="E26" i="3" s="1"/>
  <c r="H13" i="2"/>
  <c r="E13" i="3" s="1"/>
  <c r="H14" i="2"/>
  <c r="E14" i="3" s="1"/>
  <c r="H29" i="2"/>
  <c r="E29" i="3" s="1"/>
  <c r="H30" i="2"/>
  <c r="E30" i="3" s="1"/>
  <c r="D44" i="2"/>
  <c r="C44" i="3" s="1"/>
  <c r="D41" i="2"/>
  <c r="C41" i="3" s="1"/>
  <c r="H45" i="2"/>
  <c r="E45" i="3" s="1"/>
  <c r="D10" i="2"/>
  <c r="C10" i="3" s="1"/>
  <c r="H11" i="2"/>
  <c r="E11" i="3" s="1"/>
  <c r="D14" i="2"/>
  <c r="C14" i="3" s="1"/>
  <c r="D18" i="2"/>
  <c r="C18" i="3" s="1"/>
  <c r="H19" i="2"/>
  <c r="E19" i="3" s="1"/>
  <c r="H23" i="2"/>
  <c r="E23" i="3" s="1"/>
  <c r="D26" i="2"/>
  <c r="C26" i="3" s="1"/>
  <c r="H31" i="2"/>
  <c r="E31" i="3" s="1"/>
  <c r="D34" i="2"/>
  <c r="C34" i="3" s="1"/>
  <c r="H35" i="2"/>
  <c r="E35" i="3" s="1"/>
  <c r="D38" i="2"/>
  <c r="C38" i="3" s="1"/>
  <c r="H39" i="2"/>
  <c r="E39" i="3" s="1"/>
  <c r="I45" i="2"/>
  <c r="D45" i="3"/>
  <c r="H8" i="2"/>
  <c r="E8" i="3" s="1"/>
  <c r="D11" i="2"/>
  <c r="C11" i="3" s="1"/>
  <c r="H12" i="2"/>
  <c r="E12" i="3" s="1"/>
  <c r="D15" i="2"/>
  <c r="C15" i="3" s="1"/>
  <c r="H16" i="2"/>
  <c r="E16" i="3" s="1"/>
  <c r="D19" i="2"/>
  <c r="C19" i="3" s="1"/>
  <c r="H20" i="2"/>
  <c r="E20" i="3" s="1"/>
  <c r="D23" i="2"/>
  <c r="C23" i="3" s="1"/>
  <c r="H24" i="2"/>
  <c r="E24" i="3" s="1"/>
  <c r="D27" i="2"/>
  <c r="C27" i="3" s="1"/>
  <c r="H28" i="2"/>
  <c r="E28" i="3" s="1"/>
  <c r="D31" i="2"/>
  <c r="C31" i="3" s="1"/>
  <c r="H32" i="2"/>
  <c r="E32" i="3" s="1"/>
  <c r="D35" i="2"/>
  <c r="C35" i="3" s="1"/>
  <c r="H36" i="2"/>
  <c r="E36" i="3" s="1"/>
  <c r="D39" i="2"/>
  <c r="C39" i="3" s="1"/>
  <c r="H41" i="2"/>
  <c r="E41" i="3" s="1"/>
  <c r="H42" i="2"/>
  <c r="E42" i="3" s="1"/>
  <c r="H43" i="2"/>
  <c r="E43" i="3" s="1"/>
  <c r="H15" i="2"/>
  <c r="E15" i="3" s="1"/>
  <c r="D22" i="2"/>
  <c r="C22" i="3" s="1"/>
  <c r="H27" i="2"/>
  <c r="E27" i="3" s="1"/>
  <c r="D30" i="2"/>
  <c r="C30" i="3" s="1"/>
  <c r="D42" i="2"/>
  <c r="C42" i="3" s="1"/>
  <c r="F46" i="3" l="1"/>
  <c r="K45" i="2"/>
  <c r="M45" i="2" l="1"/>
  <c r="L45" i="2"/>
  <c r="G45" i="3" s="1"/>
  <c r="M46" i="2"/>
  <c r="L46" i="2"/>
  <c r="G46" i="3" s="1"/>
  <c r="F45" i="3"/>
</calcChain>
</file>

<file path=xl/sharedStrings.xml><?xml version="1.0" encoding="utf-8"?>
<sst xmlns="http://schemas.openxmlformats.org/spreadsheetml/2006/main" count="421" uniqueCount="229">
  <si>
    <t>TEMMUZ</t>
  </si>
  <si>
    <t>SEKTÖRLER</t>
  </si>
  <si>
    <t>I. TARIM</t>
  </si>
  <si>
    <t xml:space="preserve">   A. BİTKİSEL ÜRÜNLER</t>
  </si>
  <si>
    <t xml:space="preserve">     Hububat, Bakliyat, Yağlı Tohumlar ve Mam.</t>
  </si>
  <si>
    <t xml:space="preserve">     Yaş Meyve ve Sebze</t>
  </si>
  <si>
    <t xml:space="preserve">     Meyve Sebze Mamulleri</t>
  </si>
  <si>
    <t xml:space="preserve">     Kuru Meyve ve Mamulleri</t>
  </si>
  <si>
    <t xml:space="preserve">     Fındık ve Mamulleri</t>
  </si>
  <si>
    <t xml:space="preserve">     Zeytin ve Zeytinyağı</t>
  </si>
  <si>
    <t xml:space="preserve">     Tütün ve Mamulleri</t>
  </si>
  <si>
    <t xml:space="preserve">     Süs Bitkileri</t>
  </si>
  <si>
    <t xml:space="preserve">   B. HAYVANSAL ÜRÜNLER</t>
  </si>
  <si>
    <t xml:space="preserve">     Su Ürünleri ve Hayvansal Mamuller</t>
  </si>
  <si>
    <t>II. SANAYİ</t>
  </si>
  <si>
    <t xml:space="preserve">   A. TARIMA DAYALI İŞLENMİŞ ÜRÜNLER</t>
  </si>
  <si>
    <t xml:space="preserve">     Tekstil ve Hammaddeleri</t>
  </si>
  <si>
    <t xml:space="preserve">     Deri ve Deri Mamulleri</t>
  </si>
  <si>
    <t xml:space="preserve">     Halı</t>
  </si>
  <si>
    <t xml:space="preserve">   B. KİMYEVİ MADDELER VE MAM.</t>
  </si>
  <si>
    <t xml:space="preserve">     Kimyevi Maddeler ve Mamulleri</t>
  </si>
  <si>
    <t xml:space="preserve">   C. SANAYİ MAMULLERİ</t>
  </si>
  <si>
    <t xml:space="preserve">     Hazırgiyim ve Konfeksiyon</t>
  </si>
  <si>
    <t xml:space="preserve">     Otomotiv Endüstrisi</t>
  </si>
  <si>
    <t xml:space="preserve">     Gemi ve Yat</t>
  </si>
  <si>
    <t xml:space="preserve">     Makine ve Aksamları</t>
  </si>
  <si>
    <t xml:space="preserve">     Demir ve Demir Dışı Metaller</t>
  </si>
  <si>
    <t xml:space="preserve">     Çelik</t>
  </si>
  <si>
    <t xml:space="preserve">     Mücevher</t>
  </si>
  <si>
    <t xml:space="preserve">     İklimlendirme Sanayii</t>
  </si>
  <si>
    <t xml:space="preserve">     Diğer Sanayi Ürünleri</t>
  </si>
  <si>
    <t>III. MADENCİLİK</t>
  </si>
  <si>
    <t xml:space="preserve">     Madencilik Ürünleri</t>
  </si>
  <si>
    <t>T O P L A M (TİM*)</t>
  </si>
  <si>
    <t>İhracatçı Birlikleri Kaydından Muaf İhracat</t>
  </si>
  <si>
    <t>T O P L A M (TİM+TUİK*)</t>
  </si>
  <si>
    <t>Not: İlgili dönem ortalama MB Dolar Alış Kuru baz alınarak hesaplanmıştır.</t>
  </si>
  <si>
    <t>İHRACAT ARTIŞI KARŞILAŞTIRMA TABLOSU (USD - TL)</t>
  </si>
  <si>
    <t>USD Bazında Artış (%)</t>
  </si>
  <si>
    <t>TL Bazında Artış  (%)</t>
  </si>
  <si>
    <t>T O P L A M</t>
  </si>
  <si>
    <t>İHRACATÇI  BİRLİKLERİ 
GENEL SEKRETERLİKLERİ</t>
  </si>
  <si>
    <t>TOPLAM</t>
  </si>
  <si>
    <t xml:space="preserve"> </t>
  </si>
  <si>
    <t>OCAK</t>
  </si>
  <si>
    <t>ŞUBAT</t>
  </si>
  <si>
    <t>MART</t>
  </si>
  <si>
    <t>NİSAN</t>
  </si>
  <si>
    <t>MAYIS</t>
  </si>
  <si>
    <t>HAZİRAN</t>
  </si>
  <si>
    <t>EYLÜL</t>
  </si>
  <si>
    <t>EKİM</t>
  </si>
  <si>
    <t>KASIM</t>
  </si>
  <si>
    <t>ARALIK</t>
  </si>
  <si>
    <t>A. BİTKİSEL ÜRÜNLER</t>
  </si>
  <si>
    <t>B. HAYVANSAL ÜRÜNLER</t>
  </si>
  <si>
    <t>C. AĞAÇ MAMULLERİ VE ORMAN ÜRÜNLERİ</t>
  </si>
  <si>
    <t>A. TARIMA DAYALI İŞLENMİŞ ÜRÜNLER</t>
  </si>
  <si>
    <t>B. KİMYEVİ MADDELER</t>
  </si>
  <si>
    <t>C. SANAYİ MAMULLERİ</t>
  </si>
  <si>
    <t>(x1000 $)</t>
  </si>
  <si>
    <t>AGUSTOS</t>
  </si>
  <si>
    <t>(*) Toplam satırında, son ay verileri için İhracatçı Birlikleri kayıtları, önceki dönemler için TÜİK kayıtları esas alınmıştır.</t>
  </si>
  <si>
    <t>Tablo 1</t>
  </si>
  <si>
    <t>En yüksek ihracat artışı elde edilen ilk 10 ülke*</t>
  </si>
  <si>
    <t>ÜLKE (Bin$)</t>
  </si>
  <si>
    <t>Değ. %</t>
  </si>
  <si>
    <t>* 10 milyon dolar ve üstünde ihracat yapılan ülkeler arasında</t>
  </si>
  <si>
    <t>Tablo 2</t>
  </si>
  <si>
    <t>En fazla ihracat yapılan ilk 10 ülke</t>
  </si>
  <si>
    <t>Tablo 3</t>
  </si>
  <si>
    <t xml:space="preserve">En fazla ihracat yapan ilk 10 sektör </t>
  </si>
  <si>
    <t>SEKTÖR (Bin$)</t>
  </si>
  <si>
    <t>Tablo 4</t>
  </si>
  <si>
    <t>İhracatını en yüksek oranlı artıran ilk 10 sektör</t>
  </si>
  <si>
    <t>Tablo 5</t>
  </si>
  <si>
    <t>En fazla ihracat yapan ilk 10 il</t>
  </si>
  <si>
    <t>İL (Bin$)</t>
  </si>
  <si>
    <t>Tablo 6</t>
  </si>
  <si>
    <t>İhracatını en yüksek oranlı artıran ilk 10 il</t>
  </si>
  <si>
    <t>Genel Toplam</t>
  </si>
  <si>
    <t>İlk 20 Ülke Toplam</t>
  </si>
  <si>
    <t>20.</t>
  </si>
  <si>
    <t>19.</t>
  </si>
  <si>
    <t>18.</t>
  </si>
  <si>
    <t>17.</t>
  </si>
  <si>
    <t>16.</t>
  </si>
  <si>
    <t>15.</t>
  </si>
  <si>
    <t>14.</t>
  </si>
  <si>
    <t>13.</t>
  </si>
  <si>
    <t>12.</t>
  </si>
  <si>
    <t>11.</t>
  </si>
  <si>
    <t>10.</t>
  </si>
  <si>
    <t>9.</t>
  </si>
  <si>
    <t>8.</t>
  </si>
  <si>
    <t>7.</t>
  </si>
  <si>
    <t>6.</t>
  </si>
  <si>
    <t>5.</t>
  </si>
  <si>
    <t>4.</t>
  </si>
  <si>
    <t>3.</t>
  </si>
  <si>
    <t>2.</t>
  </si>
  <si>
    <t>1.</t>
  </si>
  <si>
    <t>% PAY</t>
  </si>
  <si>
    <t>KÜMÜLATİF</t>
  </si>
  <si>
    <t>AĞUSTOS</t>
  </si>
  <si>
    <t>ÜLKE</t>
  </si>
  <si>
    <t>SON 12 AYLIK</t>
  </si>
  <si>
    <t xml:space="preserve">     Elektrik Elektronik ve Hizmet</t>
  </si>
  <si>
    <t xml:space="preserve">     Çimento Cam Seramik ve Toprak Ürünleri</t>
  </si>
  <si>
    <t xml:space="preserve">     Savunma ve Havacılık Sanayii</t>
  </si>
  <si>
    <t xml:space="preserve">* Aylar bazında toplam ihracat grafiğinde TUİK rakamları kullanılmıştır. </t>
  </si>
  <si>
    <r>
      <t xml:space="preserve">* </t>
    </r>
    <r>
      <rPr>
        <i/>
        <sz val="10"/>
        <color indexed="8"/>
        <rFont val="Arial"/>
        <family val="2"/>
        <charset val="162"/>
      </rPr>
      <t xml:space="preserve">Aylar bazında toplam ihracat grafiğinde 2014 yılı için TUİK rakamları kullanılmıştır. </t>
    </r>
  </si>
  <si>
    <t xml:space="preserve">     Mobilya, Kağıt ve Orman Ürünleri</t>
  </si>
  <si>
    <t xml:space="preserve">   C. AĞAÇ VE ORMAN ÜRÜNLERİ</t>
  </si>
  <si>
    <t xml:space="preserve">Son 12 aylık dönem için ilk 11 ay TUİK, son ay TİM rakamı kullanılmıştır. </t>
  </si>
  <si>
    <t xml:space="preserve">SEKTÖREL BAZDA İHRACAT KAYIT RAKAMLARI - 1.000 TL   </t>
  </si>
  <si>
    <t>İHRACATÇI  BİRLİKLERİ  GENEL SEKRETERLİKLERİ BAZINDA İHRACAT RAKAMLARI (1.000 $)</t>
  </si>
  <si>
    <t>*Ocak-Haziran dönemi için ilk 5 ay TUİK, son ay TİM rakamı kullanılmıştır.</t>
  </si>
  <si>
    <t xml:space="preserve">* Haziran ayı için TİM rakamı kullanılmıştır. </t>
  </si>
  <si>
    <t>Not: İlgili dönem ortalama MB Dolar Satış Kuru baz alınarak hesaplanmıştır.</t>
  </si>
  <si>
    <r>
      <rPr>
        <b/>
        <sz val="10"/>
        <rFont val="Arial"/>
        <family val="2"/>
        <charset val="162"/>
      </rPr>
      <t>NOT</t>
    </r>
    <r>
      <rPr>
        <sz val="10"/>
        <rFont val="Arial"/>
        <family val="2"/>
        <charset val="162"/>
      </rPr>
      <t xml:space="preserve"> =2016 Yılında 0 fobusd üzerindeki İller baz alınmıştır.</t>
    </r>
  </si>
  <si>
    <t>2017 İHRACAT RAKAMLARI - TL</t>
  </si>
  <si>
    <t>SON 12 AYLIK
(2017/2016)</t>
  </si>
  <si>
    <t>Değişim    ('17/'16)</t>
  </si>
  <si>
    <t xml:space="preserve"> Pay(17)  (%)</t>
  </si>
  <si>
    <t>2017 YILI İHRACATIMIZDA İLK 20 ÜLKE (1.000 $)</t>
  </si>
  <si>
    <t>1 - 31 TEMMUZ İHRACAT RAKAMLARI</t>
  </si>
  <si>
    <t xml:space="preserve">SEKTÖREL BAZDA İHRACAT RAKAMLARI -1.000 $ </t>
  </si>
  <si>
    <t>1 - 31 TEMMUZ</t>
  </si>
  <si>
    <t>1 OCAK  -  31 TEMMUZ</t>
  </si>
  <si>
    <t>2015 - 2016</t>
  </si>
  <si>
    <t>2016 - 2017</t>
  </si>
  <si>
    <t xml:space="preserve"> Hububat, Bakliyat, Yağlı Tohumlar ve Mamulleri </t>
  </si>
  <si>
    <t xml:space="preserve"> Yaş Meyve ve Sebze  </t>
  </si>
  <si>
    <t xml:space="preserve"> Meyve Sebze Mamulleri </t>
  </si>
  <si>
    <t xml:space="preserve"> Kuru Meyve ve Mamulleri  </t>
  </si>
  <si>
    <t xml:space="preserve"> Fındık ve Mamulleri </t>
  </si>
  <si>
    <t xml:space="preserve"> Zeytin ve Zeytinyağı </t>
  </si>
  <si>
    <t xml:space="preserve"> Tütün </t>
  </si>
  <si>
    <t xml:space="preserve"> Süs Bitkileri ve Mam.</t>
  </si>
  <si>
    <t xml:space="preserve"> Su Ürünleri ve Hayvansal Mamuller</t>
  </si>
  <si>
    <t xml:space="preserve"> Mobilya,Kağıt ve Orman Ürünleri</t>
  </si>
  <si>
    <t xml:space="preserve"> Tekstil ve Hammaddeleri</t>
  </si>
  <si>
    <t xml:space="preserve"> Deri ve Deri Mamulleri </t>
  </si>
  <si>
    <t xml:space="preserve"> Halı </t>
  </si>
  <si>
    <t xml:space="preserve"> Kimyevi Maddeler ve Mamulleri  </t>
  </si>
  <si>
    <t xml:space="preserve"> Hazırgiyim ve Konfeksiyon </t>
  </si>
  <si>
    <t xml:space="preserve"> Otomotiv Endüstrisi</t>
  </si>
  <si>
    <t xml:space="preserve"> Gemi ve Yat</t>
  </si>
  <si>
    <t xml:space="preserve"> Elektrik Elektronik ve Hizmet</t>
  </si>
  <si>
    <t xml:space="preserve"> Makine ve Aksamları</t>
  </si>
  <si>
    <t xml:space="preserve"> Demir ve Demir Dışı Metaller </t>
  </si>
  <si>
    <t xml:space="preserve"> Çelik</t>
  </si>
  <si>
    <t xml:space="preserve"> Çimento Cam Seramik ve Toprak Ürünleri</t>
  </si>
  <si>
    <t xml:space="preserve"> Mücevher</t>
  </si>
  <si>
    <t xml:space="preserve"> Savunma ve Havacılık Sanayii</t>
  </si>
  <si>
    <t xml:space="preserve"> İklimlendirme Sanayii</t>
  </si>
  <si>
    <t xml:space="preserve"> Diğer Sanayi Ürünleri</t>
  </si>
  <si>
    <t xml:space="preserve"> Madencilik Ürünleri</t>
  </si>
  <si>
    <t>2016  1 - 31 TEMMUZ</t>
  </si>
  <si>
    <t>2017  1 - 31 TEMMUZ</t>
  </si>
  <si>
    <t>İZLANDA</t>
  </si>
  <si>
    <t xml:space="preserve">HAITI </t>
  </si>
  <si>
    <t>PANAMA</t>
  </si>
  <si>
    <t>SOMALI</t>
  </si>
  <si>
    <t xml:space="preserve">KATAR </t>
  </si>
  <si>
    <t>ETİYOPYA</t>
  </si>
  <si>
    <t xml:space="preserve">SENEGAL </t>
  </si>
  <si>
    <t>HIRVATİSTAN</t>
  </si>
  <si>
    <t>ARJANTİN</t>
  </si>
  <si>
    <t>YENI ZELANDA</t>
  </si>
  <si>
    <t xml:space="preserve">ALMANYA </t>
  </si>
  <si>
    <t>BİRLEŞİK KRALLIK</t>
  </si>
  <si>
    <t>İTALYA</t>
  </si>
  <si>
    <t>IRAK</t>
  </si>
  <si>
    <t>BİRLEŞİK DEVLETLER</t>
  </si>
  <si>
    <t>İSPANYA</t>
  </si>
  <si>
    <t>FRANSA</t>
  </si>
  <si>
    <t>HOLLANDA</t>
  </si>
  <si>
    <t>BİRLEŞİK ARAP EMİRLİKLERİ</t>
  </si>
  <si>
    <t>İSRAİL</t>
  </si>
  <si>
    <t>İSTANBUL</t>
  </si>
  <si>
    <t>BURSA</t>
  </si>
  <si>
    <t>KOCAELI</t>
  </si>
  <si>
    <t>İZMIR</t>
  </si>
  <si>
    <t>ANKARA</t>
  </si>
  <si>
    <t>GAZIANTEP</t>
  </si>
  <si>
    <t>SAKARYA</t>
  </si>
  <si>
    <t>MANISA</t>
  </si>
  <si>
    <t>DENIZLI</t>
  </si>
  <si>
    <t>HATAY</t>
  </si>
  <si>
    <t>BITLIS</t>
  </si>
  <si>
    <t>YALOVA</t>
  </si>
  <si>
    <t>MUŞ</t>
  </si>
  <si>
    <t>HAKKARI</t>
  </si>
  <si>
    <t>ERZINCAN</t>
  </si>
  <si>
    <t>BARTIN</t>
  </si>
  <si>
    <t>AKSARAY</t>
  </si>
  <si>
    <t>ORDU</t>
  </si>
  <si>
    <t>BATMAN</t>
  </si>
  <si>
    <t>İMMİB</t>
  </si>
  <si>
    <t>UİB</t>
  </si>
  <si>
    <t>İTKİB</t>
  </si>
  <si>
    <t>OAİB</t>
  </si>
  <si>
    <t>AKİB</t>
  </si>
  <si>
    <t>EİB</t>
  </si>
  <si>
    <t>GAİB</t>
  </si>
  <si>
    <t>İİB</t>
  </si>
  <si>
    <t>DENİB</t>
  </si>
  <si>
    <t>DAİB</t>
  </si>
  <si>
    <t>BAİB</t>
  </si>
  <si>
    <t>KİB</t>
  </si>
  <si>
    <t>DKİB</t>
  </si>
  <si>
    <t>İRAN (İSLAM CUM.)</t>
  </si>
  <si>
    <t xml:space="preserve">POLONYA </t>
  </si>
  <si>
    <t>BELÇİKA</t>
  </si>
  <si>
    <t xml:space="preserve">ROMANYA </t>
  </si>
  <si>
    <t xml:space="preserve">SUUDİ ARABİSTAN </t>
  </si>
  <si>
    <t>ÇİN HALK CUMHURİYETİ</t>
  </si>
  <si>
    <t>BULGARİSTAN</t>
  </si>
  <si>
    <t xml:space="preserve">RUSYA FEDERASYONU </t>
  </si>
  <si>
    <t xml:space="preserve">MISIR </t>
  </si>
  <si>
    <t>CEZAYİR</t>
  </si>
  <si>
    <t>TEMMUZ (2017/2016)</t>
  </si>
  <si>
    <t>OCAK-TEMMUZ
(2017/2016)</t>
  </si>
  <si>
    <t>*Ocak - Temmuz dönemi için ilk 6 ay TUİK, son ay TİM rakamı kullanılmıştır.</t>
  </si>
  <si>
    <t>1 Temmuz - 31 Temmuz</t>
  </si>
  <si>
    <t>1 Ocak - 31 Temmuz</t>
  </si>
  <si>
    <t>1 Ağustos - 31 Temmuz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</si>
</sst>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_(* #,##0.00_);_(* \(#,##0.00\);_(* &quot;-&quot;??_);_(@_)"/>
    <numFmt numFmtId="165" formatCode="_-* #,##0.00\ _Y_T_L_-;\-* #,##0.00\ _Y_T_L_-;_-* &quot;-&quot;??\ _Y_T_L_-;_-@_-"/>
    <numFmt numFmtId="166" formatCode="0.0"/>
    <numFmt numFmtId="167" formatCode="#,##0.0"/>
    <numFmt numFmtId="168" formatCode="0.0%"/>
    <numFmt numFmtId="169" formatCode="_-* #,##0.0\ _T_L_-;\-* #,##0.0\ _T_L_-;_-* &quot;-&quot;??\ _T_L_-;_-@_-"/>
    <numFmt numFmtId="170" formatCode="_-* #,##0\ _T_L_-;\-* #,##0\ _T_L_-;_-* &quot;-&quot;??\ _T_L_-;_-@_-"/>
    <numFmt numFmtId="171" formatCode="#,##0.0000"/>
  </numFmts>
  <fonts count="79" x14ac:knownFonts="1">
    <font>
      <sz val="10"/>
      <name val="Arial"/>
      <charset val="162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8"/>
      <color theme="3"/>
      <name val="Cambria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sz val="10"/>
      <name val="Arial"/>
      <family val="2"/>
      <charset val="162"/>
    </font>
    <font>
      <sz val="10"/>
      <color indexed="8"/>
      <name val="Arial"/>
      <family val="2"/>
      <charset val="162"/>
    </font>
    <font>
      <b/>
      <sz val="20"/>
      <color indexed="8"/>
      <name val="Arial"/>
      <family val="2"/>
      <charset val="162"/>
    </font>
    <font>
      <b/>
      <sz val="20"/>
      <name val="Arial"/>
      <family val="2"/>
      <charset val="162"/>
    </font>
    <font>
      <b/>
      <sz val="14"/>
      <color indexed="8"/>
      <name val="Arial"/>
      <family val="2"/>
      <charset val="162"/>
    </font>
    <font>
      <b/>
      <sz val="12"/>
      <color indexed="8"/>
      <name val="Arial"/>
      <family val="2"/>
      <charset val="162"/>
    </font>
    <font>
      <b/>
      <sz val="11"/>
      <color indexed="8"/>
      <name val="Arial"/>
      <family val="2"/>
      <charset val="162"/>
    </font>
    <font>
      <b/>
      <sz val="13"/>
      <color indexed="8"/>
      <name val="Arial"/>
      <family val="2"/>
      <charset val="162"/>
    </font>
    <font>
      <sz val="11"/>
      <color indexed="8"/>
      <name val="Arial"/>
      <family val="2"/>
      <charset val="162"/>
    </font>
    <font>
      <sz val="12"/>
      <color indexed="8"/>
      <name val="Arial"/>
      <family val="2"/>
      <charset val="162"/>
    </font>
    <font>
      <b/>
      <sz val="12"/>
      <name val="Arial"/>
      <family val="2"/>
      <charset val="162"/>
    </font>
    <font>
      <sz val="12"/>
      <name val="Arial"/>
      <family val="2"/>
      <charset val="162"/>
    </font>
    <font>
      <sz val="10"/>
      <name val="Arial"/>
      <family val="2"/>
      <charset val="162"/>
    </font>
    <font>
      <b/>
      <sz val="16"/>
      <color indexed="8"/>
      <name val="Arial"/>
      <family val="2"/>
      <charset val="162"/>
    </font>
    <font>
      <sz val="14"/>
      <color indexed="8"/>
      <name val="Arial"/>
      <family val="2"/>
      <charset val="162"/>
    </font>
    <font>
      <b/>
      <sz val="10"/>
      <color indexed="8"/>
      <name val="Arial"/>
      <family val="2"/>
      <charset val="162"/>
    </font>
    <font>
      <b/>
      <sz val="14"/>
      <color indexed="8"/>
      <name val="Arial"/>
      <family val="2"/>
    </font>
    <font>
      <b/>
      <sz val="10"/>
      <color indexed="8"/>
      <name val="Arial"/>
      <family val="2"/>
    </font>
    <font>
      <b/>
      <sz val="18"/>
      <name val="Verdana"/>
      <family val="2"/>
      <charset val="162"/>
    </font>
    <font>
      <b/>
      <sz val="12"/>
      <name val="Verdana"/>
      <family val="2"/>
      <charset val="162"/>
    </font>
    <font>
      <b/>
      <sz val="13"/>
      <name val="Arial"/>
      <family val="2"/>
      <charset val="162"/>
    </font>
    <font>
      <b/>
      <sz val="10"/>
      <name val="Arial"/>
      <family val="2"/>
      <charset val="162"/>
    </font>
    <font>
      <i/>
      <sz val="10"/>
      <color indexed="8"/>
      <name val="Arial"/>
      <family val="2"/>
      <charset val="162"/>
    </font>
    <font>
      <sz val="8"/>
      <color indexed="16"/>
      <name val="Arial"/>
      <family val="2"/>
      <charset val="162"/>
    </font>
    <font>
      <b/>
      <sz val="10"/>
      <color indexed="18"/>
      <name val="Arial Tur"/>
      <family val="2"/>
      <charset val="162"/>
    </font>
    <font>
      <sz val="9.5"/>
      <color indexed="18"/>
      <name val="Arial Tur"/>
      <family val="2"/>
      <charset val="162"/>
    </font>
    <font>
      <sz val="9.5"/>
      <color indexed="18"/>
      <name val="Arial"/>
      <family val="2"/>
      <charset val="162"/>
    </font>
    <font>
      <b/>
      <sz val="11"/>
      <name val="Arial"/>
      <family val="2"/>
      <charset val="162"/>
    </font>
    <font>
      <b/>
      <sz val="12"/>
      <color indexed="18"/>
      <name val="Arial Tur"/>
      <family val="2"/>
      <charset val="162"/>
    </font>
    <font>
      <b/>
      <sz val="10"/>
      <color indexed="60"/>
      <name val="Arial"/>
      <family val="2"/>
      <charset val="162"/>
    </font>
    <font>
      <b/>
      <sz val="11"/>
      <color indexed="10"/>
      <name val="Arial Tur"/>
      <family val="2"/>
      <charset val="162"/>
    </font>
    <font>
      <sz val="10"/>
      <color indexed="60"/>
      <name val="Arial"/>
      <family val="2"/>
      <charset val="162"/>
    </font>
    <font>
      <sz val="10"/>
      <color indexed="12"/>
      <name val="Arial Tur"/>
      <family val="2"/>
      <charset val="162"/>
    </font>
    <font>
      <sz val="11"/>
      <color indexed="12"/>
      <name val="Arial Tur"/>
      <family val="2"/>
      <charset val="162"/>
    </font>
    <font>
      <b/>
      <sz val="8"/>
      <color indexed="60"/>
      <name val="Arial"/>
      <family val="2"/>
      <charset val="162"/>
    </font>
    <font>
      <b/>
      <sz val="8"/>
      <color indexed="18"/>
      <name val="Arial Tur"/>
      <family val="2"/>
      <charset val="162"/>
    </font>
    <font>
      <sz val="8"/>
      <name val="Arial"/>
      <family val="2"/>
      <charset val="162"/>
    </font>
    <font>
      <sz val="11"/>
      <color indexed="8"/>
      <name val="Calibri"/>
      <family val="2"/>
      <charset val="162"/>
    </font>
    <font>
      <sz val="11"/>
      <color indexed="9"/>
      <name val="Calibri"/>
      <family val="2"/>
      <charset val="162"/>
    </font>
    <font>
      <i/>
      <sz val="11"/>
      <color indexed="23"/>
      <name val="Calibri"/>
      <family val="2"/>
      <charset val="162"/>
    </font>
    <font>
      <b/>
      <sz val="18"/>
      <color indexed="62"/>
      <name val="Cambria"/>
      <family val="2"/>
      <charset val="162"/>
    </font>
    <font>
      <sz val="11"/>
      <color indexed="20"/>
      <name val="Calibri"/>
      <family val="2"/>
      <charset val="162"/>
    </font>
    <font>
      <sz val="11"/>
      <color indexed="52"/>
      <name val="Calibri"/>
      <family val="2"/>
      <charset val="162"/>
    </font>
    <font>
      <b/>
      <sz val="15"/>
      <color indexed="62"/>
      <name val="Calibri"/>
      <family val="2"/>
      <charset val="162"/>
    </font>
    <font>
      <b/>
      <sz val="13"/>
      <color indexed="62"/>
      <name val="Calibri"/>
      <family val="2"/>
      <charset val="162"/>
    </font>
    <font>
      <b/>
      <sz val="11"/>
      <color indexed="62"/>
      <name val="Calibri"/>
      <family val="2"/>
      <charset val="162"/>
    </font>
    <font>
      <b/>
      <sz val="11"/>
      <color indexed="52"/>
      <name val="Calibri"/>
      <family val="2"/>
      <charset val="162"/>
    </font>
    <font>
      <b/>
      <sz val="11"/>
      <color indexed="9"/>
      <name val="Calibri"/>
      <family val="2"/>
      <charset val="162"/>
    </font>
    <font>
      <b/>
      <sz val="11"/>
      <color indexed="63"/>
      <name val="Calibri"/>
      <family val="2"/>
      <charset val="162"/>
    </font>
    <font>
      <sz val="11"/>
      <color indexed="62"/>
      <name val="Calibri"/>
      <family val="2"/>
      <charset val="162"/>
    </font>
    <font>
      <sz val="11"/>
      <color indexed="17"/>
      <name val="Calibri"/>
      <family val="2"/>
      <charset val="162"/>
    </font>
    <font>
      <sz val="11"/>
      <color indexed="60"/>
      <name val="Calibri"/>
      <family val="2"/>
      <charset val="162"/>
    </font>
    <font>
      <b/>
      <sz val="11"/>
      <color indexed="8"/>
      <name val="Calibri"/>
      <family val="2"/>
      <charset val="162"/>
    </font>
    <font>
      <sz val="11"/>
      <color indexed="10"/>
      <name val="Calibri"/>
      <family val="2"/>
      <charset val="162"/>
    </font>
    <font>
      <b/>
      <sz val="15"/>
      <name val="Arial"/>
      <family val="2"/>
      <charset val="162"/>
    </font>
    <font>
      <sz val="10"/>
      <name val="Arial"/>
      <family val="2"/>
    </font>
    <font>
      <b/>
      <sz val="10"/>
      <name val="Arial Tur"/>
      <family val="2"/>
      <charset val="162"/>
    </font>
    <font>
      <sz val="9.5"/>
      <name val="Arial Tur"/>
      <family val="2"/>
      <charset val="162"/>
    </font>
    <font>
      <sz val="9.5"/>
      <name val="Arial"/>
      <family val="2"/>
      <charset val="162"/>
    </font>
    <font>
      <b/>
      <sz val="16"/>
      <name val="Arial"/>
      <family val="2"/>
      <charset val="162"/>
    </font>
    <font>
      <sz val="11"/>
      <color rgb="FF1F497D"/>
      <name val="Calibri"/>
      <family val="2"/>
      <charset val="162"/>
    </font>
    <font>
      <b/>
      <sz val="11"/>
      <color rgb="FF000000"/>
      <name val="Calibri"/>
      <family val="2"/>
      <charset val="162"/>
    </font>
    <font>
      <b/>
      <sz val="8"/>
      <color rgb="FF0000FF"/>
      <name val="Arial Tur"/>
      <family val="2"/>
      <charset val="162"/>
    </font>
  </fonts>
  <fills count="4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3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337">
    <xf numFmtId="0" fontId="0" fillId="0" borderId="0"/>
    <xf numFmtId="164" fontId="16" fillId="0" borderId="0" applyFont="0" applyFill="0" applyBorder="0" applyAlignment="0" applyProtection="0"/>
    <xf numFmtId="0" fontId="16" fillId="0" borderId="0"/>
    <xf numFmtId="0" fontId="53" fillId="27" borderId="0" applyNumberFormat="0" applyBorder="0" applyAlignment="0" applyProtection="0"/>
    <xf numFmtId="0" fontId="53" fillId="28" borderId="0" applyNumberFormat="0" applyBorder="0" applyAlignment="0" applyProtection="0"/>
    <xf numFmtId="0" fontId="53" fillId="29" borderId="0" applyNumberFormat="0" applyBorder="0" applyAlignment="0" applyProtection="0"/>
    <xf numFmtId="0" fontId="53" fillId="27" borderId="0" applyNumberFormat="0" applyBorder="0" applyAlignment="0" applyProtection="0"/>
    <xf numFmtId="0" fontId="53" fillId="30" borderId="0" applyNumberFormat="0" applyBorder="0" applyAlignment="0" applyProtection="0"/>
    <xf numFmtId="0" fontId="53" fillId="29" borderId="0" applyNumberFormat="0" applyBorder="0" applyAlignment="0" applyProtection="0"/>
    <xf numFmtId="0" fontId="53" fillId="31" borderId="0" applyNumberFormat="0" applyBorder="0" applyAlignment="0" applyProtection="0"/>
    <xf numFmtId="0" fontId="53" fillId="28" borderId="0" applyNumberFormat="0" applyBorder="0" applyAlignment="0" applyProtection="0"/>
    <xf numFmtId="0" fontId="53" fillId="32" borderId="0" applyNumberFormat="0" applyBorder="0" applyAlignment="0" applyProtection="0"/>
    <xf numFmtId="0" fontId="53" fillId="31" borderId="0" applyNumberFormat="0" applyBorder="0" applyAlignment="0" applyProtection="0"/>
    <xf numFmtId="0" fontId="53" fillId="33" borderId="0" applyNumberFormat="0" applyBorder="0" applyAlignment="0" applyProtection="0"/>
    <xf numFmtId="0" fontId="53" fillId="32" borderId="0" applyNumberFormat="0" applyBorder="0" applyAlignment="0" applyProtection="0"/>
    <xf numFmtId="0" fontId="54" fillId="34" borderId="0" applyNumberFormat="0" applyBorder="0" applyAlignment="0" applyProtection="0"/>
    <xf numFmtId="0" fontId="54" fillId="28" borderId="0" applyNumberFormat="0" applyBorder="0" applyAlignment="0" applyProtection="0"/>
    <xf numFmtId="0" fontId="54" fillId="32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28" borderId="0" applyNumberFormat="0" applyBorder="0" applyAlignment="0" applyProtection="0"/>
    <xf numFmtId="0" fontId="4" fillId="5" borderId="0" applyNumberFormat="0" applyBorder="0" applyAlignment="0" applyProtection="0"/>
    <xf numFmtId="0" fontId="53" fillId="27" borderId="0" applyNumberFormat="0" applyBorder="0" applyAlignment="0" applyProtection="0"/>
    <xf numFmtId="0" fontId="53" fillId="27" borderId="0" applyNumberFormat="0" applyBorder="0" applyAlignment="0" applyProtection="0"/>
    <xf numFmtId="0" fontId="4" fillId="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4" fillId="11" borderId="0" applyNumberFormat="0" applyBorder="0" applyAlignment="0" applyProtection="0"/>
    <xf numFmtId="0" fontId="53" fillId="29" borderId="0" applyNumberFormat="0" applyBorder="0" applyAlignment="0" applyProtection="0"/>
    <xf numFmtId="0" fontId="53" fillId="29" borderId="0" applyNumberFormat="0" applyBorder="0" applyAlignment="0" applyProtection="0"/>
    <xf numFmtId="0" fontId="4" fillId="14" borderId="0" applyNumberFormat="0" applyBorder="0" applyAlignment="0" applyProtection="0"/>
    <xf numFmtId="0" fontId="53" fillId="27" borderId="0" applyNumberFormat="0" applyBorder="0" applyAlignment="0" applyProtection="0"/>
    <xf numFmtId="0" fontId="53" fillId="27" borderId="0" applyNumberFormat="0" applyBorder="0" applyAlignment="0" applyProtection="0"/>
    <xf numFmtId="0" fontId="4" fillId="17" borderId="0" applyNumberFormat="0" applyBorder="0" applyAlignment="0" applyProtection="0"/>
    <xf numFmtId="0" fontId="53" fillId="30" borderId="0" applyNumberFormat="0" applyBorder="0" applyAlignment="0" applyProtection="0"/>
    <xf numFmtId="0" fontId="53" fillId="30" borderId="0" applyNumberFormat="0" applyBorder="0" applyAlignment="0" applyProtection="0"/>
    <xf numFmtId="0" fontId="4" fillId="20" borderId="0" applyNumberFormat="0" applyBorder="0" applyAlignment="0" applyProtection="0"/>
    <xf numFmtId="0" fontId="53" fillId="29" borderId="0" applyNumberFormat="0" applyBorder="0" applyAlignment="0" applyProtection="0"/>
    <xf numFmtId="0" fontId="53" fillId="29" borderId="0" applyNumberFormat="0" applyBorder="0" applyAlignment="0" applyProtection="0"/>
    <xf numFmtId="0" fontId="4" fillId="6" borderId="0" applyNumberFormat="0" applyBorder="0" applyAlignment="0" applyProtection="0"/>
    <xf numFmtId="0" fontId="53" fillId="31" borderId="0" applyNumberFormat="0" applyBorder="0" applyAlignment="0" applyProtection="0"/>
    <xf numFmtId="0" fontId="53" fillId="31" borderId="0" applyNumberFormat="0" applyBorder="0" applyAlignment="0" applyProtection="0"/>
    <xf numFmtId="0" fontId="4" fillId="9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4" fillId="12" borderId="0" applyNumberFormat="0" applyBorder="0" applyAlignment="0" applyProtection="0"/>
    <xf numFmtId="0" fontId="53" fillId="32" borderId="0" applyNumberFormat="0" applyBorder="0" applyAlignment="0" applyProtection="0"/>
    <xf numFmtId="0" fontId="53" fillId="32" borderId="0" applyNumberFormat="0" applyBorder="0" applyAlignment="0" applyProtection="0"/>
    <xf numFmtId="0" fontId="4" fillId="15" borderId="0" applyNumberFormat="0" applyBorder="0" applyAlignment="0" applyProtection="0"/>
    <xf numFmtId="0" fontId="53" fillId="31" borderId="0" applyNumberFormat="0" applyBorder="0" applyAlignment="0" applyProtection="0"/>
    <xf numFmtId="0" fontId="53" fillId="31" borderId="0" applyNumberFormat="0" applyBorder="0" applyAlignment="0" applyProtection="0"/>
    <xf numFmtId="0" fontId="4" fillId="18" borderId="0" applyNumberFormat="0" applyBorder="0" applyAlignment="0" applyProtection="0"/>
    <xf numFmtId="0" fontId="53" fillId="33" borderId="0" applyNumberFormat="0" applyBorder="0" applyAlignment="0" applyProtection="0"/>
    <xf numFmtId="0" fontId="53" fillId="33" borderId="0" applyNumberFormat="0" applyBorder="0" applyAlignment="0" applyProtection="0"/>
    <xf numFmtId="0" fontId="4" fillId="21" borderId="0" applyNumberFormat="0" applyBorder="0" applyAlignment="0" applyProtection="0"/>
    <xf numFmtId="0" fontId="53" fillId="32" borderId="0" applyNumberFormat="0" applyBorder="0" applyAlignment="0" applyProtection="0"/>
    <xf numFmtId="0" fontId="53" fillId="32" borderId="0" applyNumberFormat="0" applyBorder="0" applyAlignment="0" applyProtection="0"/>
    <xf numFmtId="0" fontId="15" fillId="7" borderId="0" applyNumberFormat="0" applyBorder="0" applyAlignment="0" applyProtection="0"/>
    <xf numFmtId="0" fontId="54" fillId="34" borderId="0" applyNumberFormat="0" applyBorder="0" applyAlignment="0" applyProtection="0"/>
    <xf numFmtId="0" fontId="54" fillId="34" borderId="0" applyNumberFormat="0" applyBorder="0" applyAlignment="0" applyProtection="0"/>
    <xf numFmtId="0" fontId="15" fillId="10" borderId="0" applyNumberFormat="0" applyBorder="0" applyAlignment="0" applyProtection="0"/>
    <xf numFmtId="0" fontId="54" fillId="28" borderId="0" applyNumberFormat="0" applyBorder="0" applyAlignment="0" applyProtection="0"/>
    <xf numFmtId="0" fontId="54" fillId="28" borderId="0" applyNumberFormat="0" applyBorder="0" applyAlignment="0" applyProtection="0"/>
    <xf numFmtId="0" fontId="15" fillId="13" borderId="0" applyNumberFormat="0" applyBorder="0" applyAlignment="0" applyProtection="0"/>
    <xf numFmtId="0" fontId="54" fillId="32" borderId="0" applyNumberFormat="0" applyBorder="0" applyAlignment="0" applyProtection="0"/>
    <xf numFmtId="0" fontId="54" fillId="32" borderId="0" applyNumberFormat="0" applyBorder="0" applyAlignment="0" applyProtection="0"/>
    <xf numFmtId="0" fontId="15" fillId="16" borderId="0" applyNumberFormat="0" applyBorder="0" applyAlignment="0" applyProtection="0"/>
    <xf numFmtId="0" fontId="54" fillId="31" borderId="0" applyNumberFormat="0" applyBorder="0" applyAlignment="0" applyProtection="0"/>
    <xf numFmtId="0" fontId="54" fillId="31" borderId="0" applyNumberFormat="0" applyBorder="0" applyAlignment="0" applyProtection="0"/>
    <xf numFmtId="0" fontId="15" fillId="19" borderId="0" applyNumberFormat="0" applyBorder="0" applyAlignment="0" applyProtection="0"/>
    <xf numFmtId="0" fontId="54" fillId="34" borderId="0" applyNumberFormat="0" applyBorder="0" applyAlignment="0" applyProtection="0"/>
    <xf numFmtId="0" fontId="54" fillId="34" borderId="0" applyNumberFormat="0" applyBorder="0" applyAlignment="0" applyProtection="0"/>
    <xf numFmtId="0" fontId="15" fillId="22" borderId="0" applyNumberFormat="0" applyBorder="0" applyAlignment="0" applyProtection="0"/>
    <xf numFmtId="0" fontId="54" fillId="28" borderId="0" applyNumberFormat="0" applyBorder="0" applyAlignment="0" applyProtection="0"/>
    <xf numFmtId="0" fontId="54" fillId="28" borderId="0" applyNumberFormat="0" applyBorder="0" applyAlignment="0" applyProtection="0"/>
    <xf numFmtId="0" fontId="54" fillId="34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35" borderId="0" applyNumberFormat="0" applyBorder="0" applyAlignment="0" applyProtection="0"/>
    <xf numFmtId="0" fontId="54" fillId="36" borderId="0" applyNumberFormat="0" applyBorder="0" applyAlignment="0" applyProtection="0"/>
    <xf numFmtId="0" fontId="54" fillId="36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4" borderId="0" applyNumberFormat="0" applyBorder="0" applyAlignment="0" applyProtection="0"/>
    <xf numFmtId="0" fontId="54" fillId="34" borderId="0" applyNumberFormat="0" applyBorder="0" applyAlignment="0" applyProtection="0"/>
    <xf numFmtId="0" fontId="54" fillId="38" borderId="0" applyNumberFormat="0" applyBorder="0" applyAlignment="0" applyProtection="0"/>
    <xf numFmtId="0" fontId="54" fillId="38" borderId="0" applyNumberFormat="0" applyBorder="0" applyAlignment="0" applyProtection="0"/>
    <xf numFmtId="0" fontId="55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7" fillId="39" borderId="0" applyNumberFormat="0" applyBorder="0" applyAlignment="0" applyProtection="0"/>
    <xf numFmtId="0" fontId="57" fillId="39" borderId="0" applyNumberFormat="0" applyBorder="0" applyAlignment="0" applyProtection="0"/>
    <xf numFmtId="0" fontId="58" fillId="0" borderId="23" applyNumberFormat="0" applyFill="0" applyAlignment="0" applyProtection="0"/>
    <xf numFmtId="0" fontId="59" fillId="0" borderId="24" applyNumberFormat="0" applyFill="0" applyAlignment="0" applyProtection="0"/>
    <xf numFmtId="0" fontId="60" fillId="0" borderId="25" applyNumberFormat="0" applyFill="0" applyAlignment="0" applyProtection="0"/>
    <xf numFmtId="0" fontId="61" fillId="0" borderId="26" applyNumberFormat="0" applyFill="0" applyAlignment="0" applyProtection="0"/>
    <xf numFmtId="0" fontId="61" fillId="0" borderId="0" applyNumberFormat="0" applyFill="0" applyBorder="0" applyAlignment="0" applyProtection="0"/>
    <xf numFmtId="0" fontId="62" fillId="40" borderId="27" applyNumberFormat="0" applyAlignment="0" applyProtection="0"/>
    <xf numFmtId="0" fontId="62" fillId="40" borderId="27" applyNumberFormat="0" applyAlignment="0" applyProtection="0"/>
    <xf numFmtId="0" fontId="63" fillId="41" borderId="28" applyNumberFormat="0" applyAlignment="0" applyProtection="0"/>
    <xf numFmtId="0" fontId="63" fillId="41" borderId="28" applyNumberFormat="0" applyAlignment="0" applyProtection="0"/>
    <xf numFmtId="165" fontId="28" fillId="0" borderId="0" applyFont="0" applyFill="0" applyBorder="0" applyAlignment="0" applyProtection="0"/>
    <xf numFmtId="0" fontId="28" fillId="0" borderId="0"/>
    <xf numFmtId="0" fontId="64" fillId="40" borderId="29" applyNumberFormat="0" applyAlignment="0" applyProtection="0"/>
    <xf numFmtId="0" fontId="13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65" fillId="32" borderId="27" applyNumberFormat="0" applyAlignment="0" applyProtection="0"/>
    <xf numFmtId="0" fontId="66" fillId="42" borderId="0" applyNumberFormat="0" applyBorder="0" applyAlignment="0" applyProtection="0"/>
    <xf numFmtId="0" fontId="66" fillId="42" borderId="0" applyNumberFormat="0" applyBorder="0" applyAlignment="0" applyProtection="0"/>
    <xf numFmtId="0" fontId="6" fillId="0" borderId="1" applyNumberFormat="0" applyFill="0" applyAlignment="0" applyProtection="0"/>
    <xf numFmtId="0" fontId="59" fillId="0" borderId="24" applyNumberFormat="0" applyFill="0" applyAlignment="0" applyProtection="0"/>
    <xf numFmtId="0" fontId="7" fillId="0" borderId="2" applyNumberFormat="0" applyFill="0" applyAlignment="0" applyProtection="0"/>
    <xf numFmtId="0" fontId="60" fillId="0" borderId="25" applyNumberFormat="0" applyFill="0" applyAlignment="0" applyProtection="0"/>
    <xf numFmtId="0" fontId="8" fillId="0" borderId="3" applyNumberFormat="0" applyFill="0" applyAlignment="0" applyProtection="0"/>
    <xf numFmtId="0" fontId="61" fillId="0" borderId="26" applyNumberFormat="0" applyFill="0" applyAlignment="0" applyProtection="0"/>
    <xf numFmtId="0" fontId="8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9" fillId="2" borderId="4" applyNumberFormat="0" applyAlignment="0" applyProtection="0"/>
    <xf numFmtId="0" fontId="65" fillId="32" borderId="27" applyNumberFormat="0" applyAlignment="0" applyProtection="0"/>
    <xf numFmtId="0" fontId="65" fillId="32" borderId="27" applyNumberFormat="0" applyAlignment="0" applyProtection="0"/>
    <xf numFmtId="0" fontId="11" fillId="0" borderId="6" applyNumberFormat="0" applyFill="0" applyAlignment="0" applyProtection="0"/>
    <xf numFmtId="0" fontId="58" fillId="0" borderId="23" applyNumberFormat="0" applyFill="0" applyAlignment="0" applyProtection="0"/>
    <xf numFmtId="0" fontId="58" fillId="0" borderId="23" applyNumberFormat="0" applyFill="0" applyAlignment="0" applyProtection="0"/>
    <xf numFmtId="0" fontId="67" fillId="32" borderId="0" applyNumberFormat="0" applyBorder="0" applyAlignment="0" applyProtection="0"/>
    <xf numFmtId="0" fontId="67" fillId="32" borderId="0" applyNumberFormat="0" applyBorder="0" applyAlignment="0" applyProtection="0"/>
    <xf numFmtId="0" fontId="28" fillId="0" borderId="0"/>
    <xf numFmtId="0" fontId="53" fillId="0" borderId="0"/>
    <xf numFmtId="0" fontId="53" fillId="0" borderId="0"/>
    <xf numFmtId="0" fontId="28" fillId="0" borderId="0"/>
    <xf numFmtId="0" fontId="4" fillId="0" borderId="0"/>
    <xf numFmtId="0" fontId="53" fillId="0" borderId="0"/>
    <xf numFmtId="0" fontId="53" fillId="0" borderId="0"/>
    <xf numFmtId="0" fontId="28" fillId="29" borderId="30" applyNumberFormat="0" applyFont="0" applyAlignment="0" applyProtection="0"/>
    <xf numFmtId="0" fontId="4" fillId="4" borderId="7" applyNumberFormat="0" applyFont="0" applyAlignment="0" applyProtection="0"/>
    <xf numFmtId="0" fontId="4" fillId="4" borderId="7" applyNumberFormat="0" applyFont="0" applyAlignment="0" applyProtection="0"/>
    <xf numFmtId="0" fontId="53" fillId="29" borderId="30" applyNumberFormat="0" applyFont="0" applyAlignment="0" applyProtection="0"/>
    <xf numFmtId="0" fontId="53" fillId="29" borderId="30" applyNumberFormat="0" applyFont="0" applyAlignment="0" applyProtection="0"/>
    <xf numFmtId="0" fontId="53" fillId="4" borderId="7" applyNumberFormat="0" applyFont="0" applyAlignment="0" applyProtection="0"/>
    <xf numFmtId="0" fontId="53" fillId="29" borderId="30" applyNumberFormat="0" applyFont="0" applyAlignment="0" applyProtection="0"/>
    <xf numFmtId="0" fontId="53" fillId="29" borderId="30" applyNumberFormat="0" applyFont="0" applyAlignment="0" applyProtection="0"/>
    <xf numFmtId="0" fontId="53" fillId="4" borderId="7" applyNumberFormat="0" applyFont="0" applyAlignment="0" applyProtection="0"/>
    <xf numFmtId="0" fontId="53" fillId="29" borderId="30" applyNumberFormat="0" applyFont="0" applyAlignment="0" applyProtection="0"/>
    <xf numFmtId="0" fontId="53" fillId="4" borderId="7" applyNumberFormat="0" applyFont="0" applyAlignment="0" applyProtection="0"/>
    <xf numFmtId="0" fontId="53" fillId="29" borderId="30" applyNumberFormat="0" applyFont="0" applyAlignment="0" applyProtection="0"/>
    <xf numFmtId="0" fontId="53" fillId="4" borderId="7" applyNumberFormat="0" applyFont="0" applyAlignment="0" applyProtection="0"/>
    <xf numFmtId="0" fontId="53" fillId="29" borderId="30" applyNumberFormat="0" applyFont="0" applyAlignment="0" applyProtection="0"/>
    <xf numFmtId="0" fontId="53" fillId="29" borderId="30" applyNumberFormat="0" applyFont="0" applyAlignment="0" applyProtection="0"/>
    <xf numFmtId="0" fontId="53" fillId="4" borderId="7" applyNumberFormat="0" applyFont="0" applyAlignment="0" applyProtection="0"/>
    <xf numFmtId="0" fontId="53" fillId="29" borderId="30" applyNumberFormat="0" applyFont="0" applyAlignment="0" applyProtection="0"/>
    <xf numFmtId="0" fontId="53" fillId="29" borderId="30" applyNumberFormat="0" applyFont="0" applyAlignment="0" applyProtection="0"/>
    <xf numFmtId="0" fontId="53" fillId="29" borderId="30" applyNumberFormat="0" applyFont="0" applyAlignment="0" applyProtection="0"/>
    <xf numFmtId="0" fontId="28" fillId="29" borderId="30" applyNumberFormat="0" applyFont="0" applyAlignment="0" applyProtection="0"/>
    <xf numFmtId="0" fontId="10" fillId="3" borderId="5" applyNumberFormat="0" applyAlignment="0" applyProtection="0"/>
    <xf numFmtId="0" fontId="64" fillId="40" borderId="29" applyNumberFormat="0" applyAlignment="0" applyProtection="0"/>
    <xf numFmtId="0" fontId="64" fillId="40" borderId="29" applyNumberFormat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68" fillId="0" borderId="31" applyNumberFormat="0" applyFill="0" applyAlignment="0" applyProtection="0"/>
    <xf numFmtId="0" fontId="14" fillId="0" borderId="8" applyNumberFormat="0" applyFill="0" applyAlignment="0" applyProtection="0"/>
    <xf numFmtId="0" fontId="68" fillId="0" borderId="31" applyNumberFormat="0" applyFill="0" applyAlignment="0" applyProtection="0"/>
    <xf numFmtId="0" fontId="68" fillId="0" borderId="31" applyNumberFormat="0" applyFill="0" applyAlignment="0" applyProtection="0"/>
    <xf numFmtId="0" fontId="69" fillId="0" borderId="0" applyNumberFormat="0" applyFill="0" applyBorder="0" applyAlignment="0" applyProtection="0"/>
    <xf numFmtId="165" fontId="28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9" fontId="28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53" fillId="27" borderId="0" applyNumberFormat="0" applyBorder="0" applyAlignment="0" applyProtection="0"/>
    <xf numFmtId="0" fontId="53" fillId="27" borderId="0" applyNumberFormat="0" applyBorder="0" applyAlignment="0" applyProtection="0"/>
    <xf numFmtId="0" fontId="53" fillId="27" borderId="0" applyNumberFormat="0" applyBorder="0" applyAlignment="0" applyProtection="0"/>
    <xf numFmtId="0" fontId="2" fillId="5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2" fillId="8" borderId="0" applyNumberFormat="0" applyBorder="0" applyAlignment="0" applyProtection="0"/>
    <xf numFmtId="0" fontId="53" fillId="29" borderId="0" applyNumberFormat="0" applyBorder="0" applyAlignment="0" applyProtection="0"/>
    <xf numFmtId="0" fontId="53" fillId="29" borderId="0" applyNumberFormat="0" applyBorder="0" applyAlignment="0" applyProtection="0"/>
    <xf numFmtId="0" fontId="53" fillId="29" borderId="0" applyNumberFormat="0" applyBorder="0" applyAlignment="0" applyProtection="0"/>
    <xf numFmtId="0" fontId="2" fillId="11" borderId="0" applyNumberFormat="0" applyBorder="0" applyAlignment="0" applyProtection="0"/>
    <xf numFmtId="0" fontId="53" fillId="27" borderId="0" applyNumberFormat="0" applyBorder="0" applyAlignment="0" applyProtection="0"/>
    <xf numFmtId="0" fontId="53" fillId="27" borderId="0" applyNumberFormat="0" applyBorder="0" applyAlignment="0" applyProtection="0"/>
    <xf numFmtId="0" fontId="53" fillId="27" borderId="0" applyNumberFormat="0" applyBorder="0" applyAlignment="0" applyProtection="0"/>
    <xf numFmtId="0" fontId="2" fillId="14" borderId="0" applyNumberFormat="0" applyBorder="0" applyAlignment="0" applyProtection="0"/>
    <xf numFmtId="0" fontId="53" fillId="30" borderId="0" applyNumberFormat="0" applyBorder="0" applyAlignment="0" applyProtection="0"/>
    <xf numFmtId="0" fontId="53" fillId="30" borderId="0" applyNumberFormat="0" applyBorder="0" applyAlignment="0" applyProtection="0"/>
    <xf numFmtId="0" fontId="53" fillId="30" borderId="0" applyNumberFormat="0" applyBorder="0" applyAlignment="0" applyProtection="0"/>
    <xf numFmtId="0" fontId="2" fillId="17" borderId="0" applyNumberFormat="0" applyBorder="0" applyAlignment="0" applyProtection="0"/>
    <xf numFmtId="0" fontId="53" fillId="29" borderId="0" applyNumberFormat="0" applyBorder="0" applyAlignment="0" applyProtection="0"/>
    <xf numFmtId="0" fontId="53" fillId="29" borderId="0" applyNumberFormat="0" applyBorder="0" applyAlignment="0" applyProtection="0"/>
    <xf numFmtId="0" fontId="53" fillId="29" borderId="0" applyNumberFormat="0" applyBorder="0" applyAlignment="0" applyProtection="0"/>
    <xf numFmtId="0" fontId="2" fillId="20" borderId="0" applyNumberFormat="0" applyBorder="0" applyAlignment="0" applyProtection="0"/>
    <xf numFmtId="0" fontId="53" fillId="31" borderId="0" applyNumberFormat="0" applyBorder="0" applyAlignment="0" applyProtection="0"/>
    <xf numFmtId="0" fontId="53" fillId="31" borderId="0" applyNumberFormat="0" applyBorder="0" applyAlignment="0" applyProtection="0"/>
    <xf numFmtId="0" fontId="53" fillId="31" borderId="0" applyNumberFormat="0" applyBorder="0" applyAlignment="0" applyProtection="0"/>
    <xf numFmtId="0" fontId="2" fillId="6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2" fillId="9" borderId="0" applyNumberFormat="0" applyBorder="0" applyAlignment="0" applyProtection="0"/>
    <xf numFmtId="0" fontId="53" fillId="32" borderId="0" applyNumberFormat="0" applyBorder="0" applyAlignment="0" applyProtection="0"/>
    <xf numFmtId="0" fontId="53" fillId="32" borderId="0" applyNumberFormat="0" applyBorder="0" applyAlignment="0" applyProtection="0"/>
    <xf numFmtId="0" fontId="53" fillId="32" borderId="0" applyNumberFormat="0" applyBorder="0" applyAlignment="0" applyProtection="0"/>
    <xf numFmtId="0" fontId="2" fillId="12" borderId="0" applyNumberFormat="0" applyBorder="0" applyAlignment="0" applyProtection="0"/>
    <xf numFmtId="0" fontId="53" fillId="31" borderId="0" applyNumberFormat="0" applyBorder="0" applyAlignment="0" applyProtection="0"/>
    <xf numFmtId="0" fontId="53" fillId="31" borderId="0" applyNumberFormat="0" applyBorder="0" applyAlignment="0" applyProtection="0"/>
    <xf numFmtId="0" fontId="53" fillId="31" borderId="0" applyNumberFormat="0" applyBorder="0" applyAlignment="0" applyProtection="0"/>
    <xf numFmtId="0" fontId="2" fillId="15" borderId="0" applyNumberFormat="0" applyBorder="0" applyAlignment="0" applyProtection="0"/>
    <xf numFmtId="0" fontId="53" fillId="33" borderId="0" applyNumberFormat="0" applyBorder="0" applyAlignment="0" applyProtection="0"/>
    <xf numFmtId="0" fontId="53" fillId="33" borderId="0" applyNumberFormat="0" applyBorder="0" applyAlignment="0" applyProtection="0"/>
    <xf numFmtId="0" fontId="53" fillId="33" borderId="0" applyNumberFormat="0" applyBorder="0" applyAlignment="0" applyProtection="0"/>
    <xf numFmtId="0" fontId="2" fillId="18" borderId="0" applyNumberFormat="0" applyBorder="0" applyAlignment="0" applyProtection="0"/>
    <xf numFmtId="0" fontId="53" fillId="32" borderId="0" applyNumberFormat="0" applyBorder="0" applyAlignment="0" applyProtection="0"/>
    <xf numFmtId="0" fontId="53" fillId="32" borderId="0" applyNumberFormat="0" applyBorder="0" applyAlignment="0" applyProtection="0"/>
    <xf numFmtId="0" fontId="53" fillId="32" borderId="0" applyNumberFormat="0" applyBorder="0" applyAlignment="0" applyProtection="0"/>
    <xf numFmtId="0" fontId="2" fillId="21" borderId="0" applyNumberFormat="0" applyBorder="0" applyAlignment="0" applyProtection="0"/>
    <xf numFmtId="0" fontId="54" fillId="34" borderId="0" applyNumberFormat="0" applyBorder="0" applyAlignment="0" applyProtection="0"/>
    <xf numFmtId="0" fontId="54" fillId="34" borderId="0" applyNumberFormat="0" applyBorder="0" applyAlignment="0" applyProtection="0"/>
    <xf numFmtId="0" fontId="54" fillId="34" borderId="0" applyNumberFormat="0" applyBorder="0" applyAlignment="0" applyProtection="0"/>
    <xf numFmtId="0" fontId="54" fillId="28" borderId="0" applyNumberFormat="0" applyBorder="0" applyAlignment="0" applyProtection="0"/>
    <xf numFmtId="0" fontId="54" fillId="28" borderId="0" applyNumberFormat="0" applyBorder="0" applyAlignment="0" applyProtection="0"/>
    <xf numFmtId="0" fontId="54" fillId="28" borderId="0" applyNumberFormat="0" applyBorder="0" applyAlignment="0" applyProtection="0"/>
    <xf numFmtId="0" fontId="54" fillId="32" borderId="0" applyNumberFormat="0" applyBorder="0" applyAlignment="0" applyProtection="0"/>
    <xf numFmtId="0" fontId="54" fillId="32" borderId="0" applyNumberFormat="0" applyBorder="0" applyAlignment="0" applyProtection="0"/>
    <xf numFmtId="0" fontId="54" fillId="32" borderId="0" applyNumberFormat="0" applyBorder="0" applyAlignment="0" applyProtection="0"/>
    <xf numFmtId="0" fontId="54" fillId="31" borderId="0" applyNumberFormat="0" applyBorder="0" applyAlignment="0" applyProtection="0"/>
    <xf numFmtId="0" fontId="54" fillId="31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4" borderId="0" applyNumberFormat="0" applyBorder="0" applyAlignment="0" applyProtection="0"/>
    <xf numFmtId="0" fontId="54" fillId="34" borderId="0" applyNumberFormat="0" applyBorder="0" applyAlignment="0" applyProtection="0"/>
    <xf numFmtId="0" fontId="54" fillId="28" borderId="0" applyNumberFormat="0" applyBorder="0" applyAlignment="0" applyProtection="0"/>
    <xf numFmtId="0" fontId="54" fillId="28" borderId="0" applyNumberFormat="0" applyBorder="0" applyAlignment="0" applyProtection="0"/>
    <xf numFmtId="0" fontId="54" fillId="28" borderId="0" applyNumberFormat="0" applyBorder="0" applyAlignment="0" applyProtection="0"/>
    <xf numFmtId="0" fontId="54" fillId="34" borderId="0" applyNumberFormat="0" applyBorder="0" applyAlignment="0" applyProtection="0"/>
    <xf numFmtId="0" fontId="54" fillId="34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35" borderId="0" applyNumberFormat="0" applyBorder="0" applyAlignment="0" applyProtection="0"/>
    <xf numFmtId="0" fontId="54" fillId="35" borderId="0" applyNumberFormat="0" applyBorder="0" applyAlignment="0" applyProtection="0"/>
    <xf numFmtId="0" fontId="54" fillId="36" borderId="0" applyNumberFormat="0" applyBorder="0" applyAlignment="0" applyProtection="0"/>
    <xf numFmtId="0" fontId="54" fillId="36" borderId="0" applyNumberFormat="0" applyBorder="0" applyAlignment="0" applyProtection="0"/>
    <xf numFmtId="0" fontId="54" fillId="36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4" borderId="0" applyNumberFormat="0" applyBorder="0" applyAlignment="0" applyProtection="0"/>
    <xf numFmtId="0" fontId="54" fillId="34" borderId="0" applyNumberFormat="0" applyBorder="0" applyAlignment="0" applyProtection="0"/>
    <xf numFmtId="0" fontId="54" fillId="34" borderId="0" applyNumberFormat="0" applyBorder="0" applyAlignment="0" applyProtection="0"/>
    <xf numFmtId="0" fontId="54" fillId="38" borderId="0" applyNumberFormat="0" applyBorder="0" applyAlignment="0" applyProtection="0"/>
    <xf numFmtId="0" fontId="54" fillId="38" borderId="0" applyNumberFormat="0" applyBorder="0" applyAlignment="0" applyProtection="0"/>
    <xf numFmtId="0" fontId="54" fillId="38" borderId="0" applyNumberFormat="0" applyBorder="0" applyAlignment="0" applyProtection="0"/>
    <xf numFmtId="0" fontId="57" fillId="39" borderId="0" applyNumberFormat="0" applyBorder="0" applyAlignment="0" applyProtection="0"/>
    <xf numFmtId="0" fontId="57" fillId="39" borderId="0" applyNumberFormat="0" applyBorder="0" applyAlignment="0" applyProtection="0"/>
    <xf numFmtId="0" fontId="57" fillId="39" borderId="0" applyNumberFormat="0" applyBorder="0" applyAlignment="0" applyProtection="0"/>
    <xf numFmtId="0" fontId="62" fillId="40" borderId="27" applyNumberFormat="0" applyAlignment="0" applyProtection="0"/>
    <xf numFmtId="0" fontId="62" fillId="40" borderId="27" applyNumberFormat="0" applyAlignment="0" applyProtection="0"/>
    <xf numFmtId="0" fontId="62" fillId="40" borderId="27" applyNumberFormat="0" applyAlignment="0" applyProtection="0"/>
    <xf numFmtId="0" fontId="63" fillId="41" borderId="28" applyNumberFormat="0" applyAlignment="0" applyProtection="0"/>
    <xf numFmtId="0" fontId="63" fillId="41" borderId="28" applyNumberFormat="0" applyAlignment="0" applyProtection="0"/>
    <xf numFmtId="0" fontId="63" fillId="41" borderId="28" applyNumberFormat="0" applyAlignment="0" applyProtection="0"/>
    <xf numFmtId="165" fontId="16" fillId="0" borderId="0" applyFon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66" fillId="42" borderId="0" applyNumberFormat="0" applyBorder="0" applyAlignment="0" applyProtection="0"/>
    <xf numFmtId="0" fontId="66" fillId="42" borderId="0" applyNumberFormat="0" applyBorder="0" applyAlignment="0" applyProtection="0"/>
    <xf numFmtId="0" fontId="66" fillId="42" borderId="0" applyNumberFormat="0" applyBorder="0" applyAlignment="0" applyProtection="0"/>
    <xf numFmtId="0" fontId="62" fillId="40" borderId="27" applyNumberFormat="0" applyAlignment="0" applyProtection="0"/>
    <xf numFmtId="0" fontId="65" fillId="32" borderId="27" applyNumberFormat="0" applyAlignment="0" applyProtection="0"/>
    <xf numFmtId="0" fontId="65" fillId="32" borderId="27" applyNumberFormat="0" applyAlignment="0" applyProtection="0"/>
    <xf numFmtId="0" fontId="65" fillId="32" borderId="27" applyNumberFormat="0" applyAlignment="0" applyProtection="0"/>
    <xf numFmtId="0" fontId="63" fillId="41" borderId="28" applyNumberFormat="0" applyAlignment="0" applyProtection="0"/>
    <xf numFmtId="0" fontId="66" fillId="42" borderId="0" applyNumberFormat="0" applyBorder="0" applyAlignment="0" applyProtection="0"/>
    <xf numFmtId="0" fontId="57" fillId="39" borderId="0" applyNumberFormat="0" applyBorder="0" applyAlignment="0" applyProtection="0"/>
    <xf numFmtId="0" fontId="58" fillId="0" borderId="23" applyNumberFormat="0" applyFill="0" applyAlignment="0" applyProtection="0"/>
    <xf numFmtId="0" fontId="58" fillId="0" borderId="23" applyNumberFormat="0" applyFill="0" applyAlignment="0" applyProtection="0"/>
    <xf numFmtId="0" fontId="58" fillId="0" borderId="23" applyNumberFormat="0" applyFill="0" applyAlignment="0" applyProtection="0"/>
    <xf numFmtId="0" fontId="67" fillId="32" borderId="0" applyNumberFormat="0" applyBorder="0" applyAlignment="0" applyProtection="0"/>
    <xf numFmtId="0" fontId="67" fillId="32" borderId="0" applyNumberFormat="0" applyBorder="0" applyAlignment="0" applyProtection="0"/>
    <xf numFmtId="0" fontId="67" fillId="32" borderId="0" applyNumberFormat="0" applyBorder="0" applyAlignment="0" applyProtection="0"/>
    <xf numFmtId="0" fontId="16" fillId="0" borderId="0"/>
    <xf numFmtId="0" fontId="53" fillId="0" borderId="0"/>
    <xf numFmtId="0" fontId="53" fillId="0" borderId="0"/>
    <xf numFmtId="0" fontId="16" fillId="0" borderId="0"/>
    <xf numFmtId="0" fontId="53" fillId="0" borderId="0"/>
    <xf numFmtId="0" fontId="53" fillId="0" borderId="0"/>
    <xf numFmtId="0" fontId="53" fillId="0" borderId="0"/>
    <xf numFmtId="0" fontId="2" fillId="0" borderId="0"/>
    <xf numFmtId="0" fontId="16" fillId="0" borderId="0"/>
    <xf numFmtId="0" fontId="16" fillId="0" borderId="0"/>
    <xf numFmtId="0" fontId="16" fillId="0" borderId="0"/>
    <xf numFmtId="0" fontId="16" fillId="29" borderId="30" applyNumberFormat="0" applyFont="0" applyAlignment="0" applyProtection="0"/>
    <xf numFmtId="0" fontId="53" fillId="29" borderId="30" applyNumberFormat="0" applyFont="0" applyAlignment="0" applyProtection="0"/>
    <xf numFmtId="0" fontId="53" fillId="29" borderId="30" applyNumberFormat="0" applyFont="0" applyAlignment="0" applyProtection="0"/>
    <xf numFmtId="0" fontId="53" fillId="29" borderId="30" applyNumberFormat="0" applyFont="0" applyAlignment="0" applyProtection="0"/>
    <xf numFmtId="0" fontId="53" fillId="29" borderId="30" applyNumberFormat="0" applyFont="0" applyAlignment="0" applyProtection="0"/>
    <xf numFmtId="0" fontId="53" fillId="29" borderId="30" applyNumberFormat="0" applyFont="0" applyAlignment="0" applyProtection="0"/>
    <xf numFmtId="0" fontId="53" fillId="29" borderId="30" applyNumberFormat="0" applyFont="0" applyAlignment="0" applyProtection="0"/>
    <xf numFmtId="0" fontId="53" fillId="29" borderId="30" applyNumberFormat="0" applyFont="0" applyAlignment="0" applyProtection="0"/>
    <xf numFmtId="0" fontId="53" fillId="29" borderId="30" applyNumberFormat="0" applyFont="0" applyAlignment="0" applyProtection="0"/>
    <xf numFmtId="0" fontId="53" fillId="29" borderId="30" applyNumberFormat="0" applyFont="0" applyAlignment="0" applyProtection="0"/>
    <xf numFmtId="0" fontId="53" fillId="29" borderId="30" applyNumberFormat="0" applyFont="0" applyAlignment="0" applyProtection="0"/>
    <xf numFmtId="0" fontId="2" fillId="4" borderId="7" applyNumberFormat="0" applyFont="0" applyAlignment="0" applyProtection="0"/>
    <xf numFmtId="0" fontId="53" fillId="29" borderId="30" applyNumberFormat="0" applyFont="0" applyAlignment="0" applyProtection="0"/>
    <xf numFmtId="0" fontId="53" fillId="29" borderId="30" applyNumberFormat="0" applyFont="0" applyAlignment="0" applyProtection="0"/>
    <xf numFmtId="0" fontId="53" fillId="29" borderId="30" applyNumberFormat="0" applyFont="0" applyAlignment="0" applyProtection="0"/>
    <xf numFmtId="0" fontId="53" fillId="29" borderId="30" applyNumberFormat="0" applyFont="0" applyAlignment="0" applyProtection="0"/>
    <xf numFmtId="0" fontId="53" fillId="29" borderId="30" applyNumberFormat="0" applyFont="0" applyAlignment="0" applyProtection="0"/>
    <xf numFmtId="0" fontId="53" fillId="29" borderId="30" applyNumberFormat="0" applyFont="0" applyAlignment="0" applyProtection="0"/>
    <xf numFmtId="0" fontId="53" fillId="29" borderId="30" applyNumberFormat="0" applyFont="0" applyAlignment="0" applyProtection="0"/>
    <xf numFmtId="0" fontId="2" fillId="4" borderId="7" applyNumberFormat="0" applyFont="0" applyAlignment="0" applyProtection="0"/>
    <xf numFmtId="0" fontId="16" fillId="29" borderId="30" applyNumberFormat="0" applyFont="0" applyAlignment="0" applyProtection="0"/>
    <xf numFmtId="0" fontId="67" fillId="32" borderId="0" applyNumberFormat="0" applyBorder="0" applyAlignment="0" applyProtection="0"/>
    <xf numFmtId="0" fontId="64" fillId="40" borderId="29" applyNumberFormat="0" applyAlignment="0" applyProtection="0"/>
    <xf numFmtId="0" fontId="64" fillId="40" borderId="29" applyNumberFormat="0" applyAlignment="0" applyProtection="0"/>
    <xf numFmtId="0" fontId="64" fillId="40" borderId="29" applyNumberFormat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68" fillId="0" borderId="31" applyNumberFormat="0" applyFill="0" applyAlignment="0" applyProtection="0"/>
    <xf numFmtId="0" fontId="68" fillId="0" borderId="31" applyNumberFormat="0" applyFill="0" applyAlignment="0" applyProtection="0"/>
    <xf numFmtId="0" fontId="68" fillId="0" borderId="31" applyNumberFormat="0" applyFill="0" applyAlignment="0" applyProtection="0"/>
    <xf numFmtId="165" fontId="16" fillId="0" borderId="0" applyFont="0" applyFill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36" borderId="0" applyNumberFormat="0" applyBorder="0" applyAlignment="0" applyProtection="0"/>
    <xf numFmtId="0" fontId="54" fillId="37" borderId="0" applyNumberFormat="0" applyBorder="0" applyAlignment="0" applyProtection="0"/>
    <xf numFmtId="0" fontId="54" fillId="34" borderId="0" applyNumberFormat="0" applyBorder="0" applyAlignment="0" applyProtection="0"/>
    <xf numFmtId="0" fontId="54" fillId="38" borderId="0" applyNumberFormat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1" fillId="0" borderId="0"/>
  </cellStyleXfs>
  <cellXfs count="174">
    <xf numFmtId="0" fontId="0" fillId="0" borderId="0" xfId="0"/>
    <xf numFmtId="0" fontId="17" fillId="0" borderId="0" xfId="2" applyFont="1" applyFill="1" applyBorder="1"/>
    <xf numFmtId="0" fontId="17" fillId="0" borderId="0" xfId="2" applyFont="1" applyFill="1"/>
    <xf numFmtId="0" fontId="17" fillId="0" borderId="9" xfId="2" applyFont="1" applyFill="1" applyBorder="1" applyAlignment="1">
      <alignment wrapText="1"/>
    </xf>
    <xf numFmtId="0" fontId="20" fillId="0" borderId="9" xfId="2" applyFont="1" applyFill="1" applyBorder="1" applyAlignment="1">
      <alignment wrapText="1"/>
    </xf>
    <xf numFmtId="0" fontId="21" fillId="0" borderId="9" xfId="2" applyFont="1" applyFill="1" applyBorder="1" applyAlignment="1">
      <alignment horizontal="center"/>
    </xf>
    <xf numFmtId="1" fontId="21" fillId="0" borderId="9" xfId="2" applyNumberFormat="1" applyFont="1" applyFill="1" applyBorder="1" applyAlignment="1">
      <alignment horizontal="center"/>
    </xf>
    <xf numFmtId="2" fontId="22" fillId="0" borderId="9" xfId="2" applyNumberFormat="1" applyFont="1" applyFill="1" applyBorder="1" applyAlignment="1">
      <alignment horizontal="center" wrapText="1"/>
    </xf>
    <xf numFmtId="3" fontId="21" fillId="0" borderId="9" xfId="2" applyNumberFormat="1" applyFont="1" applyFill="1" applyBorder="1" applyAlignment="1">
      <alignment horizontal="center"/>
    </xf>
    <xf numFmtId="0" fontId="21" fillId="0" borderId="9" xfId="2" applyFont="1" applyFill="1" applyBorder="1"/>
    <xf numFmtId="166" fontId="21" fillId="0" borderId="9" xfId="2" applyNumberFormat="1" applyFont="1" applyFill="1" applyBorder="1" applyAlignment="1">
      <alignment horizontal="center"/>
    </xf>
    <xf numFmtId="0" fontId="17" fillId="0" borderId="9" xfId="2" applyFont="1" applyFill="1" applyBorder="1"/>
    <xf numFmtId="3" fontId="24" fillId="0" borderId="9" xfId="2" applyNumberFormat="1" applyFont="1" applyFill="1" applyBorder="1" applyAlignment="1">
      <alignment horizontal="center"/>
    </xf>
    <xf numFmtId="166" fontId="24" fillId="0" borderId="9" xfId="2" applyNumberFormat="1" applyFont="1" applyFill="1" applyBorder="1" applyAlignment="1">
      <alignment horizontal="center"/>
    </xf>
    <xf numFmtId="0" fontId="17" fillId="0" borderId="9" xfId="0" applyFont="1" applyFill="1" applyBorder="1"/>
    <xf numFmtId="3" fontId="26" fillId="0" borderId="9" xfId="2" applyNumberFormat="1" applyFont="1" applyFill="1" applyBorder="1" applyAlignment="1">
      <alignment horizontal="center"/>
    </xf>
    <xf numFmtId="166" fontId="26" fillId="0" borderId="9" xfId="2" applyNumberFormat="1" applyFont="1" applyFill="1" applyBorder="1" applyAlignment="1">
      <alignment horizontal="center"/>
    </xf>
    <xf numFmtId="0" fontId="29" fillId="0" borderId="9" xfId="2" applyFont="1" applyFill="1" applyBorder="1"/>
    <xf numFmtId="0" fontId="30" fillId="0" borderId="0" xfId="2" applyFont="1" applyFill="1" applyBorder="1"/>
    <xf numFmtId="0" fontId="17" fillId="0" borderId="0" xfId="0" applyFont="1" applyFill="1" applyBorder="1"/>
    <xf numFmtId="0" fontId="17" fillId="0" borderId="0" xfId="0" applyFont="1" applyFill="1"/>
    <xf numFmtId="3" fontId="17" fillId="0" borderId="0" xfId="0" applyNumberFormat="1" applyFont="1" applyFill="1" applyBorder="1"/>
    <xf numFmtId="3" fontId="17" fillId="0" borderId="0" xfId="0" applyNumberFormat="1" applyFont="1" applyFill="1"/>
    <xf numFmtId="0" fontId="31" fillId="0" borderId="0" xfId="0" applyFont="1" applyFill="1" applyBorder="1"/>
    <xf numFmtId="0" fontId="30" fillId="0" borderId="0" xfId="0" applyFont="1" applyFill="1" applyBorder="1"/>
    <xf numFmtId="0" fontId="20" fillId="0" borderId="0" xfId="0" applyFont="1" applyFill="1" applyBorder="1"/>
    <xf numFmtId="3" fontId="20" fillId="0" borderId="0" xfId="0" applyNumberFormat="1" applyFont="1" applyFill="1" applyBorder="1" applyAlignment="1">
      <alignment horizontal="center"/>
    </xf>
    <xf numFmtId="2" fontId="20" fillId="0" borderId="0" xfId="0" applyNumberFormat="1" applyFont="1" applyFill="1" applyBorder="1" applyAlignment="1">
      <alignment horizontal="center"/>
    </xf>
    <xf numFmtId="1" fontId="20" fillId="0" borderId="0" xfId="0" applyNumberFormat="1" applyFont="1" applyFill="1" applyBorder="1" applyAlignment="1">
      <alignment horizontal="center"/>
    </xf>
    <xf numFmtId="0" fontId="33" fillId="0" borderId="0" xfId="0" applyFont="1" applyFill="1" applyBorder="1"/>
    <xf numFmtId="164" fontId="17" fillId="0" borderId="0" xfId="1" applyFont="1" applyFill="1" applyBorder="1"/>
    <xf numFmtId="0" fontId="37" fillId="0" borderId="0" xfId="0" applyFont="1"/>
    <xf numFmtId="0" fontId="39" fillId="0" borderId="0" xfId="0" applyFont="1"/>
    <xf numFmtId="0" fontId="43" fillId="0" borderId="0" xfId="0" applyFont="1"/>
    <xf numFmtId="49" fontId="44" fillId="26" borderId="14" xfId="0" applyNumberFormat="1" applyFont="1" applyFill="1" applyBorder="1" applyAlignment="1">
      <alignment horizontal="center"/>
    </xf>
    <xf numFmtId="49" fontId="44" fillId="26" borderId="15" xfId="0" applyNumberFormat="1" applyFont="1" applyFill="1" applyBorder="1" applyAlignment="1">
      <alignment horizontal="center"/>
    </xf>
    <xf numFmtId="0" fontId="44" fillId="26" borderId="16" xfId="0" applyFont="1" applyFill="1" applyBorder="1" applyAlignment="1">
      <alignment horizontal="center"/>
    </xf>
    <xf numFmtId="0" fontId="45" fillId="0" borderId="0" xfId="0" applyFont="1"/>
    <xf numFmtId="0" fontId="46" fillId="26" borderId="17" xfId="0" applyFont="1" applyFill="1" applyBorder="1"/>
    <xf numFmtId="0" fontId="47" fillId="0" borderId="0" xfId="0" applyFont="1"/>
    <xf numFmtId="0" fontId="48" fillId="26" borderId="17" xfId="0" applyFont="1" applyFill="1" applyBorder="1"/>
    <xf numFmtId="0" fontId="50" fillId="0" borderId="0" xfId="0" applyFont="1"/>
    <xf numFmtId="0" fontId="51" fillId="26" borderId="20" xfId="0" applyFont="1" applyFill="1" applyBorder="1" applyAlignment="1">
      <alignment horizontal="center"/>
    </xf>
    <xf numFmtId="0" fontId="52" fillId="0" borderId="0" xfId="0" applyFont="1"/>
    <xf numFmtId="0" fontId="31" fillId="0" borderId="0" xfId="2" applyFont="1" applyFill="1" applyBorder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3" fontId="0" fillId="0" borderId="0" xfId="0" applyNumberFormat="1" applyAlignment="1">
      <alignment horizontal="left"/>
    </xf>
    <xf numFmtId="166" fontId="21" fillId="24" borderId="9" xfId="2" applyNumberFormat="1" applyFont="1" applyFill="1" applyBorder="1" applyAlignment="1">
      <alignment horizontal="center"/>
    </xf>
    <xf numFmtId="0" fontId="23" fillId="24" borderId="9" xfId="2" applyFont="1" applyFill="1" applyBorder="1"/>
    <xf numFmtId="3" fontId="21" fillId="24" borderId="9" xfId="2" applyNumberFormat="1" applyFont="1" applyFill="1" applyBorder="1" applyAlignment="1">
      <alignment horizontal="center"/>
    </xf>
    <xf numFmtId="0" fontId="21" fillId="24" borderId="9" xfId="2" applyFont="1" applyFill="1" applyBorder="1"/>
    <xf numFmtId="0" fontId="22" fillId="24" borderId="9" xfId="2" applyFont="1" applyFill="1" applyBorder="1"/>
    <xf numFmtId="3" fontId="25" fillId="24" borderId="9" xfId="2" applyNumberFormat="1" applyFont="1" applyFill="1" applyBorder="1" applyAlignment="1">
      <alignment horizontal="center"/>
    </xf>
    <xf numFmtId="166" fontId="25" fillId="24" borderId="9" xfId="2" applyNumberFormat="1" applyFont="1" applyFill="1" applyBorder="1" applyAlignment="1">
      <alignment horizontal="center"/>
    </xf>
    <xf numFmtId="3" fontId="27" fillId="24" borderId="9" xfId="2" applyNumberFormat="1" applyFont="1" applyFill="1" applyBorder="1" applyAlignment="1">
      <alignment horizontal="center"/>
    </xf>
    <xf numFmtId="167" fontId="27" fillId="24" borderId="9" xfId="2" applyNumberFormat="1" applyFont="1" applyFill="1" applyBorder="1" applyAlignment="1">
      <alignment horizontal="center"/>
    </xf>
    <xf numFmtId="3" fontId="29" fillId="24" borderId="9" xfId="2" applyNumberFormat="1" applyFont="1" applyFill="1" applyBorder="1" applyAlignment="1">
      <alignment horizontal="center"/>
    </xf>
    <xf numFmtId="166" fontId="29" fillId="24" borderId="9" xfId="2" applyNumberFormat="1" applyFont="1" applyFill="1" applyBorder="1" applyAlignment="1">
      <alignment horizontal="center"/>
    </xf>
    <xf numFmtId="49" fontId="40" fillId="43" borderId="9" xfId="0" applyNumberFormat="1" applyFont="1" applyFill="1" applyBorder="1" applyAlignment="1">
      <alignment horizontal="left"/>
    </xf>
    <xf numFmtId="3" fontId="40" fillId="43" borderId="9" xfId="0" applyNumberFormat="1" applyFont="1" applyFill="1" applyBorder="1" applyAlignment="1">
      <alignment horizontal="right"/>
    </xf>
    <xf numFmtId="49" fontId="40" fillId="43" borderId="9" xfId="0" applyNumberFormat="1" applyFont="1" applyFill="1" applyBorder="1" applyAlignment="1">
      <alignment horizontal="right"/>
    </xf>
    <xf numFmtId="49" fontId="41" fillId="0" borderId="9" xfId="0" applyNumberFormat="1" applyFont="1" applyFill="1" applyBorder="1"/>
    <xf numFmtId="3" fontId="42" fillId="0" borderId="9" xfId="0" applyNumberFormat="1" applyFont="1" applyFill="1" applyBorder="1"/>
    <xf numFmtId="49" fontId="41" fillId="0" borderId="32" xfId="0" applyNumberFormat="1" applyFont="1" applyFill="1" applyBorder="1"/>
    <xf numFmtId="3" fontId="0" fillId="0" borderId="0" xfId="0" applyNumberFormat="1"/>
    <xf numFmtId="49" fontId="41" fillId="0" borderId="0" xfId="0" applyNumberFormat="1" applyFont="1" applyFill="1" applyBorder="1"/>
    <xf numFmtId="0" fontId="16" fillId="0" borderId="0" xfId="0" applyFont="1"/>
    <xf numFmtId="49" fontId="71" fillId="0" borderId="0" xfId="0" applyNumberFormat="1" applyFont="1" applyFill="1" applyBorder="1"/>
    <xf numFmtId="0" fontId="0" fillId="0" borderId="0" xfId="0" applyAlignment="1">
      <alignment horizontal="center"/>
    </xf>
    <xf numFmtId="0" fontId="17" fillId="0" borderId="9" xfId="0" applyFont="1" applyFill="1" applyBorder="1" applyAlignment="1">
      <alignment wrapText="1"/>
    </xf>
    <xf numFmtId="0" fontId="20" fillId="0" borderId="9" xfId="0" applyFont="1" applyFill="1" applyBorder="1" applyAlignment="1">
      <alignment wrapText="1"/>
    </xf>
    <xf numFmtId="0" fontId="23" fillId="23" borderId="9" xfId="0" applyFont="1" applyFill="1" applyBorder="1"/>
    <xf numFmtId="3" fontId="21" fillId="23" borderId="9" xfId="0" applyNumberFormat="1" applyFont="1" applyFill="1" applyBorder="1" applyAlignment="1">
      <alignment horizontal="center"/>
    </xf>
    <xf numFmtId="4" fontId="21" fillId="23" borderId="9" xfId="0" applyNumberFormat="1" applyFont="1" applyFill="1" applyBorder="1" applyAlignment="1">
      <alignment horizontal="center"/>
    </xf>
    <xf numFmtId="0" fontId="21" fillId="0" borderId="9" xfId="0" applyFont="1" applyFill="1" applyBorder="1"/>
    <xf numFmtId="3" fontId="21" fillId="0" borderId="9" xfId="0" applyNumberFormat="1" applyFont="1" applyFill="1" applyBorder="1" applyAlignment="1">
      <alignment horizontal="center"/>
    </xf>
    <xf numFmtId="2" fontId="21" fillId="0" borderId="9" xfId="0" applyNumberFormat="1" applyFont="1" applyFill="1" applyBorder="1" applyAlignment="1">
      <alignment horizontal="center"/>
    </xf>
    <xf numFmtId="3" fontId="24" fillId="0" borderId="9" xfId="0" applyNumberFormat="1" applyFont="1" applyFill="1" applyBorder="1" applyAlignment="1">
      <alignment horizontal="center"/>
    </xf>
    <xf numFmtId="2" fontId="24" fillId="0" borderId="9" xfId="0" applyNumberFormat="1" applyFont="1" applyFill="1" applyBorder="1" applyAlignment="1">
      <alignment horizontal="center"/>
    </xf>
    <xf numFmtId="2" fontId="21" fillId="23" borderId="9" xfId="0" applyNumberFormat="1" applyFont="1" applyFill="1" applyBorder="1" applyAlignment="1">
      <alignment horizontal="center"/>
    </xf>
    <xf numFmtId="0" fontId="32" fillId="0" borderId="9" xfId="0" applyFont="1" applyFill="1" applyBorder="1"/>
    <xf numFmtId="0" fontId="31" fillId="23" borderId="9" xfId="2" applyFont="1" applyFill="1" applyBorder="1"/>
    <xf numFmtId="0" fontId="25" fillId="0" borderId="9" xfId="0" applyFont="1" applyFill="1" applyBorder="1"/>
    <xf numFmtId="3" fontId="25" fillId="24" borderId="9" xfId="0" applyNumberFormat="1" applyFont="1" applyFill="1" applyBorder="1" applyAlignment="1">
      <alignment horizontal="center"/>
    </xf>
    <xf numFmtId="2" fontId="25" fillId="24" borderId="9" xfId="0" applyNumberFormat="1" applyFont="1" applyFill="1" applyBorder="1" applyAlignment="1">
      <alignment horizontal="center"/>
    </xf>
    <xf numFmtId="1" fontId="25" fillId="24" borderId="9" xfId="0" applyNumberFormat="1" applyFont="1" applyFill="1" applyBorder="1" applyAlignment="1">
      <alignment horizontal="center"/>
    </xf>
    <xf numFmtId="2" fontId="22" fillId="0" borderId="9" xfId="0" applyNumberFormat="1" applyFont="1" applyFill="1" applyBorder="1" applyAlignment="1">
      <alignment horizontal="center" wrapText="1"/>
    </xf>
    <xf numFmtId="0" fontId="30" fillId="0" borderId="9" xfId="0" applyFont="1" applyFill="1" applyBorder="1"/>
    <xf numFmtId="2" fontId="24" fillId="25" borderId="9" xfId="0" applyNumberFormat="1" applyFont="1" applyFill="1" applyBorder="1" applyAlignment="1">
      <alignment horizontal="center"/>
    </xf>
    <xf numFmtId="2" fontId="25" fillId="0" borderId="9" xfId="0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0" fontId="0" fillId="0" borderId="9" xfId="0" applyBorder="1" applyAlignment="1">
      <alignment wrapText="1"/>
    </xf>
    <xf numFmtId="0" fontId="35" fillId="0" borderId="9" xfId="0" applyFont="1" applyBorder="1" applyAlignment="1">
      <alignment wrapText="1"/>
    </xf>
    <xf numFmtId="0" fontId="26" fillId="0" borderId="9" xfId="0" applyFont="1" applyBorder="1"/>
    <xf numFmtId="0" fontId="26" fillId="0" borderId="9" xfId="0" applyFont="1" applyBorder="1" applyAlignment="1">
      <alignment wrapText="1"/>
    </xf>
    <xf numFmtId="49" fontId="73" fillId="0" borderId="10" xfId="0" applyNumberFormat="1" applyFont="1" applyFill="1" applyBorder="1"/>
    <xf numFmtId="49" fontId="73" fillId="0" borderId="9" xfId="0" applyNumberFormat="1" applyFont="1" applyFill="1" applyBorder="1"/>
    <xf numFmtId="4" fontId="74" fillId="0" borderId="9" xfId="0" applyNumberFormat="1" applyFont="1" applyFill="1" applyBorder="1"/>
    <xf numFmtId="4" fontId="74" fillId="0" borderId="12" xfId="0" applyNumberFormat="1" applyFont="1" applyFill="1" applyBorder="1"/>
    <xf numFmtId="0" fontId="16" fillId="0" borderId="0" xfId="0" applyFont="1" applyFill="1" applyBorder="1"/>
    <xf numFmtId="3" fontId="37" fillId="0" borderId="0" xfId="0" applyNumberFormat="1" applyFont="1" applyFill="1" applyBorder="1" applyAlignment="1">
      <alignment horizontal="center"/>
    </xf>
    <xf numFmtId="4" fontId="74" fillId="0" borderId="13" xfId="0" applyNumberFormat="1" applyFont="1" applyFill="1" applyBorder="1"/>
    <xf numFmtId="0" fontId="37" fillId="0" borderId="0" xfId="0" applyFont="1" applyFill="1" applyBorder="1" applyAlignment="1">
      <alignment horizontal="center"/>
    </xf>
    <xf numFmtId="49" fontId="72" fillId="44" borderId="9" xfId="0" applyNumberFormat="1" applyFont="1" applyFill="1" applyBorder="1" applyAlignment="1">
      <alignment horizontal="center"/>
    </xf>
    <xf numFmtId="0" fontId="72" fillId="44" borderId="9" xfId="0" applyFont="1" applyFill="1" applyBorder="1" applyAlignment="1">
      <alignment horizontal="center"/>
    </xf>
    <xf numFmtId="3" fontId="75" fillId="24" borderId="9" xfId="2" applyNumberFormat="1" applyFont="1" applyFill="1" applyBorder="1" applyAlignment="1">
      <alignment horizontal="center"/>
    </xf>
    <xf numFmtId="166" fontId="75" fillId="24" borderId="9" xfId="2" applyNumberFormat="1" applyFont="1" applyFill="1" applyBorder="1" applyAlignment="1">
      <alignment horizontal="center"/>
    </xf>
    <xf numFmtId="169" fontId="27" fillId="0" borderId="9" xfId="1" applyNumberFormat="1" applyFont="1" applyFill="1" applyBorder="1" applyAlignment="1">
      <alignment horizontal="center" vertical="center"/>
    </xf>
    <xf numFmtId="0" fontId="38" fillId="0" borderId="0" xfId="2" applyFont="1" applyFill="1" applyBorder="1"/>
    <xf numFmtId="169" fontId="27" fillId="0" borderId="9" xfId="0" applyNumberFormat="1" applyFont="1" applyFill="1" applyBorder="1" applyAlignment="1">
      <alignment horizontal="center" vertical="center"/>
    </xf>
    <xf numFmtId="3" fontId="21" fillId="0" borderId="9" xfId="0" applyNumberFormat="1" applyFont="1" applyFill="1" applyBorder="1" applyAlignment="1">
      <alignment horizontal="center" vertical="center"/>
    </xf>
    <xf numFmtId="168" fontId="42" fillId="0" borderId="0" xfId="170" applyNumberFormat="1" applyFont="1" applyFill="1" applyBorder="1"/>
    <xf numFmtId="0" fontId="36" fillId="0" borderId="9" xfId="0" applyFont="1" applyBorder="1" applyAlignment="1">
      <alignment horizontal="center" vertical="center"/>
    </xf>
    <xf numFmtId="0" fontId="18" fillId="0" borderId="0" xfId="2" applyFont="1" applyFill="1" applyBorder="1" applyAlignment="1"/>
    <xf numFmtId="170" fontId="26" fillId="0" borderId="9" xfId="0" applyNumberFormat="1" applyFont="1" applyFill="1" applyBorder="1" applyAlignment="1">
      <alignment horizontal="center" vertical="center"/>
    </xf>
    <xf numFmtId="0" fontId="76" fillId="0" borderId="0" xfId="0" applyFont="1" applyAlignment="1">
      <alignment vertical="center"/>
    </xf>
    <xf numFmtId="0" fontId="77" fillId="0" borderId="0" xfId="0" applyFont="1" applyAlignment="1">
      <alignment vertical="center"/>
    </xf>
    <xf numFmtId="0" fontId="21" fillId="0" borderId="9" xfId="2" applyFont="1" applyFill="1" applyBorder="1" applyAlignment="1">
      <alignment horizontal="center" vertical="center"/>
    </xf>
    <xf numFmtId="1" fontId="21" fillId="0" borderId="9" xfId="2" applyNumberFormat="1" applyFont="1" applyFill="1" applyBorder="1" applyAlignment="1">
      <alignment horizontal="center" vertical="center"/>
    </xf>
    <xf numFmtId="2" fontId="22" fillId="0" borderId="9" xfId="2" applyNumberFormat="1" applyFont="1" applyFill="1" applyBorder="1" applyAlignment="1">
      <alignment horizontal="center" vertical="center" wrapText="1"/>
    </xf>
    <xf numFmtId="1" fontId="22" fillId="0" borderId="9" xfId="2" applyNumberFormat="1" applyFont="1" applyFill="1" applyBorder="1" applyAlignment="1">
      <alignment horizontal="center" vertical="center" wrapText="1"/>
    </xf>
    <xf numFmtId="0" fontId="26" fillId="0" borderId="0" xfId="0" applyFont="1"/>
    <xf numFmtId="167" fontId="21" fillId="0" borderId="9" xfId="0" applyNumberFormat="1" applyFont="1" applyFill="1" applyBorder="1" applyAlignment="1">
      <alignment horizontal="center" vertical="center"/>
    </xf>
    <xf numFmtId="3" fontId="25" fillId="0" borderId="9" xfId="0" applyNumberFormat="1" applyFont="1" applyFill="1" applyBorder="1" applyAlignment="1">
      <alignment horizontal="right" vertical="center"/>
    </xf>
    <xf numFmtId="3" fontId="21" fillId="0" borderId="9" xfId="0" applyNumberFormat="1" applyFont="1" applyFill="1" applyBorder="1" applyAlignment="1">
      <alignment horizontal="right" vertical="center"/>
    </xf>
    <xf numFmtId="169" fontId="27" fillId="0" borderId="9" xfId="0" applyNumberFormat="1" applyFont="1" applyFill="1" applyBorder="1" applyAlignment="1">
      <alignment vertical="center"/>
    </xf>
    <xf numFmtId="170" fontId="26" fillId="0" borderId="9" xfId="0" applyNumberFormat="1" applyFont="1" applyFill="1" applyBorder="1" applyAlignment="1">
      <alignment vertical="center"/>
    </xf>
    <xf numFmtId="4" fontId="74" fillId="0" borderId="9" xfId="0" applyNumberFormat="1" applyFont="1" applyFill="1" applyBorder="1" applyAlignment="1">
      <alignment horizontal="right"/>
    </xf>
    <xf numFmtId="3" fontId="46" fillId="26" borderId="18" xfId="0" applyNumberFormat="1" applyFont="1" applyFill="1" applyBorder="1" applyAlignment="1">
      <alignment horizontal="right"/>
    </xf>
    <xf numFmtId="3" fontId="48" fillId="26" borderId="0" xfId="0" applyNumberFormat="1" applyFont="1" applyFill="1" applyBorder="1" applyAlignment="1">
      <alignment horizontal="right"/>
    </xf>
    <xf numFmtId="3" fontId="46" fillId="26" borderId="19" xfId="0" applyNumberFormat="1" applyFont="1" applyFill="1" applyBorder="1" applyAlignment="1">
      <alignment horizontal="right"/>
    </xf>
    <xf numFmtId="3" fontId="49" fillId="26" borderId="0" xfId="0" applyNumberFormat="1" applyFont="1" applyFill="1" applyBorder="1" applyAlignment="1">
      <alignment horizontal="right"/>
    </xf>
    <xf numFmtId="3" fontId="46" fillId="26" borderId="0" xfId="0" applyNumberFormat="1" applyFont="1" applyFill="1" applyBorder="1" applyAlignment="1">
      <alignment horizontal="right"/>
    </xf>
    <xf numFmtId="3" fontId="51" fillId="26" borderId="21" xfId="0" applyNumberFormat="1" applyFont="1" applyFill="1" applyBorder="1" applyAlignment="1">
      <alignment horizontal="right"/>
    </xf>
    <xf numFmtId="3" fontId="51" fillId="26" borderId="22" xfId="0" applyNumberFormat="1" applyFont="1" applyFill="1" applyBorder="1" applyAlignment="1">
      <alignment horizontal="right"/>
    </xf>
    <xf numFmtId="3" fontId="42" fillId="0" borderId="9" xfId="0" applyNumberFormat="1" applyFont="1" applyFill="1" applyBorder="1" applyAlignment="1">
      <alignment horizontal="right"/>
    </xf>
    <xf numFmtId="168" fontId="42" fillId="0" borderId="9" xfId="170" applyNumberFormat="1" applyFont="1" applyFill="1" applyBorder="1" applyAlignment="1">
      <alignment horizontal="center"/>
    </xf>
    <xf numFmtId="0" fontId="33" fillId="0" borderId="9" xfId="0" applyFont="1" applyFill="1" applyBorder="1"/>
    <xf numFmtId="0" fontId="33" fillId="0" borderId="9" xfId="0" applyFont="1" applyFill="1" applyBorder="1" applyAlignment="1">
      <alignment horizontal="center" vertical="center"/>
    </xf>
    <xf numFmtId="171" fontId="17" fillId="0" borderId="9" xfId="0" applyNumberFormat="1" applyFont="1" applyFill="1" applyBorder="1"/>
    <xf numFmtId="3" fontId="22" fillId="24" borderId="9" xfId="0" applyNumberFormat="1" applyFont="1" applyFill="1" applyBorder="1" applyAlignment="1">
      <alignment horizontal="center"/>
    </xf>
    <xf numFmtId="2" fontId="22" fillId="24" borderId="9" xfId="0" applyNumberFormat="1" applyFont="1" applyFill="1" applyBorder="1" applyAlignment="1">
      <alignment horizontal="center"/>
    </xf>
    <xf numFmtId="1" fontId="22" fillId="24" borderId="9" xfId="0" applyNumberFormat="1" applyFont="1" applyFill="1" applyBorder="1" applyAlignment="1">
      <alignment horizontal="center"/>
    </xf>
    <xf numFmtId="166" fontId="21" fillId="23" borderId="9" xfId="0" applyNumberFormat="1" applyFont="1" applyFill="1" applyBorder="1" applyAlignment="1">
      <alignment horizontal="center"/>
    </xf>
    <xf numFmtId="166" fontId="21" fillId="0" borderId="9" xfId="0" applyNumberFormat="1" applyFont="1" applyFill="1" applyBorder="1" applyAlignment="1">
      <alignment horizontal="center"/>
    </xf>
    <xf numFmtId="166" fontId="24" fillId="0" borderId="9" xfId="0" applyNumberFormat="1" applyFont="1" applyFill="1" applyBorder="1" applyAlignment="1">
      <alignment horizontal="center"/>
    </xf>
    <xf numFmtId="166" fontId="20" fillId="0" borderId="9" xfId="0" applyNumberFormat="1" applyFont="1" applyFill="1" applyBorder="1" applyAlignment="1">
      <alignment horizontal="center"/>
    </xf>
    <xf numFmtId="166" fontId="42" fillId="0" borderId="9" xfId="170" applyNumberFormat="1" applyFont="1" applyFill="1" applyBorder="1" applyAlignment="1">
      <alignment horizontal="center"/>
    </xf>
    <xf numFmtId="17" fontId="33" fillId="0" borderId="9" xfId="0" applyNumberFormat="1" applyFont="1" applyFill="1" applyBorder="1" applyAlignment="1">
      <alignment horizontal="center" vertical="center"/>
    </xf>
    <xf numFmtId="0" fontId="20" fillId="0" borderId="9" xfId="2" applyFont="1" applyFill="1" applyBorder="1" applyAlignment="1">
      <alignment horizontal="center" vertical="center"/>
    </xf>
    <xf numFmtId="0" fontId="19" fillId="0" borderId="10" xfId="2" applyFont="1" applyFill="1" applyBorder="1" applyAlignment="1">
      <alignment horizontal="center" vertical="center"/>
    </xf>
    <xf numFmtId="0" fontId="19" fillId="0" borderId="11" xfId="2" applyFont="1" applyFill="1" applyBorder="1" applyAlignment="1">
      <alignment horizontal="center" vertical="center"/>
    </xf>
    <xf numFmtId="0" fontId="19" fillId="0" borderId="12" xfId="2" applyFont="1" applyFill="1" applyBorder="1" applyAlignment="1">
      <alignment horizontal="center" vertical="center"/>
    </xf>
    <xf numFmtId="0" fontId="18" fillId="0" borderId="0" xfId="2" applyFont="1" applyFill="1" applyBorder="1" applyAlignment="1">
      <alignment horizontal="center"/>
    </xf>
    <xf numFmtId="0" fontId="26" fillId="0" borderId="9" xfId="2" applyFont="1" applyFill="1" applyBorder="1" applyAlignment="1">
      <alignment horizontal="center"/>
    </xf>
    <xf numFmtId="0" fontId="70" fillId="0" borderId="9" xfId="2" applyFont="1" applyFill="1" applyBorder="1" applyAlignment="1">
      <alignment horizontal="center"/>
    </xf>
    <xf numFmtId="0" fontId="19" fillId="0" borderId="10" xfId="0" applyFont="1" applyFill="1" applyBorder="1" applyAlignment="1">
      <alignment horizontal="center" vertical="center"/>
    </xf>
    <xf numFmtId="0" fontId="19" fillId="0" borderId="11" xfId="0" applyFont="1" applyFill="1" applyBorder="1" applyAlignment="1">
      <alignment horizontal="center" vertical="center"/>
    </xf>
    <xf numFmtId="0" fontId="19" fillId="0" borderId="12" xfId="0" applyFont="1" applyFill="1" applyBorder="1" applyAlignment="1">
      <alignment horizontal="center" vertical="center"/>
    </xf>
    <xf numFmtId="0" fontId="20" fillId="0" borderId="9" xfId="0" applyFont="1" applyFill="1" applyBorder="1" applyAlignment="1">
      <alignment horizontal="center" vertical="center" wrapText="1"/>
    </xf>
    <xf numFmtId="0" fontId="34" fillId="0" borderId="10" xfId="0" applyFont="1" applyBorder="1" applyAlignment="1">
      <alignment horizontal="center" vertical="center" wrapText="1"/>
    </xf>
    <xf numFmtId="0" fontId="34" fillId="0" borderId="11" xfId="0" applyFont="1" applyBorder="1" applyAlignment="1">
      <alignment horizontal="center" vertical="center" wrapText="1"/>
    </xf>
    <xf numFmtId="0" fontId="34" fillId="0" borderId="12" xfId="0" applyFont="1" applyBorder="1" applyAlignment="1">
      <alignment horizontal="center" vertical="center" wrapText="1"/>
    </xf>
    <xf numFmtId="0" fontId="37" fillId="0" borderId="0" xfId="0" applyFont="1" applyBorder="1" applyAlignment="1">
      <alignment horizontal="center" vertical="center"/>
    </xf>
    <xf numFmtId="3" fontId="37" fillId="0" borderId="0" xfId="0" applyNumberFormat="1" applyFont="1" applyFill="1" applyBorder="1" applyAlignment="1">
      <alignment horizontal="center"/>
    </xf>
    <xf numFmtId="0" fontId="37" fillId="0" borderId="0" xfId="0" applyFont="1" applyFill="1" applyBorder="1" applyAlignment="1">
      <alignment horizontal="center"/>
    </xf>
    <xf numFmtId="166" fontId="21" fillId="45" borderId="9" xfId="2" applyNumberFormat="1" applyFont="1" applyFill="1" applyBorder="1" applyAlignment="1">
      <alignment horizontal="center"/>
    </xf>
    <xf numFmtId="166" fontId="75" fillId="45" borderId="9" xfId="2" applyNumberFormat="1" applyFont="1" applyFill="1" applyBorder="1" applyAlignment="1">
      <alignment horizontal="center"/>
    </xf>
    <xf numFmtId="3" fontId="46" fillId="26" borderId="33" xfId="0" applyNumberFormat="1" applyFont="1" applyFill="1" applyBorder="1" applyAlignment="1">
      <alignment horizontal="right"/>
    </xf>
    <xf numFmtId="0" fontId="51" fillId="26" borderId="34" xfId="0" applyFont="1" applyFill="1" applyBorder="1" applyAlignment="1">
      <alignment horizontal="center"/>
    </xf>
    <xf numFmtId="3" fontId="51" fillId="26" borderId="35" xfId="0" applyNumberFormat="1" applyFont="1" applyFill="1" applyBorder="1" applyAlignment="1">
      <alignment horizontal="right"/>
    </xf>
    <xf numFmtId="3" fontId="78" fillId="26" borderId="35" xfId="0" applyNumberFormat="1" applyFont="1" applyFill="1" applyBorder="1" applyAlignment="1">
      <alignment horizontal="right"/>
    </xf>
    <xf numFmtId="3" fontId="51" fillId="26" borderId="36" xfId="0" applyNumberFormat="1" applyFont="1" applyFill="1" applyBorder="1" applyAlignment="1">
      <alignment horizontal="right"/>
    </xf>
  </cellXfs>
  <cellStyles count="337">
    <cellStyle name="%20 - Vurgu1 2" xfId="3"/>
    <cellStyle name="%20 - Vurgu2 2" xfId="4"/>
    <cellStyle name="%20 - Vurgu3 2" xfId="5"/>
    <cellStyle name="%20 - Vurgu4 2" xfId="6"/>
    <cellStyle name="%20 - Vurgu5 2" xfId="7"/>
    <cellStyle name="%20 - Vurgu6 2" xfId="8"/>
    <cellStyle name="%40 - Vurgu1 2" xfId="9"/>
    <cellStyle name="%40 - Vurgu2 2" xfId="10"/>
    <cellStyle name="%40 - Vurgu3 2" xfId="11"/>
    <cellStyle name="%40 - Vurgu4 2" xfId="12"/>
    <cellStyle name="%40 - Vurgu5 2" xfId="13"/>
    <cellStyle name="%40 - Vurgu6 2" xfId="14"/>
    <cellStyle name="%60 - Vurgu1 2" xfId="15"/>
    <cellStyle name="%60 - Vurgu2 2" xfId="16"/>
    <cellStyle name="%60 - Vurgu3 2" xfId="17"/>
    <cellStyle name="%60 - Vurgu4 2" xfId="18"/>
    <cellStyle name="%60 - Vurgu5 2" xfId="19"/>
    <cellStyle name="%60 - Vurgu6 2" xfId="20"/>
    <cellStyle name="20% - Accent1" xfId="21"/>
    <cellStyle name="20% - Accent1 2" xfId="22"/>
    <cellStyle name="20% - Accent1 2 2" xfId="23"/>
    <cellStyle name="20% - Accent1 2 2 2" xfId="171"/>
    <cellStyle name="20% - Accent1 2 3" xfId="172"/>
    <cellStyle name="20% - Accent1 3" xfId="173"/>
    <cellStyle name="20% - Accent1 4" xfId="174"/>
    <cellStyle name="20% - Accent2" xfId="24"/>
    <cellStyle name="20% - Accent2 2" xfId="25"/>
    <cellStyle name="20% - Accent2 2 2" xfId="26"/>
    <cellStyle name="20% - Accent2 2 2 2" xfId="175"/>
    <cellStyle name="20% - Accent2 2 3" xfId="176"/>
    <cellStyle name="20% - Accent2 3" xfId="177"/>
    <cellStyle name="20% - Accent2 4" xfId="178"/>
    <cellStyle name="20% - Accent3" xfId="27"/>
    <cellStyle name="20% - Accent3 2" xfId="28"/>
    <cellStyle name="20% - Accent3 2 2" xfId="29"/>
    <cellStyle name="20% - Accent3 2 2 2" xfId="179"/>
    <cellStyle name="20% - Accent3 2 3" xfId="180"/>
    <cellStyle name="20% - Accent3 3" xfId="181"/>
    <cellStyle name="20% - Accent3 4" xfId="182"/>
    <cellStyle name="20% - Accent4" xfId="30"/>
    <cellStyle name="20% - Accent4 2" xfId="31"/>
    <cellStyle name="20% - Accent4 2 2" xfId="32"/>
    <cellStyle name="20% - Accent4 2 2 2" xfId="183"/>
    <cellStyle name="20% - Accent4 2 3" xfId="184"/>
    <cellStyle name="20% - Accent4 3" xfId="185"/>
    <cellStyle name="20% - Accent4 4" xfId="186"/>
    <cellStyle name="20% - Accent5" xfId="33"/>
    <cellStyle name="20% - Accent5 2" xfId="34"/>
    <cellStyle name="20% - Accent5 2 2" xfId="35"/>
    <cellStyle name="20% - Accent5 2 2 2" xfId="187"/>
    <cellStyle name="20% - Accent5 2 3" xfId="188"/>
    <cellStyle name="20% - Accent5 3" xfId="189"/>
    <cellStyle name="20% - Accent5 4" xfId="190"/>
    <cellStyle name="20% - Accent6" xfId="36"/>
    <cellStyle name="20% - Accent6 2" xfId="37"/>
    <cellStyle name="20% - Accent6 2 2" xfId="38"/>
    <cellStyle name="20% - Accent6 2 2 2" xfId="191"/>
    <cellStyle name="20% - Accent6 2 3" xfId="192"/>
    <cellStyle name="20% - Accent6 3" xfId="193"/>
    <cellStyle name="20% - Accent6 4" xfId="194"/>
    <cellStyle name="40% - Accent1" xfId="39"/>
    <cellStyle name="40% - Accent1 2" xfId="40"/>
    <cellStyle name="40% - Accent1 2 2" xfId="41"/>
    <cellStyle name="40% - Accent1 2 2 2" xfId="195"/>
    <cellStyle name="40% - Accent1 2 3" xfId="196"/>
    <cellStyle name="40% - Accent1 3" xfId="197"/>
    <cellStyle name="40% - Accent1 4" xfId="198"/>
    <cellStyle name="40% - Accent2" xfId="42"/>
    <cellStyle name="40% - Accent2 2" xfId="43"/>
    <cellStyle name="40% - Accent2 2 2" xfId="44"/>
    <cellStyle name="40% - Accent2 2 2 2" xfId="199"/>
    <cellStyle name="40% - Accent2 2 3" xfId="200"/>
    <cellStyle name="40% - Accent2 3" xfId="201"/>
    <cellStyle name="40% - Accent2 4" xfId="202"/>
    <cellStyle name="40% - Accent3" xfId="45"/>
    <cellStyle name="40% - Accent3 2" xfId="46"/>
    <cellStyle name="40% - Accent3 2 2" xfId="47"/>
    <cellStyle name="40% - Accent3 2 2 2" xfId="203"/>
    <cellStyle name="40% - Accent3 2 3" xfId="204"/>
    <cellStyle name="40% - Accent3 3" xfId="205"/>
    <cellStyle name="40% - Accent3 4" xfId="206"/>
    <cellStyle name="40% - Accent4" xfId="48"/>
    <cellStyle name="40% - Accent4 2" xfId="49"/>
    <cellStyle name="40% - Accent4 2 2" xfId="50"/>
    <cellStyle name="40% - Accent4 2 2 2" xfId="207"/>
    <cellStyle name="40% - Accent4 2 3" xfId="208"/>
    <cellStyle name="40% - Accent4 3" xfId="209"/>
    <cellStyle name="40% - Accent4 4" xfId="210"/>
    <cellStyle name="40% - Accent5" xfId="51"/>
    <cellStyle name="40% - Accent5 2" xfId="52"/>
    <cellStyle name="40% - Accent5 2 2" xfId="53"/>
    <cellStyle name="40% - Accent5 2 2 2" xfId="211"/>
    <cellStyle name="40% - Accent5 2 3" xfId="212"/>
    <cellStyle name="40% - Accent5 3" xfId="213"/>
    <cellStyle name="40% - Accent5 4" xfId="214"/>
    <cellStyle name="40% - Accent6" xfId="54"/>
    <cellStyle name="40% - Accent6 2" xfId="55"/>
    <cellStyle name="40% - Accent6 2 2" xfId="56"/>
    <cellStyle name="40% - Accent6 2 2 2" xfId="215"/>
    <cellStyle name="40% - Accent6 2 3" xfId="216"/>
    <cellStyle name="40% - Accent6 3" xfId="217"/>
    <cellStyle name="40% - Accent6 4" xfId="218"/>
    <cellStyle name="60% - Accent1" xfId="57"/>
    <cellStyle name="60% - Accent1 2" xfId="58"/>
    <cellStyle name="60% - Accent1 2 2" xfId="59"/>
    <cellStyle name="60% - Accent1 2 2 2" xfId="219"/>
    <cellStyle name="60% - Accent1 2 3" xfId="220"/>
    <cellStyle name="60% - Accent1 3" xfId="221"/>
    <cellStyle name="60% - Accent2" xfId="60"/>
    <cellStyle name="60% - Accent2 2" xfId="61"/>
    <cellStyle name="60% - Accent2 2 2" xfId="62"/>
    <cellStyle name="60% - Accent2 2 2 2" xfId="222"/>
    <cellStyle name="60% - Accent2 2 3" xfId="223"/>
    <cellStyle name="60% - Accent2 3" xfId="224"/>
    <cellStyle name="60% - Accent3" xfId="63"/>
    <cellStyle name="60% - Accent3 2" xfId="64"/>
    <cellStyle name="60% - Accent3 2 2" xfId="65"/>
    <cellStyle name="60% - Accent3 2 2 2" xfId="225"/>
    <cellStyle name="60% - Accent3 2 3" xfId="226"/>
    <cellStyle name="60% - Accent3 3" xfId="227"/>
    <cellStyle name="60% - Accent4" xfId="66"/>
    <cellStyle name="60% - Accent4 2" xfId="67"/>
    <cellStyle name="60% - Accent4 2 2" xfId="68"/>
    <cellStyle name="60% - Accent4 2 2 2" xfId="228"/>
    <cellStyle name="60% - Accent4 2 3" xfId="229"/>
    <cellStyle name="60% - Accent4 3" xfId="230"/>
    <cellStyle name="60% - Accent5" xfId="69"/>
    <cellStyle name="60% - Accent5 2" xfId="70"/>
    <cellStyle name="60% - Accent5 2 2" xfId="71"/>
    <cellStyle name="60% - Accent5 2 2 2" xfId="231"/>
    <cellStyle name="60% - Accent5 2 3" xfId="232"/>
    <cellStyle name="60% - Accent5 3" xfId="233"/>
    <cellStyle name="60% - Accent6" xfId="72"/>
    <cellStyle name="60% - Accent6 2" xfId="73"/>
    <cellStyle name="60% - Accent6 2 2" xfId="74"/>
    <cellStyle name="60% - Accent6 2 2 2" xfId="234"/>
    <cellStyle name="60% - Accent6 2 3" xfId="235"/>
    <cellStyle name="60% - Accent6 3" xfId="236"/>
    <cellStyle name="Accent1 2" xfId="75"/>
    <cellStyle name="Accent1 2 2" xfId="76"/>
    <cellStyle name="Accent1 2 2 2" xfId="237"/>
    <cellStyle name="Accent1 2 3" xfId="238"/>
    <cellStyle name="Accent1 3" xfId="239"/>
    <cellStyle name="Accent2 2" xfId="77"/>
    <cellStyle name="Accent2 2 2" xfId="78"/>
    <cellStyle name="Accent2 2 2 2" xfId="240"/>
    <cellStyle name="Accent2 2 3" xfId="241"/>
    <cellStyle name="Accent2 3" xfId="242"/>
    <cellStyle name="Accent3 2" xfId="79"/>
    <cellStyle name="Accent3 2 2" xfId="80"/>
    <cellStyle name="Accent3 2 2 2" xfId="243"/>
    <cellStyle name="Accent3 2 3" xfId="244"/>
    <cellStyle name="Accent3 3" xfId="245"/>
    <cellStyle name="Accent4 2" xfId="81"/>
    <cellStyle name="Accent4 2 2" xfId="82"/>
    <cellStyle name="Accent4 2 2 2" xfId="246"/>
    <cellStyle name="Accent4 2 3" xfId="247"/>
    <cellStyle name="Accent4 3" xfId="248"/>
    <cellStyle name="Accent5 2" xfId="83"/>
    <cellStyle name="Accent5 2 2" xfId="84"/>
    <cellStyle name="Accent5 2 2 2" xfId="249"/>
    <cellStyle name="Accent5 2 3" xfId="250"/>
    <cellStyle name="Accent5 3" xfId="251"/>
    <cellStyle name="Accent6 2" xfId="85"/>
    <cellStyle name="Accent6 2 2" xfId="86"/>
    <cellStyle name="Accent6 2 2 2" xfId="252"/>
    <cellStyle name="Accent6 2 3" xfId="253"/>
    <cellStyle name="Accent6 3" xfId="254"/>
    <cellStyle name="Açıklama Metni 2" xfId="87"/>
    <cellStyle name="Ana Başlık 2" xfId="88"/>
    <cellStyle name="Bad 2" xfId="89"/>
    <cellStyle name="Bad 2 2" xfId="90"/>
    <cellStyle name="Bad 2 2 2" xfId="255"/>
    <cellStyle name="Bad 2 3" xfId="256"/>
    <cellStyle name="Bad 3" xfId="257"/>
    <cellStyle name="Bağlı Hücre 2" xfId="91"/>
    <cellStyle name="Başlık 1 2" xfId="92"/>
    <cellStyle name="Başlık 2 2" xfId="93"/>
    <cellStyle name="Başlık 3 2" xfId="94"/>
    <cellStyle name="Başlık 4 2" xfId="95"/>
    <cellStyle name="Calculation 2" xfId="96"/>
    <cellStyle name="Calculation 2 2" xfId="97"/>
    <cellStyle name="Calculation 2 2 2" xfId="258"/>
    <cellStyle name="Calculation 2 3" xfId="259"/>
    <cellStyle name="Calculation 3" xfId="260"/>
    <cellStyle name="Check Cell 2" xfId="98"/>
    <cellStyle name="Check Cell 2 2" xfId="99"/>
    <cellStyle name="Check Cell 2 2 2" xfId="261"/>
    <cellStyle name="Check Cell 2 3" xfId="262"/>
    <cellStyle name="Check Cell 3" xfId="263"/>
    <cellStyle name="Comma 2" xfId="100"/>
    <cellStyle name="Comma 2 2" xfId="101"/>
    <cellStyle name="Comma 2 3" xfId="264"/>
    <cellStyle name="Çıkış 2" xfId="102"/>
    <cellStyle name="Explanatory Text" xfId="103"/>
    <cellStyle name="Explanatory Text 2" xfId="104"/>
    <cellStyle name="Explanatory Text 2 2" xfId="105"/>
    <cellStyle name="Explanatory Text 2 2 2" xfId="265"/>
    <cellStyle name="Explanatory Text 2 3" xfId="266"/>
    <cellStyle name="Explanatory Text 3" xfId="267"/>
    <cellStyle name="Giriş 2" xfId="106"/>
    <cellStyle name="Good 2" xfId="107"/>
    <cellStyle name="Good 2 2" xfId="108"/>
    <cellStyle name="Good 2 2 2" xfId="268"/>
    <cellStyle name="Good 2 3" xfId="269"/>
    <cellStyle name="Good 3" xfId="270"/>
    <cellStyle name="Heading 1" xfId="109"/>
    <cellStyle name="Heading 1 2" xfId="110"/>
    <cellStyle name="Heading 2" xfId="111"/>
    <cellStyle name="Heading 2 2" xfId="112"/>
    <cellStyle name="Heading 3" xfId="113"/>
    <cellStyle name="Heading 3 2" xfId="114"/>
    <cellStyle name="Heading 4" xfId="115"/>
    <cellStyle name="Heading 4 2" xfId="116"/>
    <cellStyle name="Hesaplama 2" xfId="271"/>
    <cellStyle name="Input" xfId="117"/>
    <cellStyle name="Input 2" xfId="118"/>
    <cellStyle name="Input 2 2" xfId="119"/>
    <cellStyle name="Input 2 2 2" xfId="272"/>
    <cellStyle name="Input 2 3" xfId="273"/>
    <cellStyle name="Input 3" xfId="274"/>
    <cellStyle name="İşaretli Hücre 2" xfId="275"/>
    <cellStyle name="İyi 2" xfId="276"/>
    <cellStyle name="Kötü 2" xfId="277"/>
    <cellStyle name="Linked Cell" xfId="120"/>
    <cellStyle name="Linked Cell 2" xfId="121"/>
    <cellStyle name="Linked Cell 2 2" xfId="122"/>
    <cellStyle name="Linked Cell 2 2 2" xfId="278"/>
    <cellStyle name="Linked Cell 2 3" xfId="279"/>
    <cellStyle name="Linked Cell 3" xfId="280"/>
    <cellStyle name="Neutral 2" xfId="123"/>
    <cellStyle name="Neutral 2 2" xfId="124"/>
    <cellStyle name="Neutral 2 2 2" xfId="281"/>
    <cellStyle name="Neutral 2 3" xfId="282"/>
    <cellStyle name="Neutral 3" xfId="283"/>
    <cellStyle name="Normal" xfId="0" builtinId="0"/>
    <cellStyle name="Normal 2" xfId="336"/>
    <cellStyle name="Normal 2 2" xfId="125"/>
    <cellStyle name="Normal 2 2 2" xfId="284"/>
    <cellStyle name="Normal 2 3" xfId="126"/>
    <cellStyle name="Normal 2 3 2" xfId="127"/>
    <cellStyle name="Normal 2 3 2 2" xfId="285"/>
    <cellStyle name="Normal 2 3 3" xfId="286"/>
    <cellStyle name="Normal 3" xfId="128"/>
    <cellStyle name="Normal 3 2" xfId="287"/>
    <cellStyle name="Normal 4" xfId="129"/>
    <cellStyle name="Normal 4 2" xfId="130"/>
    <cellStyle name="Normal 4 2 2" xfId="131"/>
    <cellStyle name="Normal 4 2 2 2" xfId="288"/>
    <cellStyle name="Normal 4 2 3" xfId="289"/>
    <cellStyle name="Normal 4 3" xfId="290"/>
    <cellStyle name="Normal 4 4" xfId="291"/>
    <cellStyle name="Normal 5" xfId="292"/>
    <cellStyle name="Normal 5 2" xfId="293"/>
    <cellStyle name="Normal 5 3" xfId="294"/>
    <cellStyle name="Normal_MAYIS_2009_İHRACAT_RAKAMLARI" xfId="2"/>
    <cellStyle name="Not 2" xfId="132"/>
    <cellStyle name="Not 3" xfId="295"/>
    <cellStyle name="Note 2" xfId="133"/>
    <cellStyle name="Note 2 2" xfId="134"/>
    <cellStyle name="Note 2 2 2" xfId="135"/>
    <cellStyle name="Note 2 2 2 2" xfId="136"/>
    <cellStyle name="Note 2 2 2 2 2" xfId="296"/>
    <cellStyle name="Note 2 2 2 3" xfId="297"/>
    <cellStyle name="Note 2 2 3" xfId="137"/>
    <cellStyle name="Note 2 2 3 2" xfId="138"/>
    <cellStyle name="Note 2 2 3 2 2" xfId="139"/>
    <cellStyle name="Note 2 2 3 2 2 2" xfId="298"/>
    <cellStyle name="Note 2 2 3 2 3" xfId="299"/>
    <cellStyle name="Note 2 2 3 3" xfId="140"/>
    <cellStyle name="Note 2 2 3 3 2" xfId="141"/>
    <cellStyle name="Note 2 2 3 3 2 2" xfId="300"/>
    <cellStyle name="Note 2 2 3 3 3" xfId="301"/>
    <cellStyle name="Note 2 2 3 4" xfId="302"/>
    <cellStyle name="Note 2 2 4" xfId="142"/>
    <cellStyle name="Note 2 2 4 2" xfId="143"/>
    <cellStyle name="Note 2 2 4 2 2" xfId="303"/>
    <cellStyle name="Note 2 2 4 3" xfId="304"/>
    <cellStyle name="Note 2 2 5" xfId="305"/>
    <cellStyle name="Note 2 2 6" xfId="306"/>
    <cellStyle name="Note 2 3" xfId="144"/>
    <cellStyle name="Note 2 3 2" xfId="145"/>
    <cellStyle name="Note 2 3 2 2" xfId="146"/>
    <cellStyle name="Note 2 3 2 2 2" xfId="307"/>
    <cellStyle name="Note 2 3 2 3" xfId="308"/>
    <cellStyle name="Note 2 3 3" xfId="147"/>
    <cellStyle name="Note 2 3 3 2" xfId="148"/>
    <cellStyle name="Note 2 3 3 2 2" xfId="309"/>
    <cellStyle name="Note 2 3 3 3" xfId="310"/>
    <cellStyle name="Note 2 3 4" xfId="311"/>
    <cellStyle name="Note 2 4" xfId="149"/>
    <cellStyle name="Note 2 4 2" xfId="150"/>
    <cellStyle name="Note 2 4 2 2" xfId="312"/>
    <cellStyle name="Note 2 4 3" xfId="313"/>
    <cellStyle name="Note 2 5" xfId="314"/>
    <cellStyle name="Note 3" xfId="151"/>
    <cellStyle name="Note 3 2" xfId="315"/>
    <cellStyle name="Nötr 2" xfId="316"/>
    <cellStyle name="Output" xfId="152"/>
    <cellStyle name="Output 2" xfId="153"/>
    <cellStyle name="Output 2 2" xfId="154"/>
    <cellStyle name="Output 2 2 2" xfId="317"/>
    <cellStyle name="Output 2 3" xfId="318"/>
    <cellStyle name="Output 3" xfId="319"/>
    <cellStyle name="Percent 2" xfId="155"/>
    <cellStyle name="Percent 2 2" xfId="156"/>
    <cellStyle name="Percent 2 2 2" xfId="320"/>
    <cellStyle name="Percent 2 3" xfId="321"/>
    <cellStyle name="Percent 3" xfId="157"/>
    <cellStyle name="Percent 3 2" xfId="322"/>
    <cellStyle name="Title" xfId="158"/>
    <cellStyle name="Title 2" xfId="159"/>
    <cellStyle name="Toplam 2" xfId="160"/>
    <cellStyle name="Total" xfId="161"/>
    <cellStyle name="Total 2" xfId="162"/>
    <cellStyle name="Total 2 2" xfId="163"/>
    <cellStyle name="Total 2 2 2" xfId="323"/>
    <cellStyle name="Total 2 3" xfId="324"/>
    <cellStyle name="Total 3" xfId="325"/>
    <cellStyle name="Uyarı Metni 2" xfId="164"/>
    <cellStyle name="Virgül" xfId="1" builtinId="3"/>
    <cellStyle name="Virgül 2" xfId="165"/>
    <cellStyle name="Virgül 3" xfId="326"/>
    <cellStyle name="Vurgu1 2" xfId="327"/>
    <cellStyle name="Vurgu2 2" xfId="328"/>
    <cellStyle name="Vurgu3 2" xfId="329"/>
    <cellStyle name="Vurgu4 2" xfId="330"/>
    <cellStyle name="Vurgu5 2" xfId="331"/>
    <cellStyle name="Vurgu6 2" xfId="332"/>
    <cellStyle name="Warning Text" xfId="166"/>
    <cellStyle name="Warning Text 2" xfId="167"/>
    <cellStyle name="Warning Text 2 2" xfId="168"/>
    <cellStyle name="Warning Text 2 2 2" xfId="333"/>
    <cellStyle name="Warning Text 2 3" xfId="334"/>
    <cellStyle name="Warning Text 3" xfId="335"/>
    <cellStyle name="Yüzde 2" xfId="169"/>
    <cellStyle name="Yüzde 3" xfId="17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 sz="1000"/>
              <a:t>AYLAR BAZINDA SANAYİ SEKTÖRÜ İHRACATI</a:t>
            </a:r>
          </a:p>
        </c:rich>
      </c:tx>
      <c:layout>
        <c:manualLayout>
          <c:xMode val="edge"/>
          <c:yMode val="edge"/>
          <c:x val="0.16361646768123617"/>
          <c:y val="3.042876901798063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933638443935944"/>
          <c:y val="0.18672237001258191"/>
          <c:w val="0.7757437070938249"/>
          <c:h val="0.5518683380371866"/>
        </c:manualLayout>
      </c:layout>
      <c:lineChart>
        <c:grouping val="standard"/>
        <c:varyColors val="0"/>
        <c:ser>
          <c:idx val="0"/>
          <c:order val="0"/>
          <c:tx>
            <c:strRef>
              <c:f>'2002_2016_AYLIK_IHR'!$A$25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'2002_2016_AYLIK_IHR'!$C$25:$N$25</c:f>
              <c:numCache>
                <c:formatCode>#,##0</c:formatCode>
                <c:ptCount val="12"/>
                <c:pt idx="0">
                  <c:v>7469202.0118899988</c:v>
                </c:pt>
                <c:pt idx="1">
                  <c:v>8788265.3796699997</c:v>
                </c:pt>
                <c:pt idx="2">
                  <c:v>9425292.3756899983</c:v>
                </c:pt>
                <c:pt idx="3">
                  <c:v>9435972.040810002</c:v>
                </c:pt>
                <c:pt idx="4">
                  <c:v>8852638.0889400002</c:v>
                </c:pt>
                <c:pt idx="5">
                  <c:v>9788432.3100300003</c:v>
                </c:pt>
                <c:pt idx="6">
                  <c:v>7266071.2885699999</c:v>
                </c:pt>
                <c:pt idx="7">
                  <c:v>9145975.6726600006</c:v>
                </c:pt>
                <c:pt idx="8">
                  <c:v>8542729.0240899995</c:v>
                </c:pt>
                <c:pt idx="9">
                  <c:v>9411507.4093699995</c:v>
                </c:pt>
                <c:pt idx="10">
                  <c:v>9507280.6717299987</c:v>
                </c:pt>
                <c:pt idx="11">
                  <c:v>9969417.1346899997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'2002_2016_AYLIK_IHR'!$A$24</c:f>
              <c:strCache>
                <c:ptCount val="1"/>
                <c:pt idx="0">
                  <c:v>2017</c:v>
                </c:pt>
              </c:strCache>
            </c:strRef>
          </c:tx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'2002_2016_AYLIK_IHR'!$C$24:$N$24</c:f>
              <c:numCache>
                <c:formatCode>#,##0</c:formatCode>
                <c:ptCount val="12"/>
                <c:pt idx="0">
                  <c:v>8504159.3027100004</c:v>
                </c:pt>
                <c:pt idx="1">
                  <c:v>9255737.6128599998</c:v>
                </c:pt>
                <c:pt idx="2">
                  <c:v>11308374.713850001</c:v>
                </c:pt>
                <c:pt idx="3">
                  <c:v>9725793.8366600014</c:v>
                </c:pt>
                <c:pt idx="4">
                  <c:v>10324876.478629999</c:v>
                </c:pt>
                <c:pt idx="5">
                  <c:v>10076449.014820002</c:v>
                </c:pt>
                <c:pt idx="6">
                  <c:v>9613895.5912100002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48169520"/>
        <c:axId val="-1848168432"/>
      </c:lineChart>
      <c:catAx>
        <c:axId val="-1848169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8481684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848168432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848169520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702962292403256"/>
          <c:y val="0.11065006915629322"/>
          <c:w val="0.28015600002277374"/>
          <c:h val="7.8189520915694671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KURU MEYVE VE MAMULLERİ İHRACATI (Bin $)</a:t>
            </a:r>
          </a:p>
        </c:rich>
      </c:tx>
      <c:layout>
        <c:manualLayout>
          <c:xMode val="edge"/>
          <c:yMode val="edge"/>
          <c:x val="0.18514705169040729"/>
          <c:y val="6.28019323671497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41569521468954"/>
          <c:y val="0.17625584845372591"/>
          <c:w val="0.81747891369841597"/>
          <c:h val="0.60168739777093083"/>
        </c:manualLayout>
      </c:layout>
      <c:lineChart>
        <c:grouping val="standard"/>
        <c:varyColors val="0"/>
        <c:ser>
          <c:idx val="1"/>
          <c:order val="0"/>
          <c:tx>
            <c:strRef>
              <c:f>'2002_2016_AYLIK_IHR'!$A$10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'2002_2016_AYLIK_IHR'!$C$10:$N$10</c:f>
              <c:numCache>
                <c:formatCode>#,##0</c:formatCode>
                <c:ptCount val="12"/>
                <c:pt idx="0">
                  <c:v>96371.368740000005</c:v>
                </c:pt>
                <c:pt idx="1">
                  <c:v>90465.204830000002</c:v>
                </c:pt>
                <c:pt idx="2">
                  <c:v>114507.19144</c:v>
                </c:pt>
                <c:pt idx="3">
                  <c:v>97322.268979999993</c:v>
                </c:pt>
                <c:pt idx="4">
                  <c:v>96648.830149999994</c:v>
                </c:pt>
                <c:pt idx="5">
                  <c:v>75862.528869999995</c:v>
                </c:pt>
                <c:pt idx="6">
                  <c:v>62945.297380000004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'2002_2016_AYLIK_IHR'!$A$11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'2002_2016_AYLIK_IHR'!$C$11:$N$11</c:f>
              <c:numCache>
                <c:formatCode>#,##0</c:formatCode>
                <c:ptCount val="12"/>
                <c:pt idx="0">
                  <c:v>89731.465129999997</c:v>
                </c:pt>
                <c:pt idx="1">
                  <c:v>105702.40222</c:v>
                </c:pt>
                <c:pt idx="2">
                  <c:v>108063.88145</c:v>
                </c:pt>
                <c:pt idx="3">
                  <c:v>96465.707190000001</c:v>
                </c:pt>
                <c:pt idx="4">
                  <c:v>96136.855660000001</c:v>
                </c:pt>
                <c:pt idx="5">
                  <c:v>99356.71286</c:v>
                </c:pt>
                <c:pt idx="6">
                  <c:v>54463.913520000002</c:v>
                </c:pt>
                <c:pt idx="7">
                  <c:v>88499.630420000001</c:v>
                </c:pt>
                <c:pt idx="8">
                  <c:v>133309.95624</c:v>
                </c:pt>
                <c:pt idx="9">
                  <c:v>164843.58181999999</c:v>
                </c:pt>
                <c:pt idx="10">
                  <c:v>145067.49145</c:v>
                </c:pt>
                <c:pt idx="11">
                  <c:v>115269.88946000001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576464224"/>
        <c:axId val="-1576468576"/>
      </c:lineChart>
      <c:catAx>
        <c:axId val="-1576464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5764685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576468576"/>
        <c:scaling>
          <c:orientation val="minMax"/>
          <c:max val="2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57646422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7178095037914921"/>
          <c:y val="0.14251207729468598"/>
          <c:w val="0.27466119096509239"/>
          <c:h val="7.1717828749667159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FINDIK VE MAMULLERİ İHRACATI (Bin $)</a:t>
            </a:r>
          </a:p>
        </c:rich>
      </c:tx>
      <c:layout>
        <c:manualLayout>
          <c:xMode val="edge"/>
          <c:yMode val="edge"/>
          <c:x val="0.17943569553805774"/>
          <c:y val="2.73631840796019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919369525904036"/>
          <c:y val="0.18283615401293282"/>
          <c:w val="0.79032335866951164"/>
          <c:h val="0.55597116220259135"/>
        </c:manualLayout>
      </c:layout>
      <c:lineChart>
        <c:grouping val="standard"/>
        <c:varyColors val="0"/>
        <c:ser>
          <c:idx val="1"/>
          <c:order val="0"/>
          <c:tx>
            <c:strRef>
              <c:f>'2002_2016_AYLIK_IHR'!$A$12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'2002_2016_AYLIK_IHR'!$C$12:$N$12</c:f>
              <c:numCache>
                <c:formatCode>#,##0</c:formatCode>
                <c:ptCount val="12"/>
                <c:pt idx="0">
                  <c:v>153887.46127</c:v>
                </c:pt>
                <c:pt idx="1">
                  <c:v>152086.03034999999</c:v>
                </c:pt>
                <c:pt idx="2">
                  <c:v>166560.41161000001</c:v>
                </c:pt>
                <c:pt idx="3">
                  <c:v>137118.96799</c:v>
                </c:pt>
                <c:pt idx="4">
                  <c:v>122757.97902</c:v>
                </c:pt>
                <c:pt idx="5">
                  <c:v>112796.52637000001</c:v>
                </c:pt>
                <c:pt idx="6">
                  <c:v>125941.90046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'2002_2016_AYLIK_IHR'!$A$13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'2002_2016_AYLIK_IHR'!$C$13:$N$13</c:f>
              <c:numCache>
                <c:formatCode>#,##0</c:formatCode>
                <c:ptCount val="12"/>
                <c:pt idx="0">
                  <c:v>178413.55434</c:v>
                </c:pt>
                <c:pt idx="1">
                  <c:v>169593.44938000001</c:v>
                </c:pt>
                <c:pt idx="2">
                  <c:v>138571.21487</c:v>
                </c:pt>
                <c:pt idx="3">
                  <c:v>141600.09865</c:v>
                </c:pt>
                <c:pt idx="4">
                  <c:v>140964.30918000001</c:v>
                </c:pt>
                <c:pt idx="5">
                  <c:v>154724.56434000001</c:v>
                </c:pt>
                <c:pt idx="6">
                  <c:v>112831.10505</c:v>
                </c:pt>
                <c:pt idx="7">
                  <c:v>122766.21102</c:v>
                </c:pt>
                <c:pt idx="8">
                  <c:v>137872.99599</c:v>
                </c:pt>
                <c:pt idx="9">
                  <c:v>250831.77413000001</c:v>
                </c:pt>
                <c:pt idx="10">
                  <c:v>231839.25833000001</c:v>
                </c:pt>
                <c:pt idx="11">
                  <c:v>203852.04095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576467488"/>
        <c:axId val="-1576462048"/>
      </c:lineChart>
      <c:catAx>
        <c:axId val="-1576467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5764620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576462048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576467488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658009482685632"/>
          <c:y val="0.13184079601990051"/>
          <c:w val="0.26967741935483869"/>
          <c:h val="7.3858659458612447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ZEYTİN VE ZEYTİNYAĞI (Bin $)</a:t>
            </a:r>
          </a:p>
        </c:rich>
      </c:tx>
      <c:layout>
        <c:manualLayout>
          <c:xMode val="edge"/>
          <c:yMode val="edge"/>
          <c:x val="0.26156941649899396"/>
          <c:y val="4.13770017878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340710932260228"/>
          <c:y val="0.17843866171003717"/>
          <c:w val="0.81891348088531157"/>
          <c:h val="0.56753407682775714"/>
        </c:manualLayout>
      </c:layout>
      <c:lineChart>
        <c:grouping val="standard"/>
        <c:varyColors val="0"/>
        <c:ser>
          <c:idx val="1"/>
          <c:order val="0"/>
          <c:tx>
            <c:strRef>
              <c:f>'2002_2016_AYLIK_IHR'!$A$14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'2002_2016_AYLIK_IHR'!$C$14:$N$14</c:f>
              <c:numCache>
                <c:formatCode>#,##0</c:formatCode>
                <c:ptCount val="12"/>
                <c:pt idx="0">
                  <c:v>25053.806250000001</c:v>
                </c:pt>
                <c:pt idx="1">
                  <c:v>28959.574209999999</c:v>
                </c:pt>
                <c:pt idx="2">
                  <c:v>31758.512920000001</c:v>
                </c:pt>
                <c:pt idx="3">
                  <c:v>27550.555660000002</c:v>
                </c:pt>
                <c:pt idx="4">
                  <c:v>25553.172859999999</c:v>
                </c:pt>
                <c:pt idx="5">
                  <c:v>25930.344700000001</c:v>
                </c:pt>
                <c:pt idx="6">
                  <c:v>18018.112130000001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'2002_2016_AYLIK_IHR'!$A$15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'2002_2016_AYLIK_IHR'!$C$15:$N$15</c:f>
              <c:numCache>
                <c:formatCode>#,##0</c:formatCode>
                <c:ptCount val="12"/>
                <c:pt idx="0">
                  <c:v>10191.507659999999</c:v>
                </c:pt>
                <c:pt idx="1">
                  <c:v>15895.20304</c:v>
                </c:pt>
                <c:pt idx="2">
                  <c:v>18612.352360000001</c:v>
                </c:pt>
                <c:pt idx="3">
                  <c:v>16074.062110000001</c:v>
                </c:pt>
                <c:pt idx="4">
                  <c:v>13709.48552</c:v>
                </c:pt>
                <c:pt idx="5">
                  <c:v>15906.68377</c:v>
                </c:pt>
                <c:pt idx="6">
                  <c:v>7864.1694500000003</c:v>
                </c:pt>
                <c:pt idx="7">
                  <c:v>14110.55587</c:v>
                </c:pt>
                <c:pt idx="8">
                  <c:v>16903.757259999998</c:v>
                </c:pt>
                <c:pt idx="9">
                  <c:v>16057.673000000001</c:v>
                </c:pt>
                <c:pt idx="10">
                  <c:v>19860.462739999999</c:v>
                </c:pt>
                <c:pt idx="11">
                  <c:v>25643.104299999999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576461504"/>
        <c:axId val="-1576477280"/>
      </c:lineChart>
      <c:catAx>
        <c:axId val="-1576461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5764772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576477280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57646150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1662732299307655"/>
          <c:y val="0.13517592909581955"/>
          <c:w val="0.26913480885311869"/>
          <c:h val="7.1717828749667159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TÜTÜN İHRACATI (Bin $)</a:t>
            </a:r>
          </a:p>
        </c:rich>
      </c:tx>
      <c:layout>
        <c:manualLayout>
          <c:xMode val="edge"/>
          <c:yMode val="edge"/>
          <c:x val="0.29508199475065616"/>
          <c:y val="3.480589022757697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387978142076504"/>
          <c:y val="0.18206242292002656"/>
          <c:w val="0.82513661202185795"/>
          <c:h val="0.56358979223982542"/>
        </c:manualLayout>
      </c:layout>
      <c:lineChart>
        <c:grouping val="standard"/>
        <c:varyColors val="0"/>
        <c:ser>
          <c:idx val="1"/>
          <c:order val="0"/>
          <c:tx>
            <c:strRef>
              <c:f>'2002_2016_AYLIK_IHR'!$A$16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'2002_2016_AYLIK_IHR'!$C$16:$N$16</c:f>
              <c:numCache>
                <c:formatCode>#,##0</c:formatCode>
                <c:ptCount val="12"/>
                <c:pt idx="0">
                  <c:v>72553.879400000005</c:v>
                </c:pt>
                <c:pt idx="1">
                  <c:v>56698.544040000001</c:v>
                </c:pt>
                <c:pt idx="2">
                  <c:v>62550.802020000003</c:v>
                </c:pt>
                <c:pt idx="3">
                  <c:v>54475.132640000003</c:v>
                </c:pt>
                <c:pt idx="4">
                  <c:v>98506.515249999997</c:v>
                </c:pt>
                <c:pt idx="5">
                  <c:v>72979.066900000005</c:v>
                </c:pt>
                <c:pt idx="6">
                  <c:v>63702.421490000001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'2002_2016_AYLIK_IHR'!$A$17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chemeClr val="tx2"/>
              </a:solidFill>
            </c:spPr>
          </c:marker>
          <c:val>
            <c:numRef>
              <c:f>'2002_2016_AYLIK_IHR'!$C$17:$N$17</c:f>
              <c:numCache>
                <c:formatCode>#,##0</c:formatCode>
                <c:ptCount val="12"/>
                <c:pt idx="0">
                  <c:v>84511.730519999997</c:v>
                </c:pt>
                <c:pt idx="1">
                  <c:v>95207.148939999999</c:v>
                </c:pt>
                <c:pt idx="2">
                  <c:v>120666.01637</c:v>
                </c:pt>
                <c:pt idx="3">
                  <c:v>106168.6369</c:v>
                </c:pt>
                <c:pt idx="4">
                  <c:v>77918.443740000002</c:v>
                </c:pt>
                <c:pt idx="5">
                  <c:v>73102.883369999996</c:v>
                </c:pt>
                <c:pt idx="6">
                  <c:v>63427.968549999998</c:v>
                </c:pt>
                <c:pt idx="7">
                  <c:v>105204.74516999999</c:v>
                </c:pt>
                <c:pt idx="8">
                  <c:v>70332.889139999999</c:v>
                </c:pt>
                <c:pt idx="9">
                  <c:v>74471.286319999999</c:v>
                </c:pt>
                <c:pt idx="10">
                  <c:v>63456.790180000004</c:v>
                </c:pt>
                <c:pt idx="11">
                  <c:v>75289.751940000002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576476736"/>
        <c:axId val="-1576459872"/>
      </c:lineChart>
      <c:catAx>
        <c:axId val="-1576476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5764598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576459872"/>
        <c:scaling>
          <c:orientation val="minMax"/>
          <c:max val="15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576476736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3475359580052494"/>
          <c:y val="0.13654618473895583"/>
          <c:w val="0.26751999999999998"/>
          <c:h val="7.9494460782763607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SÜS BİTKİLERİ İHRACATI (Bin $)</a:t>
            </a:r>
          </a:p>
        </c:rich>
      </c:tx>
      <c:layout>
        <c:manualLayout>
          <c:xMode val="edge"/>
          <c:yMode val="edge"/>
          <c:x val="0.24180327868852458"/>
          <c:y val="3.745318352059941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061510456354246"/>
          <c:y val="0.18701970352297509"/>
          <c:w val="0.86230822961645937"/>
          <c:h val="0.57888913533695618"/>
        </c:manualLayout>
      </c:layout>
      <c:lineChart>
        <c:grouping val="standard"/>
        <c:varyColors val="0"/>
        <c:ser>
          <c:idx val="1"/>
          <c:order val="0"/>
          <c:tx>
            <c:strRef>
              <c:f>'2002_2016_AYLIK_IHR'!$A$18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'2002_2016_AYLIK_IHR'!$C$18:$N$18</c:f>
              <c:numCache>
                <c:formatCode>#,##0</c:formatCode>
                <c:ptCount val="12"/>
                <c:pt idx="0">
                  <c:v>7065.8872499999998</c:v>
                </c:pt>
                <c:pt idx="1">
                  <c:v>8665.6867299999994</c:v>
                </c:pt>
                <c:pt idx="2">
                  <c:v>14852.07654</c:v>
                </c:pt>
                <c:pt idx="3">
                  <c:v>10092.47442</c:v>
                </c:pt>
                <c:pt idx="4">
                  <c:v>6489.4700499999999</c:v>
                </c:pt>
                <c:pt idx="5">
                  <c:v>3619.6122599999999</c:v>
                </c:pt>
                <c:pt idx="6">
                  <c:v>3584.4595899999999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'2002_2016_AYLIK_IHR'!$A$19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'2002_2016_AYLIK_IHR'!$C$19:$N$19</c:f>
              <c:numCache>
                <c:formatCode>#,##0</c:formatCode>
                <c:ptCount val="12"/>
                <c:pt idx="0">
                  <c:v>6380.1968100000004</c:v>
                </c:pt>
                <c:pt idx="1">
                  <c:v>10943.8946</c:v>
                </c:pt>
                <c:pt idx="2">
                  <c:v>11918.69154</c:v>
                </c:pt>
                <c:pt idx="3">
                  <c:v>14289.86443</c:v>
                </c:pt>
                <c:pt idx="4">
                  <c:v>5571.9104900000002</c:v>
                </c:pt>
                <c:pt idx="5">
                  <c:v>3156.9027799999999</c:v>
                </c:pt>
                <c:pt idx="6">
                  <c:v>3344.2157099999999</c:v>
                </c:pt>
                <c:pt idx="7">
                  <c:v>4817.8857399999997</c:v>
                </c:pt>
                <c:pt idx="8">
                  <c:v>5467.3721800000003</c:v>
                </c:pt>
                <c:pt idx="9">
                  <c:v>3457.1936799999999</c:v>
                </c:pt>
                <c:pt idx="10">
                  <c:v>5491.6414599999998</c:v>
                </c:pt>
                <c:pt idx="11">
                  <c:v>6517.1455100000003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576471296"/>
        <c:axId val="-1576475648"/>
      </c:lineChart>
      <c:catAx>
        <c:axId val="-1576471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5764756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576475648"/>
        <c:scaling>
          <c:orientation val="minMax"/>
          <c:max val="2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576471296"/>
        <c:crosses val="autoZero"/>
        <c:crossBetween val="between"/>
        <c:majorUnit val="5000"/>
        <c:minorUnit val="40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4603222752893587"/>
          <c:y val="0.13523492662008801"/>
          <c:w val="0.26967741935483869"/>
          <c:h val="6.9697608221507529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 b="1" i="0" u="none" strike="noStrike" baseline="0">
                <a:solidFill>
                  <a:srgbClr val="000000"/>
                </a:solidFill>
                <a:latin typeface="Arial Tur"/>
                <a:cs typeface="Arial Tur"/>
              </a:rPr>
              <a:t>SU ÜRÜNLERİ VE HAY. MAM. İHRACATI (Bin $)</a:t>
            </a:r>
            <a:endParaRPr lang="tr-TR" sz="700"/>
          </a:p>
        </c:rich>
      </c:tx>
      <c:layout>
        <c:manualLayout>
          <c:xMode val="edge"/>
          <c:yMode val="edge"/>
          <c:x val="0.15214236824093086"/>
          <c:y val="2.24719101123595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430548594156736"/>
          <c:y val="0.21348393248596756"/>
          <c:w val="0.84257444205511267"/>
          <c:h val="0.54931532434850139"/>
        </c:manualLayout>
      </c:layout>
      <c:lineChart>
        <c:grouping val="standard"/>
        <c:varyColors val="0"/>
        <c:ser>
          <c:idx val="1"/>
          <c:order val="0"/>
          <c:tx>
            <c:strRef>
              <c:f>'2002_2016_AYLIK_IHR'!$A$20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'2002_2016_AYLIK_IHR'!$C$20:$N$20</c:f>
              <c:numCache>
                <c:formatCode>#,##0</c:formatCode>
                <c:ptCount val="12"/>
                <c:pt idx="0">
                  <c:v>170643.20071</c:v>
                </c:pt>
                <c:pt idx="1">
                  <c:v>170754.34839</c:v>
                </c:pt>
                <c:pt idx="2">
                  <c:v>185513.32574999999</c:v>
                </c:pt>
                <c:pt idx="3">
                  <c:v>163433.15669</c:v>
                </c:pt>
                <c:pt idx="4">
                  <c:v>172493.50797999999</c:v>
                </c:pt>
                <c:pt idx="5">
                  <c:v>185797.64958</c:v>
                </c:pt>
                <c:pt idx="6">
                  <c:v>183270.49428000001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'2002_2016_AYLIK_IHR'!$A$21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'2002_2016_AYLIK_IHR'!$C$21:$N$21</c:f>
              <c:numCache>
                <c:formatCode>#,##0</c:formatCode>
                <c:ptCount val="12"/>
                <c:pt idx="0">
                  <c:v>134162.91104000001</c:v>
                </c:pt>
                <c:pt idx="1">
                  <c:v>143119.48126</c:v>
                </c:pt>
                <c:pt idx="2">
                  <c:v>150086.95507</c:v>
                </c:pt>
                <c:pt idx="3">
                  <c:v>144289.19433999999</c:v>
                </c:pt>
                <c:pt idx="4">
                  <c:v>154677.59112</c:v>
                </c:pt>
                <c:pt idx="5">
                  <c:v>155034.36575999999</c:v>
                </c:pt>
                <c:pt idx="6">
                  <c:v>131760.60505000001</c:v>
                </c:pt>
                <c:pt idx="7">
                  <c:v>174431.12315</c:v>
                </c:pt>
                <c:pt idx="8">
                  <c:v>149466.84672</c:v>
                </c:pt>
                <c:pt idx="9">
                  <c:v>166819.5215</c:v>
                </c:pt>
                <c:pt idx="10">
                  <c:v>175058.29003</c:v>
                </c:pt>
                <c:pt idx="11">
                  <c:v>211832.53851000001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576469120"/>
        <c:axId val="-1576457696"/>
      </c:lineChart>
      <c:catAx>
        <c:axId val="-1576469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5764576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576457696"/>
        <c:scaling>
          <c:orientation val="minMax"/>
          <c:max val="3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576469120"/>
        <c:crosses val="autoZero"/>
        <c:crossBetween val="between"/>
        <c:majorUnit val="50000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445574436665639"/>
          <c:y val="0.10888908549352679"/>
          <c:w val="0.27466119096509239"/>
          <c:h val="7.4135283651341338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orientation="landscape" horizontalDpi="1200" verticalDpi="120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AĞAÇ MAM. VE ORMAN ÜRÜNLERİ İHRACATI (Bin $)</a:t>
            </a:r>
          </a:p>
        </c:rich>
      </c:tx>
      <c:layout>
        <c:manualLayout>
          <c:xMode val="edge"/>
          <c:yMode val="edge"/>
          <c:x val="0.15020576131687244"/>
          <c:y val="1.960784313725490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471900888932093"/>
          <c:y val="0.19730392156862744"/>
          <c:w val="0.7942402790643468"/>
          <c:h val="0.56985294117647067"/>
        </c:manualLayout>
      </c:layout>
      <c:lineChart>
        <c:grouping val="standard"/>
        <c:varyColors val="0"/>
        <c:ser>
          <c:idx val="1"/>
          <c:order val="0"/>
          <c:tx>
            <c:strRef>
              <c:f>'2002_2016_AYLIK_IHR'!$A$22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'2002_2016_AYLIK_IHR'!$C$22:$N$22</c:f>
              <c:numCache>
                <c:formatCode>#,##0</c:formatCode>
                <c:ptCount val="12"/>
                <c:pt idx="0">
                  <c:v>311645.60595</c:v>
                </c:pt>
                <c:pt idx="1">
                  <c:v>330203.14676999999</c:v>
                </c:pt>
                <c:pt idx="2">
                  <c:v>390190.78243999998</c:v>
                </c:pt>
                <c:pt idx="3">
                  <c:v>369992.24356999999</c:v>
                </c:pt>
                <c:pt idx="4">
                  <c:v>382570.02169999998</c:v>
                </c:pt>
                <c:pt idx="5">
                  <c:v>353131.67449</c:v>
                </c:pt>
                <c:pt idx="6">
                  <c:v>350170.69770999998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'2002_2016_AYLIK_IHR'!$A$23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'2002_2016_AYLIK_IHR'!$C$23:$N$23</c:f>
              <c:numCache>
                <c:formatCode>#,##0</c:formatCode>
                <c:ptCount val="12"/>
                <c:pt idx="0">
                  <c:v>272169.44436000002</c:v>
                </c:pt>
                <c:pt idx="1">
                  <c:v>345267.60492999997</c:v>
                </c:pt>
                <c:pt idx="2">
                  <c:v>369383.47516999999</c:v>
                </c:pt>
                <c:pt idx="3">
                  <c:v>344801.37011000002</c:v>
                </c:pt>
                <c:pt idx="4">
                  <c:v>359460.56257000001</c:v>
                </c:pt>
                <c:pt idx="5">
                  <c:v>379954.54584999999</c:v>
                </c:pt>
                <c:pt idx="6">
                  <c:v>272883.78418000002</c:v>
                </c:pt>
                <c:pt idx="7">
                  <c:v>366531.50695000001</c:v>
                </c:pt>
                <c:pt idx="8">
                  <c:v>318536.95526000002</c:v>
                </c:pt>
                <c:pt idx="9">
                  <c:v>348173.17676</c:v>
                </c:pt>
                <c:pt idx="10">
                  <c:v>369972.77356</c:v>
                </c:pt>
                <c:pt idx="11">
                  <c:v>353834.06511999998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576470752"/>
        <c:axId val="-1576472928"/>
      </c:lineChart>
      <c:catAx>
        <c:axId val="-1576470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5764729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576472928"/>
        <c:scaling>
          <c:orientation val="minMax"/>
          <c:max val="5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576470752"/>
        <c:crosses val="autoZero"/>
        <c:crossBetween val="between"/>
        <c:majorUnit val="100000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415637860082305"/>
          <c:y val="9.612745098039216E-2"/>
          <c:w val="0.27522633744855968"/>
          <c:h val="7.277250270186815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50"/>
              <a:t>TEKSTİL VE HAMMADDELERİ İHRACATI (Bin $)</a:t>
            </a:r>
          </a:p>
        </c:rich>
      </c:tx>
      <c:layout>
        <c:manualLayout>
          <c:xMode val="edge"/>
          <c:yMode val="edge"/>
          <c:x val="0.17687096255825163"/>
          <c:y val="3.703703703703703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734710553562077"/>
          <c:y val="0.20740815758158895"/>
          <c:w val="0.79387834211410224"/>
          <c:h val="0.52592782815331363"/>
        </c:manualLayout>
      </c:layout>
      <c:lineChart>
        <c:grouping val="standard"/>
        <c:varyColors val="0"/>
        <c:ser>
          <c:idx val="1"/>
          <c:order val="0"/>
          <c:tx>
            <c:strRef>
              <c:f>'2002_2016_AYLIK_IHR'!$A$26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'2002_2016_AYLIK_IHR'!$C$26:$N$26</c:f>
              <c:numCache>
                <c:formatCode>#,##0</c:formatCode>
                <c:ptCount val="12"/>
                <c:pt idx="0">
                  <c:v>613430.94420999999</c:v>
                </c:pt>
                <c:pt idx="1">
                  <c:v>636077.66206</c:v>
                </c:pt>
                <c:pt idx="2">
                  <c:v>755567.08383000002</c:v>
                </c:pt>
                <c:pt idx="3">
                  <c:v>658055.33060999995</c:v>
                </c:pt>
                <c:pt idx="4">
                  <c:v>671742.24468</c:v>
                </c:pt>
                <c:pt idx="5">
                  <c:v>647355.16070000001</c:v>
                </c:pt>
                <c:pt idx="6">
                  <c:v>604871.31414000003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'2002_2016_AYLIK_IHR'!$A$27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'2002_2016_AYLIK_IHR'!$C$27:$N$27</c:f>
              <c:numCache>
                <c:formatCode>#,##0</c:formatCode>
                <c:ptCount val="12"/>
                <c:pt idx="0">
                  <c:v>596350.63049000001</c:v>
                </c:pt>
                <c:pt idx="1">
                  <c:v>632879.71793000004</c:v>
                </c:pt>
                <c:pt idx="2">
                  <c:v>703237.22566</c:v>
                </c:pt>
                <c:pt idx="3">
                  <c:v>689706.80267999996</c:v>
                </c:pt>
                <c:pt idx="4">
                  <c:v>667568.44640000002</c:v>
                </c:pt>
                <c:pt idx="5">
                  <c:v>713438.75364999997</c:v>
                </c:pt>
                <c:pt idx="6">
                  <c:v>517401.23694999999</c:v>
                </c:pt>
                <c:pt idx="7">
                  <c:v>661290.12170000002</c:v>
                </c:pt>
                <c:pt idx="8">
                  <c:v>654896.91166999994</c:v>
                </c:pt>
                <c:pt idx="9">
                  <c:v>691261.42431999999</c:v>
                </c:pt>
                <c:pt idx="10">
                  <c:v>693770.64098999999</c:v>
                </c:pt>
                <c:pt idx="11">
                  <c:v>645381.67059999995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576454976"/>
        <c:axId val="-1576454432"/>
      </c:lineChart>
      <c:catAx>
        <c:axId val="-1576454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5764544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576454432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576454976"/>
        <c:crosses val="autoZero"/>
        <c:crossBetween val="between"/>
        <c:majorUnit val="100000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482393272269536"/>
          <c:y val="0.12249402158063576"/>
          <c:w val="0.2903519202956773"/>
          <c:h val="7.988723631768252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noFill/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DERİ VE MAMULLERİ İHRACATI (Bin $)</a:t>
            </a:r>
          </a:p>
        </c:rich>
      </c:tx>
      <c:layout>
        <c:manualLayout>
          <c:xMode val="edge"/>
          <c:yMode val="edge"/>
          <c:x val="0.1897961326262797"/>
          <c:y val="3.703703703703705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346960201403397"/>
          <c:y val="0.25555633323612326"/>
          <c:w val="0.77142934015200504"/>
          <c:h val="0.4888906571566024"/>
        </c:manualLayout>
      </c:layout>
      <c:lineChart>
        <c:grouping val="standard"/>
        <c:varyColors val="0"/>
        <c:ser>
          <c:idx val="1"/>
          <c:order val="0"/>
          <c:tx>
            <c:strRef>
              <c:f>'2002_2016_AYLIK_IHR'!$A$28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'2002_2016_AYLIK_IHR'!$C$28:$N$28</c:f>
              <c:numCache>
                <c:formatCode>#,##0</c:formatCode>
                <c:ptCount val="12"/>
                <c:pt idx="0">
                  <c:v>90877.574959999998</c:v>
                </c:pt>
                <c:pt idx="1">
                  <c:v>115906.98779</c:v>
                </c:pt>
                <c:pt idx="2">
                  <c:v>158458.07553999999</c:v>
                </c:pt>
                <c:pt idx="3">
                  <c:v>120219.2675</c:v>
                </c:pt>
                <c:pt idx="4">
                  <c:v>130233.2341</c:v>
                </c:pt>
                <c:pt idx="5">
                  <c:v>116544.48797</c:v>
                </c:pt>
                <c:pt idx="6">
                  <c:v>126147.71163999999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'2002_2016_AYLIK_IHR'!$A$29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'2002_2016_AYLIK_IHR'!$C$29:$N$29</c:f>
              <c:numCache>
                <c:formatCode>#,##0</c:formatCode>
                <c:ptCount val="12"/>
                <c:pt idx="0">
                  <c:v>88262.762650000004</c:v>
                </c:pt>
                <c:pt idx="1">
                  <c:v>108392.23509</c:v>
                </c:pt>
                <c:pt idx="2">
                  <c:v>126201.02546</c:v>
                </c:pt>
                <c:pt idx="3">
                  <c:v>132900.34782</c:v>
                </c:pt>
                <c:pt idx="4">
                  <c:v>121148.57137000001</c:v>
                </c:pt>
                <c:pt idx="5">
                  <c:v>124400.44001000001</c:v>
                </c:pt>
                <c:pt idx="6">
                  <c:v>100638.91873</c:v>
                </c:pt>
                <c:pt idx="7">
                  <c:v>143046.63172999999</c:v>
                </c:pt>
                <c:pt idx="8">
                  <c:v>110393.70888999999</c:v>
                </c:pt>
                <c:pt idx="9">
                  <c:v>120204.98553000001</c:v>
                </c:pt>
                <c:pt idx="10">
                  <c:v>103173.97596</c:v>
                </c:pt>
                <c:pt idx="11">
                  <c:v>115633.3578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576453344"/>
        <c:axId val="-1576469664"/>
      </c:lineChart>
      <c:catAx>
        <c:axId val="-1576453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5764696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576469664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57645334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HALI İHRACATI (Bin $)</a:t>
            </a:r>
          </a:p>
        </c:rich>
      </c:tx>
      <c:layout>
        <c:manualLayout>
          <c:xMode val="edge"/>
          <c:yMode val="edge"/>
          <c:x val="0.32040837752423973"/>
          <c:y val="3.731343283582089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346960201403397"/>
          <c:y val="0.24875661064754964"/>
          <c:w val="0.77142934015200504"/>
          <c:h val="0.50746361113793192"/>
        </c:manualLayout>
      </c:layout>
      <c:lineChart>
        <c:grouping val="standard"/>
        <c:varyColors val="0"/>
        <c:ser>
          <c:idx val="1"/>
          <c:order val="0"/>
          <c:tx>
            <c:strRef>
              <c:f>'2002_2016_AYLIK_IHR'!$A$30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'2002_2016_AYLIK_IHR'!$C$30:$N$30</c:f>
              <c:numCache>
                <c:formatCode>#,##0</c:formatCode>
                <c:ptCount val="12"/>
                <c:pt idx="0">
                  <c:v>145552.8713</c:v>
                </c:pt>
                <c:pt idx="1">
                  <c:v>155167.77798000001</c:v>
                </c:pt>
                <c:pt idx="2">
                  <c:v>188983.32214</c:v>
                </c:pt>
                <c:pt idx="3">
                  <c:v>176139.84469</c:v>
                </c:pt>
                <c:pt idx="4">
                  <c:v>183438.17765</c:v>
                </c:pt>
                <c:pt idx="5">
                  <c:v>163164.82827999999</c:v>
                </c:pt>
                <c:pt idx="6">
                  <c:v>158384.63324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'2002_2016_AYLIK_IHR'!$A$31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'2002_2016_AYLIK_IHR'!$C$31:$N$31</c:f>
              <c:numCache>
                <c:formatCode>#,##0</c:formatCode>
                <c:ptCount val="12"/>
                <c:pt idx="0">
                  <c:v>129495.75634000001</c:v>
                </c:pt>
                <c:pt idx="1">
                  <c:v>155035.06388</c:v>
                </c:pt>
                <c:pt idx="2">
                  <c:v>178923.85326</c:v>
                </c:pt>
                <c:pt idx="3">
                  <c:v>170895.45955</c:v>
                </c:pt>
                <c:pt idx="4">
                  <c:v>164493.13253999999</c:v>
                </c:pt>
                <c:pt idx="5">
                  <c:v>172579.00075000001</c:v>
                </c:pt>
                <c:pt idx="6">
                  <c:v>103247.80958</c:v>
                </c:pt>
                <c:pt idx="7">
                  <c:v>166134.79951000001</c:v>
                </c:pt>
                <c:pt idx="8">
                  <c:v>155502.63203000001</c:v>
                </c:pt>
                <c:pt idx="9">
                  <c:v>177825.40615</c:v>
                </c:pt>
                <c:pt idx="10">
                  <c:v>176412.99838999999</c:v>
                </c:pt>
                <c:pt idx="11">
                  <c:v>168412.97764999999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576451712"/>
        <c:axId val="-1576448448"/>
      </c:lineChart>
      <c:catAx>
        <c:axId val="-1576451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5764484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576448448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57645171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/>
              <a:t>AYLAR BAZINDA MADENCİLİK İHRACAT</a:t>
            </a:r>
            <a:r>
              <a:rPr lang="tr-TR"/>
              <a:t>I</a:t>
            </a:r>
            <a:endParaRPr lang="en-US"/>
          </a:p>
        </c:rich>
      </c:tx>
      <c:layout>
        <c:manualLayout>
          <c:xMode val="edge"/>
          <c:yMode val="edge"/>
          <c:x val="0.20134597305776514"/>
          <c:y val="3.745318352059925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055063851804235"/>
          <c:y val="0.21722925894362621"/>
          <c:w val="0.77064306488660361"/>
          <c:h val="0.50936515890229372"/>
        </c:manualLayout>
      </c:layout>
      <c:lineChart>
        <c:grouping val="standard"/>
        <c:varyColors val="0"/>
        <c:ser>
          <c:idx val="0"/>
          <c:order val="0"/>
          <c:tx>
            <c:strRef>
              <c:f>'2002_2016_AYLIK_IHR'!$A$59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'2002_2016_AYLIK_IHR'!$C$59:$N$59</c:f>
              <c:numCache>
                <c:formatCode>#,##0</c:formatCode>
                <c:ptCount val="12"/>
                <c:pt idx="0">
                  <c:v>236204.63557000001</c:v>
                </c:pt>
                <c:pt idx="1">
                  <c:v>244178.06928</c:v>
                </c:pt>
                <c:pt idx="2">
                  <c:v>265568.22891000001</c:v>
                </c:pt>
                <c:pt idx="3">
                  <c:v>337034.79820000002</c:v>
                </c:pt>
                <c:pt idx="4">
                  <c:v>315280.87226999999</c:v>
                </c:pt>
                <c:pt idx="5">
                  <c:v>361234.93433999998</c:v>
                </c:pt>
                <c:pt idx="6">
                  <c:v>271362.79934000003</c:v>
                </c:pt>
                <c:pt idx="7">
                  <c:v>344705.85963999998</c:v>
                </c:pt>
                <c:pt idx="8">
                  <c:v>322012.03495</c:v>
                </c:pt>
                <c:pt idx="9">
                  <c:v>351089.66720000003</c:v>
                </c:pt>
                <c:pt idx="10">
                  <c:v>384469.13858999999</c:v>
                </c:pt>
                <c:pt idx="11">
                  <c:v>354103.23116000002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'2002_2016_AYLIK_IHR'!$A$58</c:f>
              <c:strCache>
                <c:ptCount val="1"/>
                <c:pt idx="0">
                  <c:v>2017</c:v>
                </c:pt>
              </c:strCache>
            </c:strRef>
          </c:tx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'2002_2016_AYLIK_IHR'!$C$58:$N$58</c:f>
              <c:numCache>
                <c:formatCode>#,##0</c:formatCode>
                <c:ptCount val="12"/>
                <c:pt idx="0">
                  <c:v>327636.03240000003</c:v>
                </c:pt>
                <c:pt idx="1">
                  <c:v>309155.17703999998</c:v>
                </c:pt>
                <c:pt idx="2">
                  <c:v>382568.91473999998</c:v>
                </c:pt>
                <c:pt idx="3">
                  <c:v>447146.94410000002</c:v>
                </c:pt>
                <c:pt idx="4">
                  <c:v>445541.13689999998</c:v>
                </c:pt>
                <c:pt idx="5">
                  <c:v>366992.755</c:v>
                </c:pt>
                <c:pt idx="6">
                  <c:v>386449.83600000001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48160816"/>
        <c:axId val="-159277200"/>
      </c:lineChart>
      <c:catAx>
        <c:axId val="-1848160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592772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59277200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848160816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KİMYEVİ MADDELER VE MAMULLERİ İHRACATI (Bin $)</a:t>
            </a:r>
          </a:p>
        </c:rich>
      </c:tx>
      <c:layout>
        <c:manualLayout>
          <c:xMode val="edge"/>
          <c:yMode val="edge"/>
          <c:x val="0.14814836417052862"/>
          <c:y val="3.87596899224806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283993821759935"/>
          <c:y val="0.25064680868379824"/>
          <c:w val="0.7736641060315943"/>
          <c:h val="0.51162984356015384"/>
        </c:manualLayout>
      </c:layout>
      <c:lineChart>
        <c:grouping val="standard"/>
        <c:varyColors val="0"/>
        <c:ser>
          <c:idx val="1"/>
          <c:order val="0"/>
          <c:tx>
            <c:strRef>
              <c:f>'2002_2016_AYLIK_IHR'!$A$32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'2002_2016_AYLIK_IHR'!$C$32:$N$32</c:f>
              <c:numCache>
                <c:formatCode>#,##0</c:formatCode>
                <c:ptCount val="12"/>
                <c:pt idx="0">
                  <c:v>1228281.00183</c:v>
                </c:pt>
                <c:pt idx="1">
                  <c:v>1343059.6695300001</c:v>
                </c:pt>
                <c:pt idx="2">
                  <c:v>1521667.81281</c:v>
                </c:pt>
                <c:pt idx="3">
                  <c:v>1216383.0500700001</c:v>
                </c:pt>
                <c:pt idx="4">
                  <c:v>1321414.3485699999</c:v>
                </c:pt>
                <c:pt idx="5">
                  <c:v>1283896.17949</c:v>
                </c:pt>
                <c:pt idx="6">
                  <c:v>1190293.2613900001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'2002_2016_AYLIK_IHR'!$A$33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'2002_2016_AYLIK_IHR'!$C$33:$N$33</c:f>
              <c:numCache>
                <c:formatCode>#,##0</c:formatCode>
                <c:ptCount val="12"/>
                <c:pt idx="0">
                  <c:v>997796.81114000001</c:v>
                </c:pt>
                <c:pt idx="1">
                  <c:v>1136925.6484099999</c:v>
                </c:pt>
                <c:pt idx="2">
                  <c:v>1189668.26416</c:v>
                </c:pt>
                <c:pt idx="3">
                  <c:v>1231392.70747</c:v>
                </c:pt>
                <c:pt idx="4">
                  <c:v>1126967.23529</c:v>
                </c:pt>
                <c:pt idx="5">
                  <c:v>1316135.5207700001</c:v>
                </c:pt>
                <c:pt idx="6">
                  <c:v>960854.42127000005</c:v>
                </c:pt>
                <c:pt idx="7">
                  <c:v>1208489.8978800001</c:v>
                </c:pt>
                <c:pt idx="8">
                  <c:v>1095818.3611300001</c:v>
                </c:pt>
                <c:pt idx="9">
                  <c:v>1229141.9860499999</c:v>
                </c:pt>
                <c:pt idx="10">
                  <c:v>1154578.3641900001</c:v>
                </c:pt>
                <c:pt idx="11">
                  <c:v>1289640.5828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576445184"/>
        <c:axId val="-1576447360"/>
      </c:lineChart>
      <c:catAx>
        <c:axId val="-1576445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5764473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576447360"/>
        <c:scaling>
          <c:orientation val="minMax"/>
          <c:max val="2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57644518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50"/>
              <a:t>MAKİNE VE AKSAMLARI İHRACATI (Bin $)</a:t>
            </a:r>
          </a:p>
        </c:rich>
      </c:tx>
      <c:layout>
        <c:manualLayout>
          <c:xMode val="edge"/>
          <c:yMode val="edge"/>
          <c:x val="0.16734715303444253"/>
          <c:y val="3.731343283582089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329909162156335"/>
          <c:y val="0.17537345384913924"/>
          <c:w val="0.80976314834393193"/>
          <c:h val="0.61318525482822106"/>
        </c:manualLayout>
      </c:layout>
      <c:lineChart>
        <c:grouping val="standard"/>
        <c:varyColors val="0"/>
        <c:ser>
          <c:idx val="1"/>
          <c:order val="0"/>
          <c:tx>
            <c:strRef>
              <c:f>'2002_2016_AYLIK_IHR'!$A$42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'2002_2016_AYLIK_IHR'!$C$42:$N$42</c:f>
              <c:numCache>
                <c:formatCode>#,##0</c:formatCode>
                <c:ptCount val="12"/>
                <c:pt idx="0">
                  <c:v>388792.40402000002</c:v>
                </c:pt>
                <c:pt idx="1">
                  <c:v>432831.10746999999</c:v>
                </c:pt>
                <c:pt idx="2">
                  <c:v>517166.02769999998</c:v>
                </c:pt>
                <c:pt idx="3">
                  <c:v>484851.67601</c:v>
                </c:pt>
                <c:pt idx="4">
                  <c:v>509904.02466</c:v>
                </c:pt>
                <c:pt idx="5">
                  <c:v>506428.98729999998</c:v>
                </c:pt>
                <c:pt idx="6">
                  <c:v>475702.57598999998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'2002_2016_AYLIK_IHR'!$A$43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'2002_2016_AYLIK_IHR'!$C$43:$N$43</c:f>
              <c:numCache>
                <c:formatCode>#,##0</c:formatCode>
                <c:ptCount val="12"/>
                <c:pt idx="0">
                  <c:v>375918.05167999998</c:v>
                </c:pt>
                <c:pt idx="1">
                  <c:v>439468.14053999999</c:v>
                </c:pt>
                <c:pt idx="2">
                  <c:v>469290.16256999999</c:v>
                </c:pt>
                <c:pt idx="3">
                  <c:v>493246.72258</c:v>
                </c:pt>
                <c:pt idx="4">
                  <c:v>455987.73937000002</c:v>
                </c:pt>
                <c:pt idx="5">
                  <c:v>474822.42969000002</c:v>
                </c:pt>
                <c:pt idx="6">
                  <c:v>351487.93702999997</c:v>
                </c:pt>
                <c:pt idx="7">
                  <c:v>450441.87657000002</c:v>
                </c:pt>
                <c:pt idx="8">
                  <c:v>403975.42975000001</c:v>
                </c:pt>
                <c:pt idx="9">
                  <c:v>441761.31595999998</c:v>
                </c:pt>
                <c:pt idx="10">
                  <c:v>454996.85512000002</c:v>
                </c:pt>
                <c:pt idx="11">
                  <c:v>491265.07462000003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576446272"/>
        <c:axId val="-1576448992"/>
      </c:lineChart>
      <c:catAx>
        <c:axId val="-1576446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5764489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576448992"/>
        <c:scaling>
          <c:orientation val="minMax"/>
          <c:max val="1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576446272"/>
        <c:crosses val="autoZero"/>
        <c:crossBetween val="between"/>
        <c:majorUnit val="100000"/>
      </c:valAx>
      <c:spPr>
        <a:noFill/>
        <a:ln w="25400">
          <a:noFill/>
        </a:ln>
      </c:spPr>
    </c:plotArea>
    <c:legend>
      <c:legendPos val="t"/>
      <c:layout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 b="1" i="0" u="none" strike="noStrike" baseline="0">
                <a:solidFill>
                  <a:srgbClr val="000000"/>
                </a:solidFill>
                <a:latin typeface="Arial Tur"/>
                <a:cs typeface="Arial Tur"/>
              </a:rPr>
              <a:t>OTOMOTİV ENDÜSTRİSİ İHRACATI (Bin $)</a:t>
            </a:r>
            <a:endParaRPr lang="tr-TR" sz="700"/>
          </a:p>
        </c:rich>
      </c:tx>
      <c:layout>
        <c:manualLayout>
          <c:xMode val="edge"/>
          <c:yMode val="edge"/>
          <c:x val="0.25253530555644105"/>
          <c:y val="4.244694132334581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149681289838767"/>
          <c:y val="0.1610494755571284"/>
          <c:w val="0.78367425031315086"/>
          <c:h val="0.57303567391154753"/>
        </c:manualLayout>
      </c:layout>
      <c:lineChart>
        <c:grouping val="standard"/>
        <c:varyColors val="0"/>
        <c:ser>
          <c:idx val="1"/>
          <c:order val="0"/>
          <c:tx>
            <c:strRef>
              <c:f>'2002_2016_AYLIK_IHR'!$A$36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'2002_2016_AYLIK_IHR'!$C$36:$N$36</c:f>
              <c:numCache>
                <c:formatCode>#,##0</c:formatCode>
                <c:ptCount val="12"/>
                <c:pt idx="0">
                  <c:v>2064283.7128399999</c:v>
                </c:pt>
                <c:pt idx="1">
                  <c:v>2227246.7827499998</c:v>
                </c:pt>
                <c:pt idx="2">
                  <c:v>2708928.2927999999</c:v>
                </c:pt>
                <c:pt idx="3">
                  <c:v>2293693.1376100001</c:v>
                </c:pt>
                <c:pt idx="4">
                  <c:v>2564442.9662500001</c:v>
                </c:pt>
                <c:pt idx="5">
                  <c:v>2497005.4087</c:v>
                </c:pt>
                <c:pt idx="6">
                  <c:v>2433837.7073300001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'2002_2016_AYLIK_IHR'!$A$37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'2002_2016_AYLIK_IHR'!$C$37:$N$37</c:f>
              <c:numCache>
                <c:formatCode>#,##0</c:formatCode>
                <c:ptCount val="12"/>
                <c:pt idx="0">
                  <c:v>1512283.8370399999</c:v>
                </c:pt>
                <c:pt idx="1">
                  <c:v>1983150.7717299999</c:v>
                </c:pt>
                <c:pt idx="2">
                  <c:v>2046625.30602</c:v>
                </c:pt>
                <c:pt idx="3">
                  <c:v>2045825.8626900001</c:v>
                </c:pt>
                <c:pt idx="4">
                  <c:v>1998421.5523600001</c:v>
                </c:pt>
                <c:pt idx="5">
                  <c:v>2147765.0719300001</c:v>
                </c:pt>
                <c:pt idx="6">
                  <c:v>1724587.2621200001</c:v>
                </c:pt>
                <c:pt idx="7">
                  <c:v>1677701.8428799999</c:v>
                </c:pt>
                <c:pt idx="8">
                  <c:v>1940449.7278400001</c:v>
                </c:pt>
                <c:pt idx="9">
                  <c:v>2210886.45426</c:v>
                </c:pt>
                <c:pt idx="10">
                  <c:v>2253216.38552</c:v>
                </c:pt>
                <c:pt idx="11">
                  <c:v>2346452.1129000001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576445728"/>
        <c:axId val="-1661987456"/>
      </c:lineChart>
      <c:catAx>
        <c:axId val="-1576445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6619874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661987456"/>
        <c:scaling>
          <c:orientation val="minMax"/>
          <c:max val="3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576445728"/>
        <c:crosses val="autoZero"/>
        <c:crossBetween val="between"/>
        <c:majorUnit val="500000"/>
      </c:valAx>
      <c:spPr>
        <a:noFill/>
        <a:ln w="25400">
          <a:noFill/>
        </a:ln>
      </c:spPr>
    </c:plotArea>
    <c:legend>
      <c:legendPos val="t"/>
      <c:layout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 sz="1000"/>
              <a:t>ELEKTRİK ELEKTRONİK </a:t>
            </a:r>
            <a:r>
              <a:rPr lang="tr-TR" sz="1000" baseline="0"/>
              <a:t>VE HİZMET </a:t>
            </a:r>
            <a:r>
              <a:rPr lang="en-US" sz="1000"/>
              <a:t>İHRACATI </a:t>
            </a:r>
            <a:r>
              <a:rPr lang="tr-TR" sz="1000"/>
              <a:t> </a:t>
            </a:r>
            <a:r>
              <a:rPr lang="en-US" sz="1000"/>
              <a:t>(Bin $)</a:t>
            </a:r>
          </a:p>
        </c:rich>
      </c:tx>
      <c:layout>
        <c:manualLayout>
          <c:xMode val="edge"/>
          <c:yMode val="edge"/>
          <c:x val="0.17293786129494548"/>
          <c:y val="3.636363636363636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397804147720971"/>
          <c:y val="0.18909090909090953"/>
          <c:w val="0.8067191601049869"/>
          <c:h val="0.57212121212121214"/>
        </c:manualLayout>
      </c:layout>
      <c:lineChart>
        <c:grouping val="standard"/>
        <c:varyColors val="0"/>
        <c:ser>
          <c:idx val="1"/>
          <c:order val="0"/>
          <c:tx>
            <c:strRef>
              <c:f>'2002_2016_AYLIK_IHR'!$A$40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'2002_2016_AYLIK_IHR'!$C$40:$N$40</c:f>
              <c:numCache>
                <c:formatCode>#,##0</c:formatCode>
                <c:ptCount val="12"/>
                <c:pt idx="0">
                  <c:v>603358.98592999997</c:v>
                </c:pt>
                <c:pt idx="1">
                  <c:v>695489.65228000004</c:v>
                </c:pt>
                <c:pt idx="2">
                  <c:v>907692.01327</c:v>
                </c:pt>
                <c:pt idx="3">
                  <c:v>787999.26468000002</c:v>
                </c:pt>
                <c:pt idx="4">
                  <c:v>879393.55422000005</c:v>
                </c:pt>
                <c:pt idx="5">
                  <c:v>873721.49413000001</c:v>
                </c:pt>
                <c:pt idx="6">
                  <c:v>809881.42952999996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'2002_2016_AYLIK_IHR'!$A$41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'2002_2016_AYLIK_IHR'!$C$41:$N$41</c:f>
              <c:numCache>
                <c:formatCode>#,##0</c:formatCode>
                <c:ptCount val="12"/>
                <c:pt idx="0">
                  <c:v>626730.54361000005</c:v>
                </c:pt>
                <c:pt idx="1">
                  <c:v>803524.47337000002</c:v>
                </c:pt>
                <c:pt idx="2">
                  <c:v>897889.82172999997</c:v>
                </c:pt>
                <c:pt idx="3">
                  <c:v>885217.74317999999</c:v>
                </c:pt>
                <c:pt idx="4">
                  <c:v>806704.51710000006</c:v>
                </c:pt>
                <c:pt idx="5">
                  <c:v>925618.92559</c:v>
                </c:pt>
                <c:pt idx="6">
                  <c:v>627924.96225999994</c:v>
                </c:pt>
                <c:pt idx="7">
                  <c:v>854775.97335999995</c:v>
                </c:pt>
                <c:pt idx="8">
                  <c:v>803395.23647</c:v>
                </c:pt>
                <c:pt idx="9">
                  <c:v>896048.23997999995</c:v>
                </c:pt>
                <c:pt idx="10">
                  <c:v>898009.48987000005</c:v>
                </c:pt>
                <c:pt idx="11">
                  <c:v>947128.27563000005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661991264"/>
        <c:axId val="-1661986912"/>
      </c:lineChart>
      <c:catAx>
        <c:axId val="-1661991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6619869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661986912"/>
        <c:scaling>
          <c:orientation val="minMax"/>
          <c:max val="15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661991264"/>
        <c:crosses val="autoZero"/>
        <c:crossBetween val="between"/>
        <c:majorUnit val="250000"/>
      </c:valAx>
      <c:spPr>
        <a:noFill/>
        <a:ln w="25400">
          <a:noFill/>
        </a:ln>
      </c:spPr>
    </c:plotArea>
    <c:legend>
      <c:legendPos val="t"/>
      <c:layout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HAZIR GİYİM VE KONFEKSİYON İHRACATI (Bin $)</a:t>
            </a:r>
          </a:p>
        </c:rich>
      </c:tx>
      <c:layout>
        <c:manualLayout>
          <c:xMode val="edge"/>
          <c:yMode val="edge"/>
          <c:x val="0.16530637895615161"/>
          <c:y val="4.91367861885790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285735711607478"/>
          <c:y val="0.22576361221779548"/>
          <c:w val="0.79387834211410224"/>
          <c:h val="0.50199203187250996"/>
        </c:manualLayout>
      </c:layout>
      <c:lineChart>
        <c:grouping val="standard"/>
        <c:varyColors val="0"/>
        <c:ser>
          <c:idx val="1"/>
          <c:order val="0"/>
          <c:tx>
            <c:strRef>
              <c:f>'2002_2016_AYLIK_IHR'!$A$34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'2002_2016_AYLIK_IHR'!$C$34:$N$34</c:f>
              <c:numCache>
                <c:formatCode>#,##0</c:formatCode>
                <c:ptCount val="12"/>
                <c:pt idx="0">
                  <c:v>1245727.3031899999</c:v>
                </c:pt>
                <c:pt idx="1">
                  <c:v>1281993.7324399999</c:v>
                </c:pt>
                <c:pt idx="2">
                  <c:v>1530621.51006</c:v>
                </c:pt>
                <c:pt idx="3">
                  <c:v>1346634.71425</c:v>
                </c:pt>
                <c:pt idx="4">
                  <c:v>1400260.1985800001</c:v>
                </c:pt>
                <c:pt idx="5">
                  <c:v>1391907.2011299999</c:v>
                </c:pt>
                <c:pt idx="6">
                  <c:v>1482980.7333800001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'2002_2016_AYLIK_IHR'!$A$35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'2002_2016_AYLIK_IHR'!$C$35:$N$35</c:f>
              <c:numCache>
                <c:formatCode>#,##0</c:formatCode>
                <c:ptCount val="12"/>
                <c:pt idx="0">
                  <c:v>1317716.2781499999</c:v>
                </c:pt>
                <c:pt idx="1">
                  <c:v>1417238.2253399999</c:v>
                </c:pt>
                <c:pt idx="2">
                  <c:v>1509672.3329700001</c:v>
                </c:pt>
                <c:pt idx="3">
                  <c:v>1522646.90173</c:v>
                </c:pt>
                <c:pt idx="4">
                  <c:v>1417799.9846999999</c:v>
                </c:pt>
                <c:pt idx="5">
                  <c:v>1526216.2764999999</c:v>
                </c:pt>
                <c:pt idx="6">
                  <c:v>1246140.72003</c:v>
                </c:pt>
                <c:pt idx="7">
                  <c:v>1605470.05623</c:v>
                </c:pt>
                <c:pt idx="8">
                  <c:v>1318866.26297</c:v>
                </c:pt>
                <c:pt idx="9">
                  <c:v>1424990.75193</c:v>
                </c:pt>
                <c:pt idx="10">
                  <c:v>1312671.6921699999</c:v>
                </c:pt>
                <c:pt idx="11">
                  <c:v>1337132.7557600001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661995616"/>
        <c:axId val="-1661999424"/>
      </c:lineChart>
      <c:catAx>
        <c:axId val="-1661995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6619994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661999424"/>
        <c:scaling>
          <c:orientation val="minMax"/>
          <c:max val="2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661995616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6549124216615775"/>
          <c:y val="0.13248339973439574"/>
          <c:w val="0.26913480885311869"/>
          <c:h val="7.8861038784494561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DEMİR VE DEMİRDIŞI METALLER İHRACATI (Bin $)</a:t>
            </a:r>
          </a:p>
        </c:rich>
      </c:tx>
      <c:layout>
        <c:manualLayout>
          <c:xMode val="edge"/>
          <c:yMode val="edge"/>
          <c:x val="0.2034015748031496"/>
          <c:y val="4.726368159203980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714307140178907"/>
          <c:y val="0.250000391742077"/>
          <c:w val="0.80612325227524362"/>
          <c:h val="0.4850755106465548"/>
        </c:manualLayout>
      </c:layout>
      <c:lineChart>
        <c:grouping val="standard"/>
        <c:varyColors val="0"/>
        <c:ser>
          <c:idx val="1"/>
          <c:order val="0"/>
          <c:tx>
            <c:strRef>
              <c:f>'2002_2016_AYLIK_IHR'!$A$44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'2002_2016_AYLIK_IHR'!$C$44:$N$44</c:f>
              <c:numCache>
                <c:formatCode>#,##0</c:formatCode>
                <c:ptCount val="12"/>
                <c:pt idx="0">
                  <c:v>465097.56237</c:v>
                </c:pt>
                <c:pt idx="1">
                  <c:v>500591.97363000002</c:v>
                </c:pt>
                <c:pt idx="2">
                  <c:v>611774.73352000001</c:v>
                </c:pt>
                <c:pt idx="3">
                  <c:v>546776.11302000005</c:v>
                </c:pt>
                <c:pt idx="4">
                  <c:v>570420.13723999995</c:v>
                </c:pt>
                <c:pt idx="5">
                  <c:v>561063.15763000003</c:v>
                </c:pt>
                <c:pt idx="6">
                  <c:v>533439.51575000002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'2002_2016_AYLIK_IHR'!$A$45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'2002_2016_AYLIK_IHR'!$C$45:$N$45</c:f>
              <c:numCache>
                <c:formatCode>#,##0</c:formatCode>
                <c:ptCount val="12"/>
                <c:pt idx="0">
                  <c:v>423834.37780999998</c:v>
                </c:pt>
                <c:pt idx="1">
                  <c:v>502325.66833999997</c:v>
                </c:pt>
                <c:pt idx="2">
                  <c:v>536208.23216999997</c:v>
                </c:pt>
                <c:pt idx="3">
                  <c:v>515692.98424000002</c:v>
                </c:pt>
                <c:pt idx="4">
                  <c:v>503328.08214999997</c:v>
                </c:pt>
                <c:pt idx="5">
                  <c:v>538464.43365000002</c:v>
                </c:pt>
                <c:pt idx="6">
                  <c:v>408611.73881000001</c:v>
                </c:pt>
                <c:pt idx="7">
                  <c:v>517502.68495000002</c:v>
                </c:pt>
                <c:pt idx="8">
                  <c:v>483422.27635</c:v>
                </c:pt>
                <c:pt idx="9">
                  <c:v>507978.11835</c:v>
                </c:pt>
                <c:pt idx="10">
                  <c:v>517721.38851000002</c:v>
                </c:pt>
                <c:pt idx="11">
                  <c:v>490788.52825999999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661996160"/>
        <c:axId val="-1661993440"/>
      </c:lineChart>
      <c:catAx>
        <c:axId val="-1661996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6619934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661993440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661996160"/>
        <c:crosses val="autoZero"/>
        <c:crossBetween val="between"/>
        <c:majorUnit val="100000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7115046333494023"/>
          <c:y val="0.15920398009950248"/>
          <c:w val="0.2903519202956773"/>
          <c:h val="8.0483409723038357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 b="1" i="0" u="none" strike="noStrike" baseline="0">
                <a:solidFill>
                  <a:srgbClr val="000000"/>
                </a:solidFill>
                <a:latin typeface="Arial Tur"/>
                <a:cs typeface="Arial Tur"/>
              </a:rPr>
              <a:t>ÇİMENTO CAM SERAMİK VE TOPRAK ÜRÜNLERİ İHRACATI (Bin $)</a:t>
            </a:r>
            <a:endParaRPr lang="tr-TR" sz="700" b="1"/>
          </a:p>
        </c:rich>
      </c:tx>
      <c:layout>
        <c:manualLayout>
          <c:xMode val="edge"/>
          <c:yMode val="edge"/>
          <c:x val="0.14693898976913675"/>
          <c:y val="1.741293532338308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93892193371522"/>
          <c:y val="0.23880640524138091"/>
          <c:w val="0.81020488899562437"/>
          <c:h val="0.47388146040086643"/>
        </c:manualLayout>
      </c:layout>
      <c:lineChart>
        <c:grouping val="standard"/>
        <c:varyColors val="0"/>
        <c:ser>
          <c:idx val="1"/>
          <c:order val="0"/>
          <c:tx>
            <c:strRef>
              <c:f>'2002_2016_AYLIK_IHR'!$A$48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'2002_2016_AYLIK_IHR'!$C$48:$N$48</c:f>
              <c:numCache>
                <c:formatCode>#,##0</c:formatCode>
                <c:ptCount val="12"/>
                <c:pt idx="0">
                  <c:v>180947.00404</c:v>
                </c:pt>
                <c:pt idx="1">
                  <c:v>202320.78313</c:v>
                </c:pt>
                <c:pt idx="2">
                  <c:v>256921.58710999999</c:v>
                </c:pt>
                <c:pt idx="3">
                  <c:v>222388.65734000001</c:v>
                </c:pt>
                <c:pt idx="4">
                  <c:v>240136.40661999999</c:v>
                </c:pt>
                <c:pt idx="5">
                  <c:v>231980.21982</c:v>
                </c:pt>
                <c:pt idx="6">
                  <c:v>218421.50837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'2002_2016_AYLIK_IHR'!$A$49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'2002_2016_AYLIK_IHR'!$C$49:$N$49</c:f>
              <c:numCache>
                <c:formatCode>#,##0</c:formatCode>
                <c:ptCount val="12"/>
                <c:pt idx="0">
                  <c:v>184458.32011999999</c:v>
                </c:pt>
                <c:pt idx="1">
                  <c:v>224268.11603999999</c:v>
                </c:pt>
                <c:pt idx="2">
                  <c:v>273740.46263000002</c:v>
                </c:pt>
                <c:pt idx="3">
                  <c:v>251577.99100000001</c:v>
                </c:pt>
                <c:pt idx="4">
                  <c:v>233936.51415999999</c:v>
                </c:pt>
                <c:pt idx="5">
                  <c:v>239411.14504</c:v>
                </c:pt>
                <c:pt idx="6">
                  <c:v>180023.77429</c:v>
                </c:pt>
                <c:pt idx="7">
                  <c:v>226448.7561</c:v>
                </c:pt>
                <c:pt idx="8">
                  <c:v>215706.09072000001</c:v>
                </c:pt>
                <c:pt idx="9">
                  <c:v>206936.04796</c:v>
                </c:pt>
                <c:pt idx="10">
                  <c:v>212186.10467999999</c:v>
                </c:pt>
                <c:pt idx="11">
                  <c:v>202294.28679000001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661985280"/>
        <c:axId val="-1661986368"/>
      </c:lineChart>
      <c:catAx>
        <c:axId val="-1661985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6619863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661986368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661985280"/>
        <c:crosses val="autoZero"/>
        <c:crossBetween val="between"/>
        <c:majorUnit val="40000"/>
      </c:valAx>
      <c:spPr>
        <a:noFill/>
        <a:ln w="25400">
          <a:noFill/>
        </a:ln>
      </c:spPr>
    </c:plotArea>
    <c:legend>
      <c:legendPos val="t"/>
      <c:layout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MÜCEVHER İHRACATI (Bin $)</a:t>
            </a:r>
          </a:p>
        </c:rich>
      </c:tx>
      <c:layout>
        <c:manualLayout>
          <c:xMode val="edge"/>
          <c:yMode val="edge"/>
          <c:x val="0.31793884198210159"/>
          <c:y val="4.567901234567900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465895742924319"/>
          <c:y val="0.18518585498356113"/>
          <c:w val="0.79116621008685151"/>
          <c:h val="0.5185203939539712"/>
        </c:manualLayout>
      </c:layout>
      <c:lineChart>
        <c:grouping val="standard"/>
        <c:varyColors val="0"/>
        <c:ser>
          <c:idx val="1"/>
          <c:order val="0"/>
          <c:tx>
            <c:strRef>
              <c:f>'2002_2016_AYLIK_IHR'!$A$50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'2002_2016_AYLIK_IHR'!$C$50:$N$50</c:f>
              <c:numCache>
                <c:formatCode>#,##0</c:formatCode>
                <c:ptCount val="12"/>
                <c:pt idx="0">
                  <c:v>198560.51811</c:v>
                </c:pt>
                <c:pt idx="1">
                  <c:v>252658.18319000001</c:v>
                </c:pt>
                <c:pt idx="2">
                  <c:v>341248.6042</c:v>
                </c:pt>
                <c:pt idx="3">
                  <c:v>346683.56556999998</c:v>
                </c:pt>
                <c:pt idx="4">
                  <c:v>303139.47269999998</c:v>
                </c:pt>
                <c:pt idx="5">
                  <c:v>252854.40891999999</c:v>
                </c:pt>
                <c:pt idx="6">
                  <c:v>265868.80820999999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'2002_2016_AYLIK_IHR'!$A$51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'2002_2016_AYLIK_IHR'!$C$51:$N$51</c:f>
              <c:numCache>
                <c:formatCode>#,##0</c:formatCode>
                <c:ptCount val="12"/>
                <c:pt idx="0">
                  <c:v>170447.06148999999</c:v>
                </c:pt>
                <c:pt idx="1">
                  <c:v>155557.30212000001</c:v>
                </c:pt>
                <c:pt idx="2">
                  <c:v>194886.80061999999</c:v>
                </c:pt>
                <c:pt idx="3">
                  <c:v>247962.09906000001</c:v>
                </c:pt>
                <c:pt idx="4">
                  <c:v>172098.34568</c:v>
                </c:pt>
                <c:pt idx="5">
                  <c:v>156340.66411000001</c:v>
                </c:pt>
                <c:pt idx="6">
                  <c:v>90793.000419999997</c:v>
                </c:pt>
                <c:pt idx="7">
                  <c:v>232009.08877</c:v>
                </c:pt>
                <c:pt idx="8">
                  <c:v>195280.45224000001</c:v>
                </c:pt>
                <c:pt idx="9">
                  <c:v>227207.30911999999</c:v>
                </c:pt>
                <c:pt idx="10">
                  <c:v>254860.02015</c:v>
                </c:pt>
                <c:pt idx="11">
                  <c:v>344145.12232000002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661997248"/>
        <c:axId val="-1661984736"/>
      </c:lineChart>
      <c:catAx>
        <c:axId val="-1661997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6619847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661984736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661997248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4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ÇELİK İHRACATI</a:t>
            </a:r>
            <a:r>
              <a:rPr lang="tr-TR" baseline="0"/>
              <a:t> </a:t>
            </a:r>
            <a:r>
              <a:rPr lang="tr-TR"/>
              <a:t>(Bin $)</a:t>
            </a:r>
          </a:p>
        </c:rich>
      </c:tx>
      <c:layout>
        <c:manualLayout>
          <c:xMode val="edge"/>
          <c:yMode val="edge"/>
          <c:x val="0.34691106585200271"/>
          <c:y val="3.6900369003690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682281059063141"/>
          <c:y val="0.19926238002537525"/>
          <c:w val="0.80651731160896056"/>
          <c:h val="0.5387463581540417"/>
        </c:manualLayout>
      </c:layout>
      <c:lineChart>
        <c:grouping val="standard"/>
        <c:varyColors val="0"/>
        <c:ser>
          <c:idx val="1"/>
          <c:order val="0"/>
          <c:tx>
            <c:strRef>
              <c:f>'2002_2016_AYLIK_IHR'!$A$56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'2002_2016_AYLIK_IHR'!$C$46:$N$46</c:f>
              <c:numCache>
                <c:formatCode>#,##0</c:formatCode>
                <c:ptCount val="12"/>
                <c:pt idx="0">
                  <c:v>850633.10140000004</c:v>
                </c:pt>
                <c:pt idx="1">
                  <c:v>928853.38199999998</c:v>
                </c:pt>
                <c:pt idx="2">
                  <c:v>1169662.9009499999</c:v>
                </c:pt>
                <c:pt idx="3">
                  <c:v>995789.98970000003</c:v>
                </c:pt>
                <c:pt idx="4">
                  <c:v>965465.15067</c:v>
                </c:pt>
                <c:pt idx="5">
                  <c:v>903498.00699999998</c:v>
                </c:pt>
                <c:pt idx="6">
                  <c:v>799372.67790000001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'2002_2016_AYLIK_IHR'!$A$47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'2002_2016_AYLIK_IHR'!$C$47:$N$47</c:f>
              <c:numCache>
                <c:formatCode>#,##0</c:formatCode>
                <c:ptCount val="12"/>
                <c:pt idx="0">
                  <c:v>626923.53431999998</c:v>
                </c:pt>
                <c:pt idx="1">
                  <c:v>744873.26393999998</c:v>
                </c:pt>
                <c:pt idx="2">
                  <c:v>731676.11054999998</c:v>
                </c:pt>
                <c:pt idx="3">
                  <c:v>695900.65306000004</c:v>
                </c:pt>
                <c:pt idx="4">
                  <c:v>748298.24387000001</c:v>
                </c:pt>
                <c:pt idx="5">
                  <c:v>903306.15466999996</c:v>
                </c:pt>
                <c:pt idx="6">
                  <c:v>603972.51031000004</c:v>
                </c:pt>
                <c:pt idx="7">
                  <c:v>880299.90758</c:v>
                </c:pt>
                <c:pt idx="8">
                  <c:v>716701.93223000003</c:v>
                </c:pt>
                <c:pt idx="9">
                  <c:v>757720.88332999998</c:v>
                </c:pt>
                <c:pt idx="10">
                  <c:v>739255.74702000001</c:v>
                </c:pt>
                <c:pt idx="11">
                  <c:v>924330.98190000001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661998880"/>
        <c:axId val="-1661992896"/>
      </c:lineChart>
      <c:catAx>
        <c:axId val="-1661998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6619928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661992896"/>
        <c:scaling>
          <c:orientation val="minMax"/>
          <c:max val="3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661998880"/>
        <c:crosses val="autoZero"/>
        <c:crossBetween val="between"/>
        <c:majorUnit val="250000"/>
      </c:valAx>
      <c:spPr>
        <a:noFill/>
        <a:ln w="25400">
          <a:noFill/>
        </a:ln>
      </c:spPr>
    </c:plotArea>
    <c:legend>
      <c:legendPos val="t"/>
      <c:layout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MADENCİLİK ÜRÜNLERİ İHRACATI (Bin $)</a:t>
            </a:r>
          </a:p>
        </c:rich>
      </c:tx>
      <c:layout>
        <c:manualLayout>
          <c:xMode val="edge"/>
          <c:yMode val="edge"/>
          <c:x val="0.23400000000000001"/>
          <c:y val="4.744067336410537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"/>
          <c:y val="0.17603060638535223"/>
          <c:w val="0.86000000000000065"/>
          <c:h val="0.57303580376508445"/>
        </c:manualLayout>
      </c:layout>
      <c:lineChart>
        <c:grouping val="standard"/>
        <c:varyColors val="0"/>
        <c:ser>
          <c:idx val="1"/>
          <c:order val="0"/>
          <c:tx>
            <c:strRef>
              <c:f>'2002_2016_AYLIK_IHR'!$A$60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'2002_2016_AYLIK_IHR'!$C$60:$N$60</c:f>
              <c:numCache>
                <c:formatCode>#,##0</c:formatCode>
                <c:ptCount val="12"/>
                <c:pt idx="0">
                  <c:v>327636.03240000003</c:v>
                </c:pt>
                <c:pt idx="1">
                  <c:v>309155.17703999998</c:v>
                </c:pt>
                <c:pt idx="2">
                  <c:v>382568.91473999998</c:v>
                </c:pt>
                <c:pt idx="3">
                  <c:v>447146.94410000002</c:v>
                </c:pt>
                <c:pt idx="4">
                  <c:v>445541.13689999998</c:v>
                </c:pt>
                <c:pt idx="5">
                  <c:v>366992.755</c:v>
                </c:pt>
                <c:pt idx="6">
                  <c:v>386449.83600000001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'2002_2016_AYLIK_IHR'!$A$61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'2002_2016_AYLIK_IHR'!$C$61:$N$61</c:f>
              <c:numCache>
                <c:formatCode>#,##0</c:formatCode>
                <c:ptCount val="12"/>
                <c:pt idx="0">
                  <c:v>236204.63557000001</c:v>
                </c:pt>
                <c:pt idx="1">
                  <c:v>244178.06928</c:v>
                </c:pt>
                <c:pt idx="2">
                  <c:v>265568.22891000001</c:v>
                </c:pt>
                <c:pt idx="3">
                  <c:v>337034.79820000002</c:v>
                </c:pt>
                <c:pt idx="4">
                  <c:v>315280.87226999999</c:v>
                </c:pt>
                <c:pt idx="5">
                  <c:v>361234.93433999998</c:v>
                </c:pt>
                <c:pt idx="6">
                  <c:v>271362.79934000003</c:v>
                </c:pt>
                <c:pt idx="7">
                  <c:v>344705.85963999998</c:v>
                </c:pt>
                <c:pt idx="8">
                  <c:v>322012.03495</c:v>
                </c:pt>
                <c:pt idx="9">
                  <c:v>351089.66720000003</c:v>
                </c:pt>
                <c:pt idx="10">
                  <c:v>384469.13858999999</c:v>
                </c:pt>
                <c:pt idx="11">
                  <c:v>354103.23116000002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661990176"/>
        <c:axId val="-1662001056"/>
      </c:lineChart>
      <c:catAx>
        <c:axId val="-1661990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6620010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662001056"/>
        <c:scaling>
          <c:orientation val="minMax"/>
          <c:max val="55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661990176"/>
        <c:crosses val="autoZero"/>
        <c:crossBetween val="between"/>
        <c:majorUnit val="50000"/>
      </c:valAx>
      <c:spPr>
        <a:noFill/>
        <a:ln w="25400">
          <a:noFill/>
        </a:ln>
      </c:spPr>
    </c:plotArea>
    <c:legend>
      <c:legendPos val="t"/>
      <c:layout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AYLAR BAZINDA TOPLAM İHRACAT
</a:t>
            </a:r>
          </a:p>
        </c:rich>
      </c:tx>
      <c:layout>
        <c:manualLayout>
          <c:xMode val="edge"/>
          <c:yMode val="edge"/>
          <c:x val="0.27731374487279997"/>
          <c:y val="3.663003663003663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21967963386727"/>
          <c:y val="0.21611798920411671"/>
          <c:w val="0.75972540045766757"/>
          <c:h val="0.51648536403017697"/>
        </c:manualLayout>
      </c:layout>
      <c:lineChart>
        <c:grouping val="standard"/>
        <c:varyColors val="0"/>
        <c:ser>
          <c:idx val="0"/>
          <c:order val="0"/>
          <c:tx>
            <c:strRef>
              <c:f>'2002_2016_AYLIK_IHR'!$A$76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'2002_2016_AYLIK_IHR'!$C$76:$N$76</c:f>
              <c:numCache>
                <c:formatCode>#,##0</c:formatCode>
                <c:ptCount val="12"/>
                <c:pt idx="0">
                  <c:v>9546115.4000000004</c:v>
                </c:pt>
                <c:pt idx="1">
                  <c:v>12366388.057</c:v>
                </c:pt>
                <c:pt idx="2">
                  <c:v>12757672.093</c:v>
                </c:pt>
                <c:pt idx="3">
                  <c:v>11950497.685000001</c:v>
                </c:pt>
                <c:pt idx="4">
                  <c:v>12098611.067</c:v>
                </c:pt>
                <c:pt idx="5">
                  <c:v>12864154.060000001</c:v>
                </c:pt>
                <c:pt idx="6">
                  <c:v>9850124.8719999995</c:v>
                </c:pt>
                <c:pt idx="7">
                  <c:v>11830762.82</c:v>
                </c:pt>
                <c:pt idx="8">
                  <c:v>10901638.452</c:v>
                </c:pt>
                <c:pt idx="9">
                  <c:v>12796159.91</c:v>
                </c:pt>
                <c:pt idx="10">
                  <c:v>12786936.247</c:v>
                </c:pt>
                <c:pt idx="11">
                  <c:v>12780523.145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'2002_2016_AYLIK_IHR'!$A$77</c:f>
              <c:strCache>
                <c:ptCount val="1"/>
                <c:pt idx="0">
                  <c:v>2017</c:v>
                </c:pt>
              </c:strCache>
            </c:strRef>
          </c:tx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'2002_2016_AYLIK_IHR'!$C$77:$N$77</c:f>
              <c:numCache>
                <c:formatCode>#,##0</c:formatCode>
                <c:ptCount val="12"/>
                <c:pt idx="0">
                  <c:v>11251722.676000001</c:v>
                </c:pt>
                <c:pt idx="1">
                  <c:v>12094241.823000001</c:v>
                </c:pt>
                <c:pt idx="2">
                  <c:v>14477333.732000001</c:v>
                </c:pt>
                <c:pt idx="3">
                  <c:v>12866990.414000001</c:v>
                </c:pt>
                <c:pt idx="4">
                  <c:v>13596566.024</c:v>
                </c:pt>
                <c:pt idx="5">
                  <c:v>13165737.054</c:v>
                </c:pt>
                <c:pt idx="6">
                  <c:v>11473657.857120002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59276112"/>
        <c:axId val="-159272848"/>
      </c:lineChart>
      <c:catAx>
        <c:axId val="-159276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592728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59272848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5927611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GEMİ</a:t>
            </a:r>
            <a:r>
              <a:rPr lang="tr-TR" sz="1000" baseline="0"/>
              <a:t> VE YAT</a:t>
            </a:r>
            <a:r>
              <a:rPr lang="en-US" sz="1000"/>
              <a:t> İHRACATI (Bin $)</a:t>
            </a:r>
          </a:p>
        </c:rich>
      </c:tx>
      <c:layout>
        <c:manualLayout>
          <c:xMode val="edge"/>
          <c:yMode val="edge"/>
          <c:x val="0.31400000000000078"/>
          <c:y val="4.244694132334591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999999999999999"/>
          <c:y val="0.14606820214888874"/>
          <c:w val="0.86000000000000065"/>
          <c:h val="0.57303580376508478"/>
        </c:manualLayout>
      </c:layout>
      <c:lineChart>
        <c:grouping val="standard"/>
        <c:varyColors val="0"/>
        <c:ser>
          <c:idx val="1"/>
          <c:order val="0"/>
          <c:tx>
            <c:strRef>
              <c:f>'2002_2016_AYLIK_IHR'!$A$38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'2002_2016_AYLIK_IHR'!$C$38:$N$38</c:f>
              <c:numCache>
                <c:formatCode>#,##0</c:formatCode>
                <c:ptCount val="12"/>
                <c:pt idx="0">
                  <c:v>65125.639880000002</c:v>
                </c:pt>
                <c:pt idx="1">
                  <c:v>84700.491330000004</c:v>
                </c:pt>
                <c:pt idx="2">
                  <c:v>148505.58248000001</c:v>
                </c:pt>
                <c:pt idx="3">
                  <c:v>72460.498909999995</c:v>
                </c:pt>
                <c:pt idx="4">
                  <c:v>114131.60739</c:v>
                </c:pt>
                <c:pt idx="5">
                  <c:v>158069.96716999999</c:v>
                </c:pt>
                <c:pt idx="6">
                  <c:v>90804.685630000007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'2002_2016_AYLIK_IHR'!$A$39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'2002_2016_AYLIK_IHR'!$C$39:$N$39</c:f>
              <c:numCache>
                <c:formatCode>#,##0</c:formatCode>
                <c:ptCount val="12"/>
                <c:pt idx="0">
                  <c:v>41417.644560000001</c:v>
                </c:pt>
                <c:pt idx="1">
                  <c:v>60218.646050000003</c:v>
                </c:pt>
                <c:pt idx="2">
                  <c:v>79474.406210000001</c:v>
                </c:pt>
                <c:pt idx="3">
                  <c:v>93023.938320000001</c:v>
                </c:pt>
                <c:pt idx="4">
                  <c:v>33871.65148</c:v>
                </c:pt>
                <c:pt idx="5">
                  <c:v>58325.262360000001</c:v>
                </c:pt>
                <c:pt idx="6">
                  <c:v>22687.391009999999</c:v>
                </c:pt>
                <c:pt idx="7">
                  <c:v>60940.400569999998</c:v>
                </c:pt>
                <c:pt idx="8">
                  <c:v>19930.44469</c:v>
                </c:pt>
                <c:pt idx="9">
                  <c:v>74293.334279999995</c:v>
                </c:pt>
                <c:pt idx="10">
                  <c:v>272260.00621999998</c:v>
                </c:pt>
                <c:pt idx="11">
                  <c:v>156426.67077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661983648"/>
        <c:axId val="-1661999968"/>
      </c:lineChart>
      <c:catAx>
        <c:axId val="-1661983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6619999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661999968"/>
        <c:scaling>
          <c:orientation val="minMax"/>
          <c:max val="4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661983648"/>
        <c:crosses val="autoZero"/>
        <c:crossBetween val="between"/>
        <c:majorUnit val="50000"/>
      </c:valAx>
      <c:spPr>
        <a:noFill/>
        <a:ln w="25400">
          <a:noFill/>
        </a:ln>
      </c:spPr>
    </c:plotArea>
    <c:legend>
      <c:legendPos val="t"/>
      <c:layout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SAVUNMA</a:t>
            </a:r>
            <a:r>
              <a:rPr lang="tr-TR" sz="1000" baseline="0"/>
              <a:t> VE HAVACILIK SANAYİİ</a:t>
            </a:r>
            <a:r>
              <a:rPr lang="en-US" sz="1000"/>
              <a:t> İHRACATI (Bin $)</a:t>
            </a:r>
          </a:p>
        </c:rich>
      </c:tx>
      <c:layout>
        <c:manualLayout>
          <c:xMode val="edge"/>
          <c:yMode val="edge"/>
          <c:x val="0.22066666666666668"/>
          <c:y val="2.74656679151061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999999999999999"/>
          <c:y val="0.15106195995163529"/>
          <c:w val="0.86000000000000065"/>
          <c:h val="0.57303580376508445"/>
        </c:manualLayout>
      </c:layout>
      <c:lineChart>
        <c:grouping val="standard"/>
        <c:varyColors val="0"/>
        <c:ser>
          <c:idx val="1"/>
          <c:order val="0"/>
          <c:tx>
            <c:strRef>
              <c:f>'2002_2016_AYLIK_IHR'!$A$52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'2002_2016_AYLIK_IHR'!$C$52:$N$52</c:f>
              <c:numCache>
                <c:formatCode>#,##0</c:formatCode>
                <c:ptCount val="12"/>
                <c:pt idx="0">
                  <c:v>99964.754350000003</c:v>
                </c:pt>
                <c:pt idx="1">
                  <c:v>122117.96556</c:v>
                </c:pt>
                <c:pt idx="2">
                  <c:v>147396.47138</c:v>
                </c:pt>
                <c:pt idx="3">
                  <c:v>137743.37059000001</c:v>
                </c:pt>
                <c:pt idx="4">
                  <c:v>131960.78599</c:v>
                </c:pt>
                <c:pt idx="5">
                  <c:v>156546.92847000001</c:v>
                </c:pt>
                <c:pt idx="6">
                  <c:v>111633.83837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'2002_2016_AYLIK_IHR'!$A$53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chemeClr val="tx2"/>
              </a:solidFill>
            </a:ln>
          </c:spPr>
          <c:marker>
            <c:symbol val="diamond"/>
            <c:size val="7"/>
            <c:spPr>
              <a:solidFill>
                <a:schemeClr val="tx2"/>
              </a:solidFill>
            </c:spPr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'2002_2016_AYLIK_IHR'!$C$53:$N$53</c:f>
              <c:numCache>
                <c:formatCode>#,##0</c:formatCode>
                <c:ptCount val="12"/>
                <c:pt idx="0">
                  <c:v>118636.14177</c:v>
                </c:pt>
                <c:pt idx="1">
                  <c:v>136586.82457999999</c:v>
                </c:pt>
                <c:pt idx="2">
                  <c:v>164167.68768999999</c:v>
                </c:pt>
                <c:pt idx="3">
                  <c:v>146799.34344</c:v>
                </c:pt>
                <c:pt idx="4">
                  <c:v>106338.51489999999</c:v>
                </c:pt>
                <c:pt idx="5">
                  <c:v>143121.23869999999</c:v>
                </c:pt>
                <c:pt idx="6">
                  <c:v>97285.00662</c:v>
                </c:pt>
                <c:pt idx="7">
                  <c:v>151570.55338999999</c:v>
                </c:pt>
                <c:pt idx="8">
                  <c:v>140241.91118</c:v>
                </c:pt>
                <c:pt idx="9">
                  <c:v>124349.49412</c:v>
                </c:pt>
                <c:pt idx="10">
                  <c:v>135521.15710000001</c:v>
                </c:pt>
                <c:pt idx="11">
                  <c:v>212501.04013000001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661972224"/>
        <c:axId val="-1661971680"/>
      </c:lineChart>
      <c:catAx>
        <c:axId val="-1661972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6619716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661971680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66197222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892262467191599"/>
          <c:y val="0.11235955056179775"/>
          <c:w val="0.26751999999999998"/>
          <c:h val="7.4135283651341338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İKLİMLENDİRME</a:t>
            </a:r>
            <a:r>
              <a:rPr lang="tr-TR" sz="1000" baseline="0"/>
              <a:t> SANAYİ </a:t>
            </a:r>
            <a:r>
              <a:rPr lang="en-US" sz="1000"/>
              <a:t>İHRACATI (Bin $)</a:t>
            </a:r>
          </a:p>
        </c:rich>
      </c:tx>
      <c:layout>
        <c:manualLayout>
          <c:xMode val="edge"/>
          <c:yMode val="edge"/>
          <c:x val="0.25800000000000001"/>
          <c:y val="3.24594257178526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"/>
          <c:y val="0.17603060638535223"/>
          <c:w val="0.86000000000000065"/>
          <c:h val="0.55306064270056132"/>
        </c:manualLayout>
      </c:layout>
      <c:lineChart>
        <c:grouping val="standard"/>
        <c:varyColors val="0"/>
        <c:ser>
          <c:idx val="1"/>
          <c:order val="0"/>
          <c:tx>
            <c:strRef>
              <c:f>'2002_2016_AYLIK_IHR'!$A$54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'2002_2016_AYLIK_IHR'!$C$54:$N$54</c:f>
              <c:numCache>
                <c:formatCode>#,##0</c:formatCode>
                <c:ptCount val="12"/>
                <c:pt idx="0">
                  <c:v>257701.44957999999</c:v>
                </c:pt>
                <c:pt idx="1">
                  <c:v>269349.10970999999</c:v>
                </c:pt>
                <c:pt idx="2">
                  <c:v>329569.82156999997</c:v>
                </c:pt>
                <c:pt idx="3">
                  <c:v>309951.29204999999</c:v>
                </c:pt>
                <c:pt idx="4">
                  <c:v>327888.67392999999</c:v>
                </c:pt>
                <c:pt idx="5">
                  <c:v>324251.31565</c:v>
                </c:pt>
                <c:pt idx="6">
                  <c:v>304827.0981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'2002_2016_AYLIK_IHR'!$A$55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chemeClr val="tx2"/>
              </a:solidFill>
            </a:ln>
          </c:spPr>
          <c:marker>
            <c:symbol val="diamond"/>
            <c:size val="7"/>
            <c:spPr>
              <a:solidFill>
                <a:schemeClr val="tx2"/>
              </a:solidFill>
            </c:spPr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'2002_2016_AYLIK_IHR'!$C$55:$N$55</c:f>
              <c:numCache>
                <c:formatCode>#,##0</c:formatCode>
                <c:ptCount val="12"/>
                <c:pt idx="0">
                  <c:v>254117.76933000001</c:v>
                </c:pt>
                <c:pt idx="1">
                  <c:v>280094.70999</c:v>
                </c:pt>
                <c:pt idx="2">
                  <c:v>314644.74862999999</c:v>
                </c:pt>
                <c:pt idx="3">
                  <c:v>303604.24443000002</c:v>
                </c:pt>
                <c:pt idx="4">
                  <c:v>286639.18878999999</c:v>
                </c:pt>
                <c:pt idx="5">
                  <c:v>335511.09217000002</c:v>
                </c:pt>
                <c:pt idx="6">
                  <c:v>225691.47210000001</c:v>
                </c:pt>
                <c:pt idx="7">
                  <c:v>302024.43125999998</c:v>
                </c:pt>
                <c:pt idx="8">
                  <c:v>281829.04858</c:v>
                </c:pt>
                <c:pt idx="9">
                  <c:v>313789.53726000001</c:v>
                </c:pt>
                <c:pt idx="10">
                  <c:v>320435.55858999997</c:v>
                </c:pt>
                <c:pt idx="11">
                  <c:v>289508.50641999999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661979296"/>
        <c:axId val="-1661969504"/>
      </c:lineChart>
      <c:catAx>
        <c:axId val="-1661979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6619695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661969504"/>
        <c:scaling>
          <c:orientation val="minMax"/>
          <c:max val="5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661979296"/>
        <c:crosses val="autoZero"/>
        <c:crossBetween val="between"/>
        <c:majorUnit val="50000"/>
      </c:valAx>
      <c:spPr>
        <a:noFill/>
        <a:ln w="25400">
          <a:noFill/>
        </a:ln>
      </c:spPr>
    </c:plotArea>
    <c:legend>
      <c:legendPos val="t"/>
      <c:layout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 sz="1000"/>
              <a:t>AYLAR BAZINDA TARIM İHRACATI</a:t>
            </a:r>
            <a:endParaRPr lang="tr-TR" sz="1000" b="1" i="0" u="none" strike="noStrike" baseline="0"/>
          </a:p>
        </c:rich>
      </c:tx>
      <c:layout>
        <c:manualLayout>
          <c:xMode val="edge"/>
          <c:yMode val="edge"/>
          <c:x val="0.27169617989891004"/>
          <c:y val="5.5335968379446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390845884621779"/>
          <c:y val="0.18972368631825576"/>
          <c:w val="0.75402468126949163"/>
          <c:h val="0.54940817496328231"/>
        </c:manualLayout>
      </c:layout>
      <c:lineChart>
        <c:grouping val="standard"/>
        <c:varyColors val="0"/>
        <c:ser>
          <c:idx val="0"/>
          <c:order val="0"/>
          <c:tx>
            <c:strRef>
              <c:f>'2002_2016_AYLIK_IHR'!$A$3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'2002_2016_AYLIK_IHR'!$C$3:$N$3</c:f>
              <c:numCache>
                <c:formatCode>#,##0</c:formatCode>
                <c:ptCount val="12"/>
                <c:pt idx="0">
                  <c:v>1452230.2365300001</c:v>
                </c:pt>
                <c:pt idx="1">
                  <c:v>1713742.3471000001</c:v>
                </c:pt>
                <c:pt idx="2">
                  <c:v>1749757.3763099997</c:v>
                </c:pt>
                <c:pt idx="3">
                  <c:v>1635750.9739400002</c:v>
                </c:pt>
                <c:pt idx="4">
                  <c:v>1600458.29057</c:v>
                </c:pt>
                <c:pt idx="5">
                  <c:v>1703009.1706099999</c:v>
                </c:pt>
                <c:pt idx="6">
                  <c:v>1204892.8197200003</c:v>
                </c:pt>
                <c:pt idx="7">
                  <c:v>1627157.1311000001</c:v>
                </c:pt>
                <c:pt idx="8">
                  <c:v>1545980.3569499999</c:v>
                </c:pt>
                <c:pt idx="9">
                  <c:v>1938842.3562</c:v>
                </c:pt>
                <c:pt idx="10">
                  <c:v>2043674.0053900005</c:v>
                </c:pt>
                <c:pt idx="11">
                  <c:v>1997020.5424700002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'2002_2016_AYLIK_IHR'!$A$2</c:f>
              <c:strCache>
                <c:ptCount val="1"/>
                <c:pt idx="0">
                  <c:v>2017</c:v>
                </c:pt>
              </c:strCache>
            </c:strRef>
          </c:tx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'2002_2016_AYLIK_IHR'!$C$2:$N$2</c:f>
              <c:numCache>
                <c:formatCode>#,##0</c:formatCode>
                <c:ptCount val="12"/>
                <c:pt idx="0">
                  <c:v>1652449.2299299999</c:v>
                </c:pt>
                <c:pt idx="1">
                  <c:v>1663067.4426399998</c:v>
                </c:pt>
                <c:pt idx="2">
                  <c:v>1866784.10014</c:v>
                </c:pt>
                <c:pt idx="3">
                  <c:v>1609647.4518300002</c:v>
                </c:pt>
                <c:pt idx="4">
                  <c:v>1676188.5687999998</c:v>
                </c:pt>
                <c:pt idx="5">
                  <c:v>1597965.9143400001</c:v>
                </c:pt>
                <c:pt idx="6">
                  <c:v>1473312.4299099999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59284272"/>
        <c:axId val="-1921594256"/>
      </c:lineChart>
      <c:catAx>
        <c:axId val="-159284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215942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21594256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5928427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AYLIK İHRACAT RAKAMLARINDAKİ DEĞİŞİM, 2009-2017</a:t>
            </a:r>
          </a:p>
        </c:rich>
      </c:tx>
      <c:layout>
        <c:manualLayout>
          <c:xMode val="edge"/>
          <c:yMode val="edge"/>
          <c:x val="0.21774221770665791"/>
          <c:y val="3.409090909090908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053783200215318"/>
          <c:y val="0.16477295583961588"/>
          <c:w val="0.73656010658196058"/>
          <c:h val="0.60795538878754851"/>
        </c:manualLayout>
      </c:layout>
      <c:lineChart>
        <c:grouping val="standard"/>
        <c:varyColors val="0"/>
        <c:ser>
          <c:idx val="5"/>
          <c:order val="0"/>
          <c:tx>
            <c:v>2009</c:v>
          </c:tx>
          <c:spPr>
            <a:ln w="38100">
              <a:solidFill>
                <a:srgbClr val="800000"/>
              </a:solidFill>
              <a:prstDash val="solid"/>
            </a:ln>
          </c:spPr>
          <c:marker>
            <c:symbol val="none"/>
          </c:marker>
          <c:val>
            <c:numRef>
              <c:f>'2002_2016_AYLIK_IHR'!$C$69:$N$69</c:f>
              <c:numCache>
                <c:formatCode>#,##0</c:formatCode>
                <c:ptCount val="12"/>
                <c:pt idx="0">
                  <c:v>7884493.5240000002</c:v>
                </c:pt>
                <c:pt idx="1">
                  <c:v>8435115.8340000007</c:v>
                </c:pt>
                <c:pt idx="2">
                  <c:v>8155485.0810000002</c:v>
                </c:pt>
                <c:pt idx="3">
                  <c:v>7561696.2829999998</c:v>
                </c:pt>
                <c:pt idx="4">
                  <c:v>7346407.5279999999</c:v>
                </c:pt>
                <c:pt idx="5">
                  <c:v>8329692.7829999998</c:v>
                </c:pt>
                <c:pt idx="6">
                  <c:v>9055733.6710000001</c:v>
                </c:pt>
                <c:pt idx="7">
                  <c:v>7839908.8420000002</c:v>
                </c:pt>
                <c:pt idx="8">
                  <c:v>8480708.3870000001</c:v>
                </c:pt>
                <c:pt idx="9">
                  <c:v>10095768.029999999</c:v>
                </c:pt>
                <c:pt idx="10">
                  <c:v>8903010.773</c:v>
                </c:pt>
                <c:pt idx="11">
                  <c:v>10054591.867000001</c:v>
                </c:pt>
              </c:numCache>
            </c:numRef>
          </c:val>
          <c:smooth val="0"/>
        </c:ser>
        <c:ser>
          <c:idx val="6"/>
          <c:order val="1"/>
          <c:tx>
            <c:strRef>
              <c:f>'2002_2016_AYLIK_IHR'!$A$70</c:f>
              <c:strCache>
                <c:ptCount val="1"/>
                <c:pt idx="0">
                  <c:v>2010</c:v>
                </c:pt>
              </c:strCache>
            </c:strRef>
          </c:tx>
          <c:marker>
            <c:symbol val="none"/>
          </c:marker>
          <c:val>
            <c:numRef>
              <c:f>'2002_2016_AYLIK_IHR'!$C$70:$N$70</c:f>
              <c:numCache>
                <c:formatCode>#,##0</c:formatCode>
                <c:ptCount val="12"/>
                <c:pt idx="0">
                  <c:v>7828748.0580000002</c:v>
                </c:pt>
                <c:pt idx="1">
                  <c:v>8263237.8140000002</c:v>
                </c:pt>
                <c:pt idx="2">
                  <c:v>9886488.1710000001</c:v>
                </c:pt>
                <c:pt idx="3">
                  <c:v>9396006.6539999992</c:v>
                </c:pt>
                <c:pt idx="4">
                  <c:v>9799958.1170000006</c:v>
                </c:pt>
                <c:pt idx="5">
                  <c:v>9542907.6439999994</c:v>
                </c:pt>
                <c:pt idx="6">
                  <c:v>9564682.5449999999</c:v>
                </c:pt>
                <c:pt idx="7">
                  <c:v>8523451.9729999993</c:v>
                </c:pt>
                <c:pt idx="8">
                  <c:v>8909230.5209999997</c:v>
                </c:pt>
                <c:pt idx="9">
                  <c:v>10963586.27</c:v>
                </c:pt>
                <c:pt idx="10">
                  <c:v>9382369.7180000003</c:v>
                </c:pt>
                <c:pt idx="11">
                  <c:v>11822551.698999999</c:v>
                </c:pt>
              </c:numCache>
            </c:numRef>
          </c:val>
          <c:smooth val="0"/>
        </c:ser>
        <c:ser>
          <c:idx val="7"/>
          <c:order val="2"/>
          <c:tx>
            <c:strRef>
              <c:f>'2002_2016_AYLIK_IHR'!$A$71</c:f>
              <c:strCache>
                <c:ptCount val="1"/>
                <c:pt idx="0">
                  <c:v>2011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val>
            <c:numRef>
              <c:f>'2002_2016_AYLIK_IHR'!$C$71:$N$71</c:f>
              <c:numCache>
                <c:formatCode>#,##0</c:formatCode>
                <c:ptCount val="12"/>
                <c:pt idx="0">
                  <c:v>9551084.6390000004</c:v>
                </c:pt>
                <c:pt idx="1">
                  <c:v>10059126.307</c:v>
                </c:pt>
                <c:pt idx="2">
                  <c:v>11811085.16</c:v>
                </c:pt>
                <c:pt idx="3">
                  <c:v>11873269.447000001</c:v>
                </c:pt>
                <c:pt idx="4">
                  <c:v>10943364.372</c:v>
                </c:pt>
                <c:pt idx="5">
                  <c:v>11349953.558</c:v>
                </c:pt>
                <c:pt idx="6">
                  <c:v>11860004.271</c:v>
                </c:pt>
                <c:pt idx="7">
                  <c:v>11245124.657</c:v>
                </c:pt>
                <c:pt idx="8">
                  <c:v>10750626.098999999</c:v>
                </c:pt>
                <c:pt idx="9">
                  <c:v>11907219.297</c:v>
                </c:pt>
                <c:pt idx="10">
                  <c:v>11078524.743000001</c:v>
                </c:pt>
                <c:pt idx="11">
                  <c:v>12477486.279999999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'2002_2016_AYLIK_IHR'!$A$72</c:f>
              <c:strCache>
                <c:ptCount val="1"/>
                <c:pt idx="0">
                  <c:v>2012</c:v>
                </c:pt>
              </c:strCache>
            </c:strRef>
          </c:tx>
          <c:marker>
            <c:symbol val="none"/>
          </c:marker>
          <c:val>
            <c:numRef>
              <c:f>'2002_2016_AYLIK_IHR'!$C$72:$N$72</c:f>
              <c:numCache>
                <c:formatCode>#,##0</c:formatCode>
                <c:ptCount val="12"/>
                <c:pt idx="0">
                  <c:v>10348187.165999999</c:v>
                </c:pt>
                <c:pt idx="1">
                  <c:v>11748000.124</c:v>
                </c:pt>
                <c:pt idx="2">
                  <c:v>13208572.977</c:v>
                </c:pt>
                <c:pt idx="3">
                  <c:v>12630226.718</c:v>
                </c:pt>
                <c:pt idx="4">
                  <c:v>13131530.960999999</c:v>
                </c:pt>
                <c:pt idx="5">
                  <c:v>13231198.687999999</c:v>
                </c:pt>
                <c:pt idx="6">
                  <c:v>12830675.307</c:v>
                </c:pt>
                <c:pt idx="7">
                  <c:v>12831394.572000001</c:v>
                </c:pt>
                <c:pt idx="8">
                  <c:v>12952651.721999999</c:v>
                </c:pt>
                <c:pt idx="9">
                  <c:v>13190769.654999999</c:v>
                </c:pt>
                <c:pt idx="10">
                  <c:v>13753052.493000001</c:v>
                </c:pt>
                <c:pt idx="11">
                  <c:v>12605476.173</c:v>
                </c:pt>
              </c:numCache>
            </c:numRef>
          </c:val>
          <c:smooth val="0"/>
        </c:ser>
        <c:ser>
          <c:idx val="3"/>
          <c:order val="4"/>
          <c:tx>
            <c:strRef>
              <c:f>'2002_2016_AYLIK_IHR'!$A$73</c:f>
              <c:strCache>
                <c:ptCount val="1"/>
                <c:pt idx="0">
                  <c:v>2013</c:v>
                </c:pt>
              </c:strCache>
            </c:strRef>
          </c:tx>
          <c:marker>
            <c:symbol val="none"/>
          </c:marker>
          <c:val>
            <c:numRef>
              <c:f>'2002_2016_AYLIK_IHR'!$C$73:$N$73</c:f>
              <c:numCache>
                <c:formatCode>#,##0</c:formatCode>
                <c:ptCount val="12"/>
                <c:pt idx="0">
                  <c:v>11481521.079</c:v>
                </c:pt>
                <c:pt idx="1">
                  <c:v>12385690.909</c:v>
                </c:pt>
                <c:pt idx="2">
                  <c:v>13122058.141000001</c:v>
                </c:pt>
                <c:pt idx="3">
                  <c:v>12468202.903000001</c:v>
                </c:pt>
                <c:pt idx="4">
                  <c:v>13277209.017000001</c:v>
                </c:pt>
                <c:pt idx="5">
                  <c:v>12399973.961999999</c:v>
                </c:pt>
                <c:pt idx="6">
                  <c:v>13059519.685000001</c:v>
                </c:pt>
                <c:pt idx="7">
                  <c:v>11118300.903000001</c:v>
                </c:pt>
                <c:pt idx="8">
                  <c:v>13060371.039000001</c:v>
                </c:pt>
                <c:pt idx="9">
                  <c:v>12053704.638</c:v>
                </c:pt>
                <c:pt idx="10">
                  <c:v>14201227.351</c:v>
                </c:pt>
                <c:pt idx="11">
                  <c:v>13174857.460000001</c:v>
                </c:pt>
              </c:numCache>
            </c:numRef>
          </c:val>
          <c:smooth val="0"/>
        </c:ser>
        <c:ser>
          <c:idx val="4"/>
          <c:order val="5"/>
          <c:tx>
            <c:strRef>
              <c:f>'2002_2016_AYLIK_IHR'!$A$74</c:f>
              <c:strCache>
                <c:ptCount val="1"/>
                <c:pt idx="0">
                  <c:v>2014</c:v>
                </c:pt>
              </c:strCache>
            </c:strRef>
          </c:tx>
          <c:marker>
            <c:symbol val="diamond"/>
            <c:size val="5"/>
          </c:marker>
          <c:val>
            <c:numRef>
              <c:f>'2002_2016_AYLIK_IHR'!$C$74:$N$74</c:f>
              <c:numCache>
                <c:formatCode>#,##0</c:formatCode>
                <c:ptCount val="12"/>
                <c:pt idx="0">
                  <c:v>12399761.948000001</c:v>
                </c:pt>
                <c:pt idx="1">
                  <c:v>13053292.493000001</c:v>
                </c:pt>
                <c:pt idx="2">
                  <c:v>14680110.779999999</c:v>
                </c:pt>
                <c:pt idx="3">
                  <c:v>13371185.664000001</c:v>
                </c:pt>
                <c:pt idx="4">
                  <c:v>13681906.159</c:v>
                </c:pt>
                <c:pt idx="5">
                  <c:v>12880924.245999999</c:v>
                </c:pt>
                <c:pt idx="6">
                  <c:v>13344776.958000001</c:v>
                </c:pt>
                <c:pt idx="7">
                  <c:v>11386828.925000001</c:v>
                </c:pt>
                <c:pt idx="8">
                  <c:v>13583120.905999999</c:v>
                </c:pt>
                <c:pt idx="9">
                  <c:v>12891630.102</c:v>
                </c:pt>
                <c:pt idx="10">
                  <c:v>13067348.107000001</c:v>
                </c:pt>
                <c:pt idx="11">
                  <c:v>13269271.402000001</c:v>
                </c:pt>
              </c:numCache>
            </c:numRef>
          </c:val>
          <c:smooth val="0"/>
        </c:ser>
        <c:ser>
          <c:idx val="1"/>
          <c:order val="6"/>
          <c:tx>
            <c:strRef>
              <c:f>'2002_2016_AYLIK_IHR'!$A$75</c:f>
              <c:strCache>
                <c:ptCount val="1"/>
                <c:pt idx="0">
                  <c:v>2015</c:v>
                </c:pt>
              </c:strCache>
            </c:strRef>
          </c:tx>
          <c:marker>
            <c:symbol val="none"/>
          </c:marker>
          <c:val>
            <c:numRef>
              <c:f>'2002_2016_AYLIK_IHR'!$C$75:$N$75</c:f>
              <c:numCache>
                <c:formatCode>#,##0</c:formatCode>
                <c:ptCount val="12"/>
                <c:pt idx="0">
                  <c:v>12301766.75</c:v>
                </c:pt>
                <c:pt idx="1">
                  <c:v>12231860.140000001</c:v>
                </c:pt>
                <c:pt idx="2">
                  <c:v>12519910.437999999</c:v>
                </c:pt>
                <c:pt idx="3">
                  <c:v>13349346.866</c:v>
                </c:pt>
                <c:pt idx="4">
                  <c:v>11080385.127</c:v>
                </c:pt>
                <c:pt idx="5">
                  <c:v>11949647.085999999</c:v>
                </c:pt>
                <c:pt idx="6">
                  <c:v>11129358.973999999</c:v>
                </c:pt>
                <c:pt idx="7">
                  <c:v>11022045.344000001</c:v>
                </c:pt>
                <c:pt idx="8">
                  <c:v>11581703.842</c:v>
                </c:pt>
                <c:pt idx="9">
                  <c:v>13240039.088</c:v>
                </c:pt>
                <c:pt idx="10">
                  <c:v>11681989.013</c:v>
                </c:pt>
                <c:pt idx="11">
                  <c:v>11750818.76</c:v>
                </c:pt>
              </c:numCache>
            </c:numRef>
          </c:val>
          <c:smooth val="0"/>
        </c:ser>
        <c:ser>
          <c:idx val="2"/>
          <c:order val="7"/>
          <c:tx>
            <c:strRef>
              <c:f>'2002_2016_AYLIK_IHR'!$A$76</c:f>
              <c:strCache>
                <c:ptCount val="1"/>
                <c:pt idx="0">
                  <c:v>2016</c:v>
                </c:pt>
              </c:strCache>
            </c:strRef>
          </c:tx>
          <c:marker>
            <c:symbol val="none"/>
          </c:marker>
          <c:val>
            <c:numRef>
              <c:f>'2002_2016_AYLIK_IHR'!$C$76:$N$76</c:f>
              <c:numCache>
                <c:formatCode>#,##0</c:formatCode>
                <c:ptCount val="12"/>
                <c:pt idx="0">
                  <c:v>9546115.4000000004</c:v>
                </c:pt>
                <c:pt idx="1">
                  <c:v>12366388.057</c:v>
                </c:pt>
                <c:pt idx="2">
                  <c:v>12757672.093</c:v>
                </c:pt>
                <c:pt idx="3">
                  <c:v>11950497.685000001</c:v>
                </c:pt>
                <c:pt idx="4">
                  <c:v>12098611.067</c:v>
                </c:pt>
                <c:pt idx="5">
                  <c:v>12864154.060000001</c:v>
                </c:pt>
                <c:pt idx="6">
                  <c:v>9850124.8719999995</c:v>
                </c:pt>
                <c:pt idx="7">
                  <c:v>11830762.82</c:v>
                </c:pt>
                <c:pt idx="8">
                  <c:v>10901638.452</c:v>
                </c:pt>
                <c:pt idx="9">
                  <c:v>12796159.91</c:v>
                </c:pt>
                <c:pt idx="10">
                  <c:v>12786936.247</c:v>
                </c:pt>
                <c:pt idx="11">
                  <c:v>12780523.145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'2002_2016_AYLIK_IHR'!$A$77</c:f>
              <c:strCache>
                <c:ptCount val="1"/>
                <c:pt idx="0">
                  <c:v>2017</c:v>
                </c:pt>
              </c:strCache>
            </c:strRef>
          </c:tx>
          <c:marker>
            <c:symbol val="none"/>
          </c:marker>
          <c:val>
            <c:numRef>
              <c:f>'2002_2016_AYLIK_IHR'!$C$77:$N$77</c:f>
              <c:numCache>
                <c:formatCode>#,##0</c:formatCode>
                <c:ptCount val="12"/>
                <c:pt idx="0">
                  <c:v>11251722.676000001</c:v>
                </c:pt>
                <c:pt idx="1">
                  <c:v>12094241.823000001</c:v>
                </c:pt>
                <c:pt idx="2">
                  <c:v>14477333.732000001</c:v>
                </c:pt>
                <c:pt idx="3">
                  <c:v>12866990.414000001</c:v>
                </c:pt>
                <c:pt idx="4">
                  <c:v>13596566.024</c:v>
                </c:pt>
                <c:pt idx="5">
                  <c:v>13165737.054</c:v>
                </c:pt>
                <c:pt idx="6">
                  <c:v>11473657.857120002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21593712"/>
        <c:axId val="-1921592080"/>
      </c:lineChart>
      <c:catAx>
        <c:axId val="-1921593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215920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215920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BİN DOLAR</a:t>
                </a:r>
              </a:p>
            </c:rich>
          </c:tx>
          <c:layout>
            <c:manualLayout>
              <c:xMode val="edge"/>
              <c:yMode val="edge"/>
              <c:x val="2.150537634408603E-2"/>
              <c:y val="0.3750005965163448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21593712"/>
        <c:crosses val="autoZero"/>
        <c:crossBetween val="between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9247424717071655"/>
          <c:y val="0.30397757098544698"/>
          <c:w val="8.666666666666667E-2"/>
          <c:h val="0.51571760916249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YILLAR İTİBARİYLE TÜRKİYE İHRACATI 2002-2015 (1.000 $)</a:t>
            </a:r>
          </a:p>
        </c:rich>
      </c:tx>
      <c:layout>
        <c:manualLayout>
          <c:xMode val="edge"/>
          <c:yMode val="edge"/>
          <c:x val="0.19840230689799673"/>
          <c:y val="3.29113924050634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84821140056188"/>
          <c:y val="0.13417721518987338"/>
          <c:w val="0.83355580161074405"/>
          <c:h val="0.7518987341772156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'2002_2016_AYLIK_IHR'!$A$62:$A$77</c:f>
              <c:strCache>
                <c:ptCount val="16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</c:strCache>
            </c:strRef>
          </c:tx>
          <c:spPr>
            <a:gradFill rotWithShape="0">
              <a:gsLst>
                <a:gs pos="0">
                  <a:srgbClr val="000080">
                    <a:gamma/>
                    <a:shade val="46275"/>
                    <a:invGamma/>
                  </a:srgbClr>
                </a:gs>
                <a:gs pos="100000">
                  <a:srgbClr val="000080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0"/>
              <c:layout>
                <c:manualLayout>
                  <c:x val="-4.0404172963228083E-2"/>
                  <c:y val="1.687737134124057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1"/>
              <c:layout>
                <c:manualLayout>
                  <c:x val="6.7337416156313798E-3"/>
                  <c:y val="1.350210970464136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 w="25400">
                <a:noFill/>
              </a:ln>
            </c:spPr>
            <c:txPr>
              <a:bodyPr anchor="ctr" anchorCtr="0"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'2002_2016_AYLIK_IHR'!$A$62:$A$77</c:f>
              <c:numCache>
                <c:formatCode>General</c:formatCode>
                <c:ptCount val="16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</c:numCache>
            </c:numRef>
          </c:cat>
          <c:val>
            <c:numRef>
              <c:f>'2002_2016_AYLIK_IHR'!$O$62:$O$77</c:f>
              <c:numCache>
                <c:formatCode>#,##0</c:formatCode>
                <c:ptCount val="16"/>
                <c:pt idx="0">
                  <c:v>36059089.028999999</c:v>
                </c:pt>
                <c:pt idx="1">
                  <c:v>47252836.302000001</c:v>
                </c:pt>
                <c:pt idx="2">
                  <c:v>63167152.819999993</c:v>
                </c:pt>
                <c:pt idx="3">
                  <c:v>73476408.142999992</c:v>
                </c:pt>
                <c:pt idx="4">
                  <c:v>85534675.517999992</c:v>
                </c:pt>
                <c:pt idx="5">
                  <c:v>107271749.90399998</c:v>
                </c:pt>
                <c:pt idx="6">
                  <c:v>132027195.626</c:v>
                </c:pt>
                <c:pt idx="7">
                  <c:v>102142612.603</c:v>
                </c:pt>
                <c:pt idx="8">
                  <c:v>113883219.18399999</c:v>
                </c:pt>
                <c:pt idx="9">
                  <c:v>134906868.83000001</c:v>
                </c:pt>
                <c:pt idx="10">
                  <c:v>152461736.55599999</c:v>
                </c:pt>
                <c:pt idx="11">
                  <c:v>151802637.08700001</c:v>
                </c:pt>
                <c:pt idx="12">
                  <c:v>157610157.69</c:v>
                </c:pt>
                <c:pt idx="13">
                  <c:v>143838871.428</c:v>
                </c:pt>
                <c:pt idx="14">
                  <c:v>142529583.80799997</c:v>
                </c:pt>
                <c:pt idx="15">
                  <c:v>88926249.580120027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31997136"/>
        <c:axId val="-231994416"/>
      </c:barChart>
      <c:catAx>
        <c:axId val="-231997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319944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31994416"/>
        <c:scaling>
          <c:orientation val="minMax"/>
          <c:max val="160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31997136"/>
        <c:crosses val="autoZero"/>
        <c:crossBetween val="between"/>
      </c:valAx>
      <c:spPr>
        <a:gradFill rotWithShape="0">
          <a:gsLst>
            <a:gs pos="0">
              <a:srgbClr val="99CCFF"/>
            </a:gs>
            <a:gs pos="100000">
              <a:srgbClr val="99CCFF">
                <a:gamma/>
                <a:shade val="46275"/>
                <a:invGamma/>
              </a:srgbClr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5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HUBUBAT BAKLİYAT VE YAĞLI TOHUMLAR İHRACATI</a:t>
            </a:r>
            <a:r>
              <a:rPr lang="tr-TR" baseline="0"/>
              <a:t> </a:t>
            </a:r>
          </a:p>
          <a:p>
            <a:pPr algn="ctr"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(Bin</a:t>
            </a:r>
            <a:r>
              <a:rPr lang="tr-TR" baseline="0"/>
              <a:t> </a:t>
            </a:r>
            <a:r>
              <a:rPr lang="tr-TR"/>
              <a:t>$)</a:t>
            </a:r>
          </a:p>
        </c:rich>
      </c:tx>
      <c:layout>
        <c:manualLayout>
          <c:xMode val="edge"/>
          <c:yMode val="edge"/>
          <c:x val="0.1179279583917041"/>
          <c:y val="2.334782779018294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701458855482493"/>
          <c:y val="0.2178477690288714"/>
          <c:w val="0.82208753132894641"/>
          <c:h val="0.5031322462644926"/>
        </c:manualLayout>
      </c:layout>
      <c:lineChart>
        <c:grouping val="standard"/>
        <c:varyColors val="0"/>
        <c:ser>
          <c:idx val="1"/>
          <c:order val="0"/>
          <c:tx>
            <c:strRef>
              <c:f>'2002_2016_AYLIK_IHR'!$A$4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'2002_2016_AYLIK_IHR'!$C$4:$N$4</c:f>
              <c:numCache>
                <c:formatCode>#,##0</c:formatCode>
                <c:ptCount val="12"/>
                <c:pt idx="0">
                  <c:v>523438.33273999998</c:v>
                </c:pt>
                <c:pt idx="1">
                  <c:v>556281.61133999994</c:v>
                </c:pt>
                <c:pt idx="2">
                  <c:v>622362.86259999999</c:v>
                </c:pt>
                <c:pt idx="3">
                  <c:v>523539.47343999997</c:v>
                </c:pt>
                <c:pt idx="4">
                  <c:v>528450.79133000004</c:v>
                </c:pt>
                <c:pt idx="5">
                  <c:v>466386.37725000002</c:v>
                </c:pt>
                <c:pt idx="6">
                  <c:v>430764.07102999999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'2002_2016_AYLIK_IHR'!$A$5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  <a:ln w="9525">
                <a:noFill/>
              </a:ln>
            </c:spPr>
          </c:marker>
          <c:val>
            <c:numRef>
              <c:f>'2002_2016_AYLIK_IHR'!$C$5:$N$5</c:f>
              <c:numCache>
                <c:formatCode>#,##0</c:formatCode>
                <c:ptCount val="12"/>
                <c:pt idx="0">
                  <c:v>460617.42556</c:v>
                </c:pt>
                <c:pt idx="1">
                  <c:v>562234.92995000002</c:v>
                </c:pt>
                <c:pt idx="2">
                  <c:v>569482.75214999996</c:v>
                </c:pt>
                <c:pt idx="3">
                  <c:v>532964.35138999997</c:v>
                </c:pt>
                <c:pt idx="4">
                  <c:v>511399.68602999998</c:v>
                </c:pt>
                <c:pt idx="5">
                  <c:v>532804.50525000005</c:v>
                </c:pt>
                <c:pt idx="6">
                  <c:v>385329.33100000001</c:v>
                </c:pt>
                <c:pt idx="7">
                  <c:v>540411.59606000001</c:v>
                </c:pt>
                <c:pt idx="8">
                  <c:v>477843.75881999999</c:v>
                </c:pt>
                <c:pt idx="9">
                  <c:v>569525.50392000005</c:v>
                </c:pt>
                <c:pt idx="10">
                  <c:v>602068.51049000002</c:v>
                </c:pt>
                <c:pt idx="11">
                  <c:v>614296.99025999999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11393904"/>
        <c:axId val="-1576463136"/>
      </c:lineChart>
      <c:catAx>
        <c:axId val="-1911393904"/>
        <c:scaling>
          <c:orientation val="minMax"/>
        </c:scaling>
        <c:delete val="0"/>
        <c:axPos val="b"/>
        <c:numFmt formatCode="#\ ?/?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5764631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576463136"/>
        <c:scaling>
          <c:orientation val="minMax"/>
          <c:max val="1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11393904"/>
        <c:crosses val="autoZero"/>
        <c:crossBetween val="between"/>
        <c:majorUnit val="100000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2453397313065929"/>
          <c:y val="0.16911505464801974"/>
          <c:w val="0.27353783231083845"/>
          <c:h val="7.3858659458612447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YAŞ MEYVE VE SEBZE İHRACATI (Bin $)</a:t>
            </a:r>
          </a:p>
        </c:rich>
      </c:tx>
      <c:layout>
        <c:manualLayout>
          <c:xMode val="edge"/>
          <c:yMode val="edge"/>
          <c:x val="0.20612266323852377"/>
          <c:y val="1.76100628930817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93892193371522"/>
          <c:y val="0.18113240922097806"/>
          <c:w val="0.81836816243638633"/>
          <c:h val="0.55471800323924569"/>
        </c:manualLayout>
      </c:layout>
      <c:lineChart>
        <c:grouping val="standard"/>
        <c:varyColors val="0"/>
        <c:ser>
          <c:idx val="1"/>
          <c:order val="0"/>
          <c:tx>
            <c:strRef>
              <c:f>'2002_2016_AYLIK_IHR'!$A$6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'2002_2016_AYLIK_IHR'!$C$6:$N$6</c:f>
              <c:numCache>
                <c:formatCode>#,##0</c:formatCode>
                <c:ptCount val="12"/>
                <c:pt idx="0">
                  <c:v>193175.66076</c:v>
                </c:pt>
                <c:pt idx="1">
                  <c:v>168162.27752</c:v>
                </c:pt>
                <c:pt idx="2">
                  <c:v>154562.85655</c:v>
                </c:pt>
                <c:pt idx="3">
                  <c:v>119348.57182</c:v>
                </c:pt>
                <c:pt idx="4">
                  <c:v>128839.84235000001</c:v>
                </c:pt>
                <c:pt idx="5">
                  <c:v>190425.83058000001</c:v>
                </c:pt>
                <c:pt idx="6">
                  <c:v>120804.96289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'2002_2016_AYLIK_IHR'!$A$7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'2002_2016_AYLIK_IHR'!$C$7:$N$7</c:f>
              <c:numCache>
                <c:formatCode>#,##0</c:formatCode>
                <c:ptCount val="12"/>
                <c:pt idx="0">
                  <c:v>133429.35513000001</c:v>
                </c:pt>
                <c:pt idx="1">
                  <c:v>159285.92468</c:v>
                </c:pt>
                <c:pt idx="2">
                  <c:v>147173.71935999999</c:v>
                </c:pt>
                <c:pt idx="3">
                  <c:v>137714.88571999999</c:v>
                </c:pt>
                <c:pt idx="4">
                  <c:v>140656.67981</c:v>
                </c:pt>
                <c:pt idx="5">
                  <c:v>170139.92357000001</c:v>
                </c:pt>
                <c:pt idx="6">
                  <c:v>86562.877980000005</c:v>
                </c:pt>
                <c:pt idx="7">
                  <c:v>84454.955669999996</c:v>
                </c:pt>
                <c:pt idx="8">
                  <c:v>116633.14692</c:v>
                </c:pt>
                <c:pt idx="9">
                  <c:v>215700.20228</c:v>
                </c:pt>
                <c:pt idx="10">
                  <c:v>302958.46841999999</c:v>
                </c:pt>
                <c:pt idx="11">
                  <c:v>278434.99176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576472384"/>
        <c:axId val="-1576466944"/>
      </c:lineChart>
      <c:catAx>
        <c:axId val="-1576472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5764669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576466944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57647238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3849740211045048"/>
          <c:y val="0.13836477987421383"/>
          <c:w val="0.2729795918367347"/>
          <c:h val="7.4694795226068436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MEYVE SEBZE MAMULLERİ İHRACATI (Bin $)</a:t>
            </a:r>
          </a:p>
        </c:rich>
      </c:tx>
      <c:layout>
        <c:manualLayout>
          <c:xMode val="edge"/>
          <c:yMode val="edge"/>
          <c:x val="0.16973458072342185"/>
          <c:y val="2.33463035019455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05951940056574"/>
          <c:y val="0.18417639429312582"/>
          <c:w val="0.83435749448311181"/>
          <c:h val="0.57587548638132469"/>
        </c:manualLayout>
      </c:layout>
      <c:lineChart>
        <c:grouping val="standard"/>
        <c:varyColors val="0"/>
        <c:ser>
          <c:idx val="1"/>
          <c:order val="0"/>
          <c:tx>
            <c:strRef>
              <c:f>'2002_2016_AYLIK_IHR'!$A$8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'2002_2016_AYLIK_IHR'!$C$8:$N$8</c:f>
              <c:numCache>
                <c:formatCode>#,##0</c:formatCode>
                <c:ptCount val="12"/>
                <c:pt idx="0">
                  <c:v>98614.026859999998</c:v>
                </c:pt>
                <c:pt idx="1">
                  <c:v>100791.01846000001</c:v>
                </c:pt>
                <c:pt idx="2">
                  <c:v>123925.27827</c:v>
                </c:pt>
                <c:pt idx="3">
                  <c:v>106774.60662000001</c:v>
                </c:pt>
                <c:pt idx="4">
                  <c:v>113878.43811</c:v>
                </c:pt>
                <c:pt idx="5">
                  <c:v>111036.30334</c:v>
                </c:pt>
                <c:pt idx="6">
                  <c:v>114110.01295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'2002_2016_AYLIK_IHR'!$A$9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'2002_2016_AYLIK_IHR'!$C$9:$N$9</c:f>
              <c:numCache>
                <c:formatCode>#,##0</c:formatCode>
                <c:ptCount val="12"/>
                <c:pt idx="0">
                  <c:v>82622.645980000001</c:v>
                </c:pt>
                <c:pt idx="1">
                  <c:v>106492.30809999999</c:v>
                </c:pt>
                <c:pt idx="2">
                  <c:v>115798.31797</c:v>
                </c:pt>
                <c:pt idx="3">
                  <c:v>101382.8031</c:v>
                </c:pt>
                <c:pt idx="4">
                  <c:v>99962.766449999996</c:v>
                </c:pt>
                <c:pt idx="5">
                  <c:v>118828.08306</c:v>
                </c:pt>
                <c:pt idx="6">
                  <c:v>86424.849230000007</c:v>
                </c:pt>
                <c:pt idx="7">
                  <c:v>125928.92105</c:v>
                </c:pt>
                <c:pt idx="8">
                  <c:v>119612.67842</c:v>
                </c:pt>
                <c:pt idx="9">
                  <c:v>128962.44279</c:v>
                </c:pt>
                <c:pt idx="10">
                  <c:v>127900.31873</c:v>
                </c:pt>
                <c:pt idx="11">
                  <c:v>112050.02466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576462592"/>
        <c:axId val="-1576465856"/>
      </c:lineChart>
      <c:catAx>
        <c:axId val="-1576462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5764658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576465856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ysDash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57646259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812676789634418"/>
          <c:y val="0.12710765239948119"/>
          <c:w val="0.27353783231083845"/>
          <c:h val="7.7019925038553066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7.xml"/><Relationship Id="rId13" Type="http://schemas.openxmlformats.org/officeDocument/2006/relationships/chart" Target="../charts/chart32.xml"/><Relationship Id="rId3" Type="http://schemas.openxmlformats.org/officeDocument/2006/relationships/chart" Target="../charts/chart22.xml"/><Relationship Id="rId7" Type="http://schemas.openxmlformats.org/officeDocument/2006/relationships/chart" Target="../charts/chart26.xml"/><Relationship Id="rId12" Type="http://schemas.openxmlformats.org/officeDocument/2006/relationships/chart" Target="../charts/chart31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6" Type="http://schemas.openxmlformats.org/officeDocument/2006/relationships/chart" Target="../charts/chart25.xml"/><Relationship Id="rId11" Type="http://schemas.openxmlformats.org/officeDocument/2006/relationships/chart" Target="../charts/chart30.xml"/><Relationship Id="rId5" Type="http://schemas.openxmlformats.org/officeDocument/2006/relationships/chart" Target="../charts/chart24.xml"/><Relationship Id="rId10" Type="http://schemas.openxmlformats.org/officeDocument/2006/relationships/chart" Target="../charts/chart29.xml"/><Relationship Id="rId4" Type="http://schemas.openxmlformats.org/officeDocument/2006/relationships/chart" Target="../charts/chart23.xml"/><Relationship Id="rId9" Type="http://schemas.openxmlformats.org/officeDocument/2006/relationships/chart" Target="../charts/chart28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1.png"/><Relationship Id="rId4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2066925</xdr:colOff>
      <xdr:row>2</xdr:row>
      <xdr:rowOff>76200</xdr:rowOff>
    </xdr:to>
    <xdr:pic>
      <xdr:nvPicPr>
        <xdr:cNvPr id="2" name="Picture 198" descr="tim_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06692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19050</xdr:rowOff>
    </xdr:from>
    <xdr:to>
      <xdr:col>6</xdr:col>
      <xdr:colOff>457200</xdr:colOff>
      <xdr:row>19</xdr:row>
      <xdr:rowOff>0</xdr:rowOff>
    </xdr:to>
    <xdr:graphicFrame macro="">
      <xdr:nvGraphicFramePr>
        <xdr:cNvPr id="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20</xdr:row>
      <xdr:rowOff>19050</xdr:rowOff>
    </xdr:from>
    <xdr:to>
      <xdr:col>6</xdr:col>
      <xdr:colOff>476250</xdr:colOff>
      <xdr:row>36</xdr:row>
      <xdr:rowOff>0</xdr:rowOff>
    </xdr:to>
    <xdr:graphicFrame macro="">
      <xdr:nvGraphicFramePr>
        <xdr:cNvPr id="3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</xdr:colOff>
      <xdr:row>37</xdr:row>
      <xdr:rowOff>38100</xdr:rowOff>
    </xdr:from>
    <xdr:to>
      <xdr:col>6</xdr:col>
      <xdr:colOff>485775</xdr:colOff>
      <xdr:row>53</xdr:row>
      <xdr:rowOff>0</xdr:rowOff>
    </xdr:to>
    <xdr:graphicFrame macro="">
      <xdr:nvGraphicFramePr>
        <xdr:cNvPr id="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</xdr:colOff>
      <xdr:row>1</xdr:row>
      <xdr:rowOff>66675</xdr:rowOff>
    </xdr:from>
    <xdr:to>
      <xdr:col>6</xdr:col>
      <xdr:colOff>219074</xdr:colOff>
      <xdr:row>16</xdr:row>
      <xdr:rowOff>95250</xdr:rowOff>
    </xdr:to>
    <xdr:graphicFrame macro="">
      <xdr:nvGraphicFramePr>
        <xdr:cNvPr id="2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47624</xdr:colOff>
      <xdr:row>83</xdr:row>
      <xdr:rowOff>19050</xdr:rowOff>
    </xdr:from>
    <xdr:to>
      <xdr:col>6</xdr:col>
      <xdr:colOff>266699</xdr:colOff>
      <xdr:row>98</xdr:row>
      <xdr:rowOff>142875</xdr:rowOff>
    </xdr:to>
    <xdr:graphicFrame macro="">
      <xdr:nvGraphicFramePr>
        <xdr:cNvPr id="3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19050</xdr:colOff>
      <xdr:row>32</xdr:row>
      <xdr:rowOff>123825</xdr:rowOff>
    </xdr:from>
    <xdr:to>
      <xdr:col>6</xdr:col>
      <xdr:colOff>190500</xdr:colOff>
      <xdr:row>48</xdr:row>
      <xdr:rowOff>76200</xdr:rowOff>
    </xdr:to>
    <xdr:graphicFrame macro="">
      <xdr:nvGraphicFramePr>
        <xdr:cNvPr id="4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28575</xdr:colOff>
      <xdr:row>66</xdr:row>
      <xdr:rowOff>9525</xdr:rowOff>
    </xdr:from>
    <xdr:to>
      <xdr:col>6</xdr:col>
      <xdr:colOff>228600</xdr:colOff>
      <xdr:row>82</xdr:row>
      <xdr:rowOff>38100</xdr:rowOff>
    </xdr:to>
    <xdr:graphicFrame macro="">
      <xdr:nvGraphicFramePr>
        <xdr:cNvPr id="5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28574</xdr:colOff>
      <xdr:row>18</xdr:row>
      <xdr:rowOff>19050</xdr:rowOff>
    </xdr:from>
    <xdr:to>
      <xdr:col>6</xdr:col>
      <xdr:colOff>228599</xdr:colOff>
      <xdr:row>32</xdr:row>
      <xdr:rowOff>57150</xdr:rowOff>
    </xdr:to>
    <xdr:graphicFrame macro="">
      <xdr:nvGraphicFramePr>
        <xdr:cNvPr id="6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85725</xdr:colOff>
      <xdr:row>99</xdr:row>
      <xdr:rowOff>123825</xdr:rowOff>
    </xdr:from>
    <xdr:to>
      <xdr:col>6</xdr:col>
      <xdr:colOff>219075</xdr:colOff>
      <xdr:row>115</xdr:row>
      <xdr:rowOff>85725</xdr:rowOff>
    </xdr:to>
    <xdr:graphicFrame macro="">
      <xdr:nvGraphicFramePr>
        <xdr:cNvPr id="7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57150</xdr:colOff>
      <xdr:row>133</xdr:row>
      <xdr:rowOff>28575</xdr:rowOff>
    </xdr:from>
    <xdr:to>
      <xdr:col>6</xdr:col>
      <xdr:colOff>190500</xdr:colOff>
      <xdr:row>148</xdr:row>
      <xdr:rowOff>152400</xdr:rowOff>
    </xdr:to>
    <xdr:graphicFrame macro="">
      <xdr:nvGraphicFramePr>
        <xdr:cNvPr id="8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28575</xdr:colOff>
      <xdr:row>149</xdr:row>
      <xdr:rowOff>142875</xdr:rowOff>
    </xdr:from>
    <xdr:to>
      <xdr:col>6</xdr:col>
      <xdr:colOff>238125</xdr:colOff>
      <xdr:row>165</xdr:row>
      <xdr:rowOff>123825</xdr:rowOff>
    </xdr:to>
    <xdr:graphicFrame macro="">
      <xdr:nvGraphicFramePr>
        <xdr:cNvPr id="9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76200</xdr:colOff>
      <xdr:row>116</xdr:row>
      <xdr:rowOff>66675</xdr:rowOff>
    </xdr:from>
    <xdr:to>
      <xdr:col>6</xdr:col>
      <xdr:colOff>219075</xdr:colOff>
      <xdr:row>132</xdr:row>
      <xdr:rowOff>57150</xdr:rowOff>
    </xdr:to>
    <xdr:graphicFrame macro="">
      <xdr:nvGraphicFramePr>
        <xdr:cNvPr id="10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19050</xdr:colOff>
      <xdr:row>199</xdr:row>
      <xdr:rowOff>66675</xdr:rowOff>
    </xdr:from>
    <xdr:to>
      <xdr:col>6</xdr:col>
      <xdr:colOff>247650</xdr:colOff>
      <xdr:row>216</xdr:row>
      <xdr:rowOff>76200</xdr:rowOff>
    </xdr:to>
    <xdr:graphicFrame macro="">
      <xdr:nvGraphicFramePr>
        <xdr:cNvPr id="11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49</xdr:row>
      <xdr:rowOff>114300</xdr:rowOff>
    </xdr:from>
    <xdr:to>
      <xdr:col>6</xdr:col>
      <xdr:colOff>228600</xdr:colOff>
      <xdr:row>65</xdr:row>
      <xdr:rowOff>66675</xdr:rowOff>
    </xdr:to>
    <xdr:graphicFrame macro="">
      <xdr:nvGraphicFramePr>
        <xdr:cNvPr id="12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28575</xdr:colOff>
      <xdr:row>166</xdr:row>
      <xdr:rowOff>57150</xdr:rowOff>
    </xdr:from>
    <xdr:to>
      <xdr:col>6</xdr:col>
      <xdr:colOff>257175</xdr:colOff>
      <xdr:row>182</xdr:row>
      <xdr:rowOff>9525</xdr:rowOff>
    </xdr:to>
    <xdr:graphicFrame macro="">
      <xdr:nvGraphicFramePr>
        <xdr:cNvPr id="13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28575</xdr:colOff>
      <xdr:row>182</xdr:row>
      <xdr:rowOff>133350</xdr:rowOff>
    </xdr:from>
    <xdr:to>
      <xdr:col>6</xdr:col>
      <xdr:colOff>257175</xdr:colOff>
      <xdr:row>198</xdr:row>
      <xdr:rowOff>85725</xdr:rowOff>
    </xdr:to>
    <xdr:graphicFrame macro="">
      <xdr:nvGraphicFramePr>
        <xdr:cNvPr id="14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1790700</xdr:colOff>
      <xdr:row>2</xdr:row>
      <xdr:rowOff>95250</xdr:rowOff>
    </xdr:to>
    <xdr:pic>
      <xdr:nvPicPr>
        <xdr:cNvPr id="2" name="Picture 297" descr="tim_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79070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0</xdr:rowOff>
    </xdr:from>
    <xdr:to>
      <xdr:col>0</xdr:col>
      <xdr:colOff>2295525</xdr:colOff>
      <xdr:row>3</xdr:row>
      <xdr:rowOff>257175</xdr:rowOff>
    </xdr:to>
    <xdr:pic>
      <xdr:nvPicPr>
        <xdr:cNvPr id="2" name="Picture 105" descr="tim_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0"/>
          <a:ext cx="2238375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28575</xdr:rowOff>
    </xdr:from>
    <xdr:to>
      <xdr:col>0</xdr:col>
      <xdr:colOff>2105025</xdr:colOff>
      <xdr:row>3</xdr:row>
      <xdr:rowOff>47625</xdr:rowOff>
    </xdr:to>
    <xdr:pic>
      <xdr:nvPicPr>
        <xdr:cNvPr id="2" name="Picture 297" descr="tim_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28575"/>
          <a:ext cx="2057400" cy="676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38</xdr:row>
      <xdr:rowOff>19050</xdr:rowOff>
    </xdr:from>
    <xdr:to>
      <xdr:col>9</xdr:col>
      <xdr:colOff>123825</xdr:colOff>
      <xdr:row>52</xdr:row>
      <xdr:rowOff>38100</xdr:rowOff>
    </xdr:to>
    <xdr:graphicFrame macro="">
      <xdr:nvGraphicFramePr>
        <xdr:cNvPr id="2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53</xdr:row>
      <xdr:rowOff>9525</xdr:rowOff>
    </xdr:from>
    <xdr:to>
      <xdr:col>9</xdr:col>
      <xdr:colOff>123824</xdr:colOff>
      <xdr:row>68</xdr:row>
      <xdr:rowOff>85725</xdr:rowOff>
    </xdr:to>
    <xdr:graphicFrame macro="">
      <xdr:nvGraphicFramePr>
        <xdr:cNvPr id="3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19050</xdr:colOff>
      <xdr:row>3</xdr:row>
      <xdr:rowOff>142875</xdr:rowOff>
    </xdr:from>
    <xdr:to>
      <xdr:col>9</xdr:col>
      <xdr:colOff>152400</xdr:colOff>
      <xdr:row>19</xdr:row>
      <xdr:rowOff>152400</xdr:rowOff>
    </xdr:to>
    <xdr:graphicFrame macro="">
      <xdr:nvGraphicFramePr>
        <xdr:cNvPr id="4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19050</xdr:colOff>
      <xdr:row>22</xdr:row>
      <xdr:rowOff>95250</xdr:rowOff>
    </xdr:from>
    <xdr:to>
      <xdr:col>9</xdr:col>
      <xdr:colOff>114300</xdr:colOff>
      <xdr:row>37</xdr:row>
      <xdr:rowOff>114300</xdr:rowOff>
    </xdr:to>
    <xdr:graphicFrame macro="">
      <xdr:nvGraphicFramePr>
        <xdr:cNvPr id="5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4</xdr:col>
      <xdr:colOff>352425</xdr:colOff>
      <xdr:row>3</xdr:row>
      <xdr:rowOff>38100</xdr:rowOff>
    </xdr:to>
    <xdr:pic>
      <xdr:nvPicPr>
        <xdr:cNvPr id="6" name="Picture 788" descr="tim_logo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790825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38100</xdr:rowOff>
    </xdr:from>
    <xdr:to>
      <xdr:col>11</xdr:col>
      <xdr:colOff>457200</xdr:colOff>
      <xdr:row>20</xdr:row>
      <xdr:rowOff>152400</xdr:rowOff>
    </xdr:to>
    <xdr:graphicFrame macro="">
      <xdr:nvGraphicFramePr>
        <xdr:cNvPr id="2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</xdr:colOff>
      <xdr:row>23</xdr:row>
      <xdr:rowOff>28575</xdr:rowOff>
    </xdr:from>
    <xdr:to>
      <xdr:col>12</xdr:col>
      <xdr:colOff>266700</xdr:colOff>
      <xdr:row>46</xdr:row>
      <xdr:rowOff>66675</xdr:rowOff>
    </xdr:to>
    <xdr:graphicFrame macro="">
      <xdr:nvGraphicFramePr>
        <xdr:cNvPr id="3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28575</xdr:rowOff>
    </xdr:from>
    <xdr:to>
      <xdr:col>7</xdr:col>
      <xdr:colOff>295275</xdr:colOff>
      <xdr:row>17</xdr:row>
      <xdr:rowOff>152400</xdr:rowOff>
    </xdr:to>
    <xdr:graphicFrame macro="">
      <xdr:nvGraphicFramePr>
        <xdr:cNvPr id="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18</xdr:row>
      <xdr:rowOff>66675</xdr:rowOff>
    </xdr:from>
    <xdr:to>
      <xdr:col>7</xdr:col>
      <xdr:colOff>304800</xdr:colOff>
      <xdr:row>34</xdr:row>
      <xdr:rowOff>0</xdr:rowOff>
    </xdr:to>
    <xdr:graphicFrame macro="">
      <xdr:nvGraphicFramePr>
        <xdr:cNvPr id="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34</xdr:row>
      <xdr:rowOff>95250</xdr:rowOff>
    </xdr:from>
    <xdr:to>
      <xdr:col>7</xdr:col>
      <xdr:colOff>295275</xdr:colOff>
      <xdr:row>49</xdr:row>
      <xdr:rowOff>114300</xdr:rowOff>
    </xdr:to>
    <xdr:graphicFrame macro="">
      <xdr:nvGraphicFramePr>
        <xdr:cNvPr id="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</xdr:colOff>
      <xdr:row>50</xdr:row>
      <xdr:rowOff>9525</xdr:rowOff>
    </xdr:from>
    <xdr:to>
      <xdr:col>7</xdr:col>
      <xdr:colOff>285750</xdr:colOff>
      <xdr:row>66</xdr:row>
      <xdr:rowOff>47625</xdr:rowOff>
    </xdr:to>
    <xdr:graphicFrame macro="">
      <xdr:nvGraphicFramePr>
        <xdr:cNvPr id="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57150</xdr:rowOff>
    </xdr:from>
    <xdr:to>
      <xdr:col>6</xdr:col>
      <xdr:colOff>447675</xdr:colOff>
      <xdr:row>16</xdr:row>
      <xdr:rowOff>19050</xdr:rowOff>
    </xdr:to>
    <xdr:graphicFrame macro="">
      <xdr:nvGraphicFramePr>
        <xdr:cNvPr id="2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95251</xdr:rowOff>
    </xdr:from>
    <xdr:to>
      <xdr:col>6</xdr:col>
      <xdr:colOff>447675</xdr:colOff>
      <xdr:row>32</xdr:row>
      <xdr:rowOff>133351</xdr:rowOff>
    </xdr:to>
    <xdr:graphicFrame macro="">
      <xdr:nvGraphicFramePr>
        <xdr:cNvPr id="3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33</xdr:row>
      <xdr:rowOff>9525</xdr:rowOff>
    </xdr:from>
    <xdr:to>
      <xdr:col>6</xdr:col>
      <xdr:colOff>476250</xdr:colOff>
      <xdr:row>47</xdr:row>
      <xdr:rowOff>114300</xdr:rowOff>
    </xdr:to>
    <xdr:graphicFrame macro="">
      <xdr:nvGraphicFramePr>
        <xdr:cNvPr id="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28575</xdr:colOff>
      <xdr:row>48</xdr:row>
      <xdr:rowOff>47625</xdr:rowOff>
    </xdr:from>
    <xdr:to>
      <xdr:col>6</xdr:col>
      <xdr:colOff>466725</xdr:colOff>
      <xdr:row>65</xdr:row>
      <xdr:rowOff>0</xdr:rowOff>
    </xdr:to>
    <xdr:graphicFrame macro="">
      <xdr:nvGraphicFramePr>
        <xdr:cNvPr id="5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3</xdr:row>
      <xdr:rowOff>9525</xdr:rowOff>
    </xdr:from>
    <xdr:to>
      <xdr:col>7</xdr:col>
      <xdr:colOff>333375</xdr:colOff>
      <xdr:row>18</xdr:row>
      <xdr:rowOff>123825</xdr:rowOff>
    </xdr:to>
    <xdr:graphicFrame macro="">
      <xdr:nvGraphicFramePr>
        <xdr:cNvPr id="2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95250</xdr:colOff>
      <xdr:row>22</xdr:row>
      <xdr:rowOff>0</xdr:rowOff>
    </xdr:from>
    <xdr:to>
      <xdr:col>7</xdr:col>
      <xdr:colOff>314325</xdr:colOff>
      <xdr:row>38</xdr:row>
      <xdr:rowOff>0</xdr:rowOff>
    </xdr:to>
    <xdr:graphicFrame macro="">
      <xdr:nvGraphicFramePr>
        <xdr:cNvPr id="3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abSelected="1" zoomScale="70" zoomScaleNormal="70" workbookViewId="0">
      <pane xSplit="1" ySplit="7" topLeftCell="B8" activePane="bottomRight" state="frozen"/>
      <selection activeCell="B16" sqref="B16"/>
      <selection pane="topRight" activeCell="B16" sqref="B16"/>
      <selection pane="bottomLeft" activeCell="B16" sqref="B16"/>
      <selection pane="bottomRight" activeCell="G44" sqref="G44"/>
    </sheetView>
  </sheetViews>
  <sheetFormatPr defaultColWidth="9.140625" defaultRowHeight="12.75" x14ac:dyDescent="0.2"/>
  <cols>
    <col min="1" max="1" width="52.28515625" style="1" customWidth="1"/>
    <col min="2" max="2" width="17.85546875" style="1" customWidth="1"/>
    <col min="3" max="3" width="17" style="1" bestFit="1" customWidth="1"/>
    <col min="4" max="4" width="10.5703125" style="1" bestFit="1" customWidth="1"/>
    <col min="5" max="5" width="13.5703125" style="1" bestFit="1" customWidth="1"/>
    <col min="6" max="7" width="18.85546875" style="1" bestFit="1" customWidth="1"/>
    <col min="8" max="8" width="10.28515625" style="1" bestFit="1" customWidth="1"/>
    <col min="9" max="9" width="13.5703125" style="1" bestFit="1" customWidth="1"/>
    <col min="10" max="11" width="18.7109375" style="1" bestFit="1" customWidth="1"/>
    <col min="12" max="13" width="9.42578125" style="1" bestFit="1" customWidth="1"/>
    <col min="14" max="16384" width="9.140625" style="1"/>
  </cols>
  <sheetData>
    <row r="1" spans="1:13" ht="26.25" x14ac:dyDescent="0.4">
      <c r="B1" s="154" t="s">
        <v>126</v>
      </c>
      <c r="C1" s="154"/>
      <c r="D1" s="154"/>
      <c r="E1" s="154"/>
      <c r="F1" s="154"/>
      <c r="G1" s="154"/>
      <c r="H1" s="154"/>
      <c r="I1" s="154"/>
      <c r="J1" s="154"/>
      <c r="K1" s="114"/>
      <c r="L1" s="114"/>
      <c r="M1" s="114"/>
    </row>
    <row r="2" spans="1:13" x14ac:dyDescent="0.2">
      <c r="D2" s="2"/>
    </row>
    <row r="3" spans="1:13" x14ac:dyDescent="0.2">
      <c r="D3" s="2"/>
    </row>
    <row r="4" spans="1:13" x14ac:dyDescent="0.2">
      <c r="B4" s="2"/>
      <c r="C4" s="2"/>
      <c r="D4" s="2"/>
      <c r="E4" s="2"/>
      <c r="F4" s="2"/>
      <c r="G4" s="2"/>
      <c r="H4" s="2"/>
      <c r="I4" s="2"/>
    </row>
    <row r="5" spans="1:13" ht="26.25" x14ac:dyDescent="0.2">
      <c r="A5" s="151" t="s">
        <v>127</v>
      </c>
      <c r="B5" s="152"/>
      <c r="C5" s="152"/>
      <c r="D5" s="152"/>
      <c r="E5" s="152"/>
      <c r="F5" s="152"/>
      <c r="G5" s="152"/>
      <c r="H5" s="152"/>
      <c r="I5" s="152"/>
      <c r="J5" s="152"/>
      <c r="K5" s="152"/>
      <c r="L5" s="152"/>
      <c r="M5" s="153"/>
    </row>
    <row r="6" spans="1:13" ht="18" x14ac:dyDescent="0.2">
      <c r="A6" s="3"/>
      <c r="B6" s="150" t="s">
        <v>128</v>
      </c>
      <c r="C6" s="150"/>
      <c r="D6" s="150"/>
      <c r="E6" s="150"/>
      <c r="F6" s="150" t="s">
        <v>129</v>
      </c>
      <c r="G6" s="150"/>
      <c r="H6" s="150"/>
      <c r="I6" s="150"/>
      <c r="J6" s="150" t="s">
        <v>106</v>
      </c>
      <c r="K6" s="150"/>
      <c r="L6" s="150"/>
      <c r="M6" s="150"/>
    </row>
    <row r="7" spans="1:13" ht="30" x14ac:dyDescent="0.25">
      <c r="A7" s="4" t="s">
        <v>1</v>
      </c>
      <c r="B7" s="5">
        <v>2016</v>
      </c>
      <c r="C7" s="6">
        <v>2017</v>
      </c>
      <c r="D7" s="7" t="s">
        <v>123</v>
      </c>
      <c r="E7" s="7" t="s">
        <v>124</v>
      </c>
      <c r="F7" s="5">
        <v>2016</v>
      </c>
      <c r="G7" s="6">
        <v>2017</v>
      </c>
      <c r="H7" s="7" t="s">
        <v>123</v>
      </c>
      <c r="I7" s="7" t="s">
        <v>124</v>
      </c>
      <c r="J7" s="5" t="s">
        <v>130</v>
      </c>
      <c r="K7" s="5" t="s">
        <v>131</v>
      </c>
      <c r="L7" s="7" t="s">
        <v>123</v>
      </c>
      <c r="M7" s="7" t="s">
        <v>124</v>
      </c>
    </row>
    <row r="8" spans="1:13" ht="16.5" x14ac:dyDescent="0.25">
      <c r="A8" s="49" t="s">
        <v>2</v>
      </c>
      <c r="B8" s="50">
        <f>B9+B18+B20</f>
        <v>1204892.8197200003</v>
      </c>
      <c r="C8" s="50">
        <f>C9+C18+C20</f>
        <v>1473312.4299099999</v>
      </c>
      <c r="D8" s="48">
        <f t="shared" ref="D8:D44" si="0">(C8-B8)/B8*100</f>
        <v>22.277467820944981</v>
      </c>
      <c r="E8" s="48">
        <f>C8/C$44*100</f>
        <v>12.840825901007088</v>
      </c>
      <c r="F8" s="50">
        <f>F9+F18+F20</f>
        <v>11059841.214780001</v>
      </c>
      <c r="G8" s="50">
        <f>G9+G18+G20</f>
        <v>11539415.137589999</v>
      </c>
      <c r="H8" s="48">
        <f t="shared" ref="H8:H46" si="1">(G8-F8)/F8*100</f>
        <v>4.3361736710027179</v>
      </c>
      <c r="I8" s="48">
        <f>G8/G$46*100</f>
        <v>12.976387953023155</v>
      </c>
      <c r="J8" s="50">
        <f>J9+J18+J20</f>
        <v>20165064.9265</v>
      </c>
      <c r="K8" s="50">
        <f>K9+K18+K20</f>
        <v>20692089.529699996</v>
      </c>
      <c r="L8" s="48">
        <f t="shared" ref="L8:L46" si="2">(K8-J8)/J8*100</f>
        <v>2.6135527216051986</v>
      </c>
      <c r="M8" s="48">
        <f>K8/K$46*100</f>
        <v>13.792678585947751</v>
      </c>
    </row>
    <row r="9" spans="1:13" ht="15.75" x14ac:dyDescent="0.25">
      <c r="A9" s="9" t="s">
        <v>3</v>
      </c>
      <c r="B9" s="50">
        <f>B10+B11+B12+B13+B14+B15+B16+B17</f>
        <v>800248.43049000017</v>
      </c>
      <c r="C9" s="50">
        <f>C10+C11+C12+C13+C14+C15+C16+C17</f>
        <v>939871.23791999999</v>
      </c>
      <c r="D9" s="48">
        <f t="shared" si="0"/>
        <v>17.447432835889146</v>
      </c>
      <c r="E9" s="48">
        <f t="shared" ref="E9:E44" si="3">C9/C$44*100</f>
        <v>8.1915571269781324</v>
      </c>
      <c r="F9" s="50">
        <f>F10+F11+F12+F13+F14+F15+F16+F17</f>
        <v>7702789.3239700003</v>
      </c>
      <c r="G9" s="50">
        <f>G10+G11+G12+G13+G14+G15+G16+G17</f>
        <v>7819605.2815799993</v>
      </c>
      <c r="H9" s="48">
        <f t="shared" si="1"/>
        <v>1.5165409917999979</v>
      </c>
      <c r="I9" s="48">
        <f t="shared" ref="I9:I46" si="4">G9/G$46*100</f>
        <v>8.7933600241790888</v>
      </c>
      <c r="J9" s="50">
        <f>J10+J11+J12+J13+J14+J15+J16+J17</f>
        <v>14351742.644300001</v>
      </c>
      <c r="K9" s="50">
        <f>K10+K11+K12+K13+K14+K15+K16+K17</f>
        <v>14337622.876129998</v>
      </c>
      <c r="L9" s="48">
        <f t="shared" si="2"/>
        <v>-9.8383649428180869E-2</v>
      </c>
      <c r="M9" s="48">
        <f t="shared" ref="M9:M46" si="5">K9/K$46*100</f>
        <v>9.5569963455430678</v>
      </c>
    </row>
    <row r="10" spans="1:13" ht="14.25" x14ac:dyDescent="0.2">
      <c r="A10" s="11" t="s">
        <v>132</v>
      </c>
      <c r="B10" s="12">
        <v>385329.33100000001</v>
      </c>
      <c r="C10" s="12">
        <v>430764.07102999999</v>
      </c>
      <c r="D10" s="13">
        <f t="shared" si="0"/>
        <v>11.791144969963364</v>
      </c>
      <c r="E10" s="13">
        <f t="shared" si="3"/>
        <v>3.7543743799427354</v>
      </c>
      <c r="F10" s="12">
        <v>3554832.9813299999</v>
      </c>
      <c r="G10" s="12">
        <v>3651223.5197299998</v>
      </c>
      <c r="H10" s="13">
        <f t="shared" si="1"/>
        <v>2.7115349414794885</v>
      </c>
      <c r="I10" s="13">
        <f t="shared" si="4"/>
        <v>4.1059007176956799</v>
      </c>
      <c r="J10" s="12">
        <v>6189812.3297199998</v>
      </c>
      <c r="K10" s="12">
        <v>6455369.87928</v>
      </c>
      <c r="L10" s="13">
        <f t="shared" si="2"/>
        <v>4.2902358813843531</v>
      </c>
      <c r="M10" s="13">
        <f t="shared" si="5"/>
        <v>4.3029410717810803</v>
      </c>
    </row>
    <row r="11" spans="1:13" ht="14.25" x14ac:dyDescent="0.2">
      <c r="A11" s="11" t="s">
        <v>133</v>
      </c>
      <c r="B11" s="12">
        <v>86562.877980000005</v>
      </c>
      <c r="C11" s="12">
        <v>120804.96289</v>
      </c>
      <c r="D11" s="13">
        <f t="shared" si="0"/>
        <v>39.557470487420119</v>
      </c>
      <c r="E11" s="13">
        <f t="shared" si="3"/>
        <v>1.0528897095797067</v>
      </c>
      <c r="F11" s="12">
        <v>974963.36624999996</v>
      </c>
      <c r="G11" s="12">
        <v>1075320.0024699999</v>
      </c>
      <c r="H11" s="13">
        <f t="shared" si="1"/>
        <v>10.29337508403024</v>
      </c>
      <c r="I11" s="13">
        <f t="shared" si="4"/>
        <v>1.2092267553700971</v>
      </c>
      <c r="J11" s="12">
        <v>1970932.3216899999</v>
      </c>
      <c r="K11" s="12">
        <v>2073501.76752</v>
      </c>
      <c r="L11" s="13">
        <f t="shared" si="2"/>
        <v>5.2041079595290558</v>
      </c>
      <c r="M11" s="13">
        <f t="shared" si="5"/>
        <v>1.3821293101283307</v>
      </c>
    </row>
    <row r="12" spans="1:13" ht="14.25" x14ac:dyDescent="0.2">
      <c r="A12" s="11" t="s">
        <v>134</v>
      </c>
      <c r="B12" s="12">
        <v>86424.849230000007</v>
      </c>
      <c r="C12" s="12">
        <v>114110.01295</v>
      </c>
      <c r="D12" s="13">
        <f t="shared" si="0"/>
        <v>32.033800425063234</v>
      </c>
      <c r="E12" s="13">
        <f t="shared" si="3"/>
        <v>0.99453909442827593</v>
      </c>
      <c r="F12" s="12">
        <v>711511.77388999995</v>
      </c>
      <c r="G12" s="12">
        <v>769129.68461</v>
      </c>
      <c r="H12" s="13">
        <f t="shared" si="1"/>
        <v>8.097956047162727</v>
      </c>
      <c r="I12" s="13">
        <f t="shared" si="4"/>
        <v>0.8649073678937016</v>
      </c>
      <c r="J12" s="12">
        <v>1311993.7437199999</v>
      </c>
      <c r="K12" s="12">
        <v>1383584.0702599999</v>
      </c>
      <c r="L12" s="13">
        <f t="shared" si="2"/>
        <v>5.4566057866262607</v>
      </c>
      <c r="M12" s="13">
        <f t="shared" si="5"/>
        <v>0.92225245547785961</v>
      </c>
    </row>
    <row r="13" spans="1:13" ht="14.25" x14ac:dyDescent="0.2">
      <c r="A13" s="11" t="s">
        <v>135</v>
      </c>
      <c r="B13" s="12">
        <v>54463.913520000002</v>
      </c>
      <c r="C13" s="12">
        <v>62945.297380000004</v>
      </c>
      <c r="D13" s="13">
        <f t="shared" si="0"/>
        <v>15.572483341443148</v>
      </c>
      <c r="E13" s="13">
        <f t="shared" si="3"/>
        <v>0.5486070629249169</v>
      </c>
      <c r="F13" s="12">
        <v>649920.93802999996</v>
      </c>
      <c r="G13" s="12">
        <v>634122.69039</v>
      </c>
      <c r="H13" s="13">
        <f t="shared" si="1"/>
        <v>-2.4307953037928929</v>
      </c>
      <c r="I13" s="13">
        <f t="shared" si="4"/>
        <v>0.7130883101267792</v>
      </c>
      <c r="J13" s="12">
        <v>1335199.35317</v>
      </c>
      <c r="K13" s="12">
        <v>1281113.2397799999</v>
      </c>
      <c r="L13" s="13">
        <f t="shared" si="2"/>
        <v>-4.0507893642690913</v>
      </c>
      <c r="M13" s="13">
        <f t="shared" si="5"/>
        <v>0.85394870939087508</v>
      </c>
    </row>
    <row r="14" spans="1:13" ht="14.25" x14ac:dyDescent="0.2">
      <c r="A14" s="11" t="s">
        <v>136</v>
      </c>
      <c r="B14" s="12">
        <v>112831.10505</v>
      </c>
      <c r="C14" s="12">
        <v>125941.90046</v>
      </c>
      <c r="D14" s="13">
        <f t="shared" si="0"/>
        <v>11.619841358630747</v>
      </c>
      <c r="E14" s="13">
        <f t="shared" si="3"/>
        <v>1.0976612866475401</v>
      </c>
      <c r="F14" s="12">
        <v>1036698.29581</v>
      </c>
      <c r="G14" s="12">
        <v>971149.27706999995</v>
      </c>
      <c r="H14" s="13">
        <f t="shared" si="1"/>
        <v>-6.3228635568253626</v>
      </c>
      <c r="I14" s="13">
        <f t="shared" si="4"/>
        <v>1.0920839253375034</v>
      </c>
      <c r="J14" s="12">
        <v>2285873.3491799999</v>
      </c>
      <c r="K14" s="12">
        <v>1918311.55749</v>
      </c>
      <c r="L14" s="13">
        <f t="shared" si="2"/>
        <v>-16.07970939517946</v>
      </c>
      <c r="M14" s="13">
        <f t="shared" si="5"/>
        <v>1.2786845283165567</v>
      </c>
    </row>
    <row r="15" spans="1:13" ht="14.25" x14ac:dyDescent="0.2">
      <c r="A15" s="11" t="s">
        <v>137</v>
      </c>
      <c r="B15" s="12">
        <v>7864.1694500000003</v>
      </c>
      <c r="C15" s="12">
        <v>18018.112130000001</v>
      </c>
      <c r="D15" s="13">
        <f t="shared" si="0"/>
        <v>129.11652965463506</v>
      </c>
      <c r="E15" s="13">
        <f t="shared" si="3"/>
        <v>0.15703895265465692</v>
      </c>
      <c r="F15" s="12">
        <v>98253.463910000006</v>
      </c>
      <c r="G15" s="12">
        <v>182824.07873000001</v>
      </c>
      <c r="H15" s="13">
        <f t="shared" si="1"/>
        <v>86.073927019475391</v>
      </c>
      <c r="I15" s="13">
        <f t="shared" si="4"/>
        <v>0.20559067721087318</v>
      </c>
      <c r="J15" s="12">
        <v>166802.47607999999</v>
      </c>
      <c r="K15" s="12">
        <v>275399.63189999998</v>
      </c>
      <c r="L15" s="13">
        <f t="shared" si="2"/>
        <v>65.105242063622484</v>
      </c>
      <c r="M15" s="13">
        <f t="shared" si="5"/>
        <v>0.18357250001421654</v>
      </c>
    </row>
    <row r="16" spans="1:13" ht="14.25" x14ac:dyDescent="0.2">
      <c r="A16" s="11" t="s">
        <v>138</v>
      </c>
      <c r="B16" s="12">
        <v>63427.968549999998</v>
      </c>
      <c r="C16" s="12">
        <v>63702.421490000001</v>
      </c>
      <c r="D16" s="13">
        <f t="shared" si="0"/>
        <v>0.43270018932366217</v>
      </c>
      <c r="E16" s="13">
        <f t="shared" si="3"/>
        <v>0.55520586619610013</v>
      </c>
      <c r="F16" s="12">
        <v>621002.82839000004</v>
      </c>
      <c r="G16" s="12">
        <v>481466.36174000002</v>
      </c>
      <c r="H16" s="13">
        <f t="shared" si="1"/>
        <v>-22.469538023161597</v>
      </c>
      <c r="I16" s="13">
        <f t="shared" si="4"/>
        <v>0.54142209304150679</v>
      </c>
      <c r="J16" s="12">
        <v>1007524.64884</v>
      </c>
      <c r="K16" s="12">
        <v>870221.82449000003</v>
      </c>
      <c r="L16" s="13">
        <f t="shared" si="2"/>
        <v>-13.627738488391502</v>
      </c>
      <c r="M16" s="13">
        <f t="shared" si="5"/>
        <v>0.58006176256099085</v>
      </c>
    </row>
    <row r="17" spans="1:13" ht="14.25" x14ac:dyDescent="0.2">
      <c r="A17" s="11" t="s">
        <v>139</v>
      </c>
      <c r="B17" s="12">
        <v>3344.2157099999999</v>
      </c>
      <c r="C17" s="12">
        <v>3584.4595899999999</v>
      </c>
      <c r="D17" s="13">
        <f t="shared" si="0"/>
        <v>7.183863148588582</v>
      </c>
      <c r="E17" s="13">
        <f t="shared" si="3"/>
        <v>3.1240774604200494E-2</v>
      </c>
      <c r="F17" s="12">
        <v>55605.676359999998</v>
      </c>
      <c r="G17" s="12">
        <v>54369.666839999998</v>
      </c>
      <c r="H17" s="13">
        <f t="shared" si="1"/>
        <v>-2.2228117719455067</v>
      </c>
      <c r="I17" s="13">
        <f t="shared" si="4"/>
        <v>6.1140177502948069E-2</v>
      </c>
      <c r="J17" s="12">
        <v>83604.421900000001</v>
      </c>
      <c r="K17" s="12">
        <v>80120.905410000007</v>
      </c>
      <c r="L17" s="13">
        <f t="shared" si="2"/>
        <v>-4.1666653639046265</v>
      </c>
      <c r="M17" s="13">
        <f t="shared" si="5"/>
        <v>5.3406007873158197E-2</v>
      </c>
    </row>
    <row r="18" spans="1:13" ht="15.75" x14ac:dyDescent="0.25">
      <c r="A18" s="9" t="s">
        <v>12</v>
      </c>
      <c r="B18" s="50">
        <f>B19</f>
        <v>131760.60505000001</v>
      </c>
      <c r="C18" s="50">
        <f>C19</f>
        <v>183270.49428000001</v>
      </c>
      <c r="D18" s="48">
        <f t="shared" si="0"/>
        <v>39.093543332207091</v>
      </c>
      <c r="E18" s="48">
        <f t="shared" si="3"/>
        <v>1.5973153161985838</v>
      </c>
      <c r="F18" s="50">
        <f>F19</f>
        <v>1013131.10364</v>
      </c>
      <c r="G18" s="50">
        <f>G19</f>
        <v>1231905.6833800001</v>
      </c>
      <c r="H18" s="48">
        <f t="shared" si="1"/>
        <v>21.593906154295521</v>
      </c>
      <c r="I18" s="48">
        <f t="shared" si="4"/>
        <v>1.3853116365489899</v>
      </c>
      <c r="J18" s="50">
        <f>J19</f>
        <v>1755561.6560200001</v>
      </c>
      <c r="K18" s="50">
        <f>K19</f>
        <v>2109514.0032899999</v>
      </c>
      <c r="L18" s="48">
        <f t="shared" si="2"/>
        <v>20.16177250489956</v>
      </c>
      <c r="M18" s="48">
        <f t="shared" si="5"/>
        <v>1.4061339034017188</v>
      </c>
    </row>
    <row r="19" spans="1:13" ht="14.25" x14ac:dyDescent="0.2">
      <c r="A19" s="11" t="s">
        <v>140</v>
      </c>
      <c r="B19" s="12">
        <v>131760.60505000001</v>
      </c>
      <c r="C19" s="12">
        <v>183270.49428000001</v>
      </c>
      <c r="D19" s="13">
        <f t="shared" si="0"/>
        <v>39.093543332207091</v>
      </c>
      <c r="E19" s="13">
        <f t="shared" si="3"/>
        <v>1.5973153161985838</v>
      </c>
      <c r="F19" s="12">
        <v>1013131.10364</v>
      </c>
      <c r="G19" s="12">
        <v>1231905.6833800001</v>
      </c>
      <c r="H19" s="13">
        <f t="shared" si="1"/>
        <v>21.593906154295521</v>
      </c>
      <c r="I19" s="13">
        <f t="shared" si="4"/>
        <v>1.3853116365489899</v>
      </c>
      <c r="J19" s="12">
        <v>1755561.6560200001</v>
      </c>
      <c r="K19" s="12">
        <v>2109514.0032899999</v>
      </c>
      <c r="L19" s="13">
        <f t="shared" si="2"/>
        <v>20.16177250489956</v>
      </c>
      <c r="M19" s="13">
        <f t="shared" si="5"/>
        <v>1.4061339034017188</v>
      </c>
    </row>
    <row r="20" spans="1:13" ht="15.75" x14ac:dyDescent="0.25">
      <c r="A20" s="9" t="s">
        <v>113</v>
      </c>
      <c r="B20" s="50">
        <f>B21</f>
        <v>272883.78418000002</v>
      </c>
      <c r="C20" s="50">
        <f>C21</f>
        <v>350170.69770999998</v>
      </c>
      <c r="D20" s="10">
        <f t="shared" si="0"/>
        <v>28.322281502450821</v>
      </c>
      <c r="E20" s="10">
        <f t="shared" si="3"/>
        <v>3.0519534578303715</v>
      </c>
      <c r="F20" s="50">
        <f>F21</f>
        <v>2343920.7871699999</v>
      </c>
      <c r="G20" s="50">
        <f>G21</f>
        <v>2487904.1726299999</v>
      </c>
      <c r="H20" s="10">
        <f t="shared" si="1"/>
        <v>6.1428434889151049</v>
      </c>
      <c r="I20" s="10">
        <f t="shared" si="4"/>
        <v>2.7977162922950765</v>
      </c>
      <c r="J20" s="50">
        <f>J21</f>
        <v>4057760.6261800001</v>
      </c>
      <c r="K20" s="50">
        <f>K21</f>
        <v>4244952.6502799997</v>
      </c>
      <c r="L20" s="10">
        <f t="shared" si="2"/>
        <v>4.6131854819692322</v>
      </c>
      <c r="M20" s="10">
        <f t="shared" si="5"/>
        <v>2.8295483370029655</v>
      </c>
    </row>
    <row r="21" spans="1:13" ht="14.25" x14ac:dyDescent="0.2">
      <c r="A21" s="11" t="s">
        <v>141</v>
      </c>
      <c r="B21" s="12">
        <v>272883.78418000002</v>
      </c>
      <c r="C21" s="12">
        <v>350170.69770999998</v>
      </c>
      <c r="D21" s="13">
        <f t="shared" si="0"/>
        <v>28.322281502450821</v>
      </c>
      <c r="E21" s="13">
        <f t="shared" si="3"/>
        <v>3.0519534578303715</v>
      </c>
      <c r="F21" s="12">
        <v>2343920.7871699999</v>
      </c>
      <c r="G21" s="12">
        <v>2487904.1726299999</v>
      </c>
      <c r="H21" s="13">
        <f t="shared" si="1"/>
        <v>6.1428434889151049</v>
      </c>
      <c r="I21" s="13">
        <f t="shared" si="4"/>
        <v>2.7977162922950765</v>
      </c>
      <c r="J21" s="12">
        <v>4057760.6261800001</v>
      </c>
      <c r="K21" s="12">
        <v>4244952.6502799997</v>
      </c>
      <c r="L21" s="13">
        <f t="shared" si="2"/>
        <v>4.6131854819692322</v>
      </c>
      <c r="M21" s="13">
        <f t="shared" si="5"/>
        <v>2.8295483370029655</v>
      </c>
    </row>
    <row r="22" spans="1:13" ht="16.5" x14ac:dyDescent="0.25">
      <c r="A22" s="49" t="s">
        <v>14</v>
      </c>
      <c r="B22" s="50">
        <f>B23+B27+B29</f>
        <v>7266071.2885699999</v>
      </c>
      <c r="C22" s="50">
        <f>C23+C27+C29</f>
        <v>9613895.5912100021</v>
      </c>
      <c r="D22" s="48">
        <f t="shared" si="0"/>
        <v>32.312156176244535</v>
      </c>
      <c r="E22" s="48">
        <f t="shared" si="3"/>
        <v>83.791025590362011</v>
      </c>
      <c r="F22" s="50">
        <f>F23+F27+F29</f>
        <v>61025873.4956</v>
      </c>
      <c r="G22" s="50">
        <f>G23+G27+G29</f>
        <v>68809286.550740004</v>
      </c>
      <c r="H22" s="48">
        <f t="shared" si="1"/>
        <v>12.754283731311428</v>
      </c>
      <c r="I22" s="48">
        <f t="shared" si="4"/>
        <v>77.377924826060266</v>
      </c>
      <c r="J22" s="50">
        <f>J23+J27+J29</f>
        <v>106524811.80820999</v>
      </c>
      <c r="K22" s="50">
        <f>K23+K27+K29</f>
        <v>115386196.46328001</v>
      </c>
      <c r="L22" s="48">
        <f t="shared" si="2"/>
        <v>8.3186109457994508</v>
      </c>
      <c r="M22" s="48">
        <f t="shared" si="5"/>
        <v>76.912711922531301</v>
      </c>
    </row>
    <row r="23" spans="1:13" ht="15.75" x14ac:dyDescent="0.25">
      <c r="A23" s="9" t="s">
        <v>15</v>
      </c>
      <c r="B23" s="50">
        <f>B24+B25+B26</f>
        <v>721287.96525999997</v>
      </c>
      <c r="C23" s="50">
        <f>C24+C25+C26</f>
        <v>889403.65902000002</v>
      </c>
      <c r="D23" s="48">
        <f>(C23-B23)/B23*100</f>
        <v>23.307708135598798</v>
      </c>
      <c r="E23" s="48">
        <f t="shared" si="3"/>
        <v>7.7517010712331702</v>
      </c>
      <c r="F23" s="50">
        <f>F24+F25+F26</f>
        <v>6397197.1907899994</v>
      </c>
      <c r="G23" s="50">
        <f>G24+G25+G26</f>
        <v>6616318.5350099998</v>
      </c>
      <c r="H23" s="48">
        <f t="shared" si="1"/>
        <v>3.4252710630128429</v>
      </c>
      <c r="I23" s="48">
        <f t="shared" si="4"/>
        <v>7.440231164869811</v>
      </c>
      <c r="J23" s="50">
        <f>J24+J25+J26</f>
        <v>11197877.16241</v>
      </c>
      <c r="K23" s="50">
        <f>K24+K25+K26</f>
        <v>11399660.777930001</v>
      </c>
      <c r="L23" s="48">
        <f t="shared" si="2"/>
        <v>1.8019809700839111</v>
      </c>
      <c r="M23" s="48">
        <f t="shared" si="5"/>
        <v>7.5986456985479327</v>
      </c>
    </row>
    <row r="24" spans="1:13" ht="14.25" x14ac:dyDescent="0.2">
      <c r="A24" s="11" t="s">
        <v>142</v>
      </c>
      <c r="B24" s="12">
        <v>517401.23694999999</v>
      </c>
      <c r="C24" s="12">
        <v>604871.31414000003</v>
      </c>
      <c r="D24" s="13">
        <f t="shared" si="0"/>
        <v>16.905656759852867</v>
      </c>
      <c r="E24" s="13">
        <f t="shared" si="3"/>
        <v>5.2718263144359483</v>
      </c>
      <c r="F24" s="12">
        <v>4520582.8137600003</v>
      </c>
      <c r="G24" s="12">
        <v>4587099.7402299996</v>
      </c>
      <c r="H24" s="13">
        <f t="shared" si="1"/>
        <v>1.4714236904925504</v>
      </c>
      <c r="I24" s="13">
        <f t="shared" si="4"/>
        <v>5.1583191261171457</v>
      </c>
      <c r="J24" s="12">
        <v>7847808.8473899998</v>
      </c>
      <c r="K24" s="12">
        <v>7933700.5095100002</v>
      </c>
      <c r="L24" s="13">
        <f t="shared" si="2"/>
        <v>1.0944667969144795</v>
      </c>
      <c r="M24" s="13">
        <f t="shared" si="5"/>
        <v>5.2883485240955199</v>
      </c>
    </row>
    <row r="25" spans="1:13" ht="14.25" x14ac:dyDescent="0.2">
      <c r="A25" s="11" t="s">
        <v>143</v>
      </c>
      <c r="B25" s="12">
        <v>100638.91873</v>
      </c>
      <c r="C25" s="12">
        <v>126147.71163999999</v>
      </c>
      <c r="D25" s="13">
        <f t="shared" si="0"/>
        <v>25.346847156055478</v>
      </c>
      <c r="E25" s="13">
        <f t="shared" si="3"/>
        <v>1.0994550579327129</v>
      </c>
      <c r="F25" s="12">
        <v>801944.30113000004</v>
      </c>
      <c r="G25" s="12">
        <v>858387.3395</v>
      </c>
      <c r="H25" s="13">
        <f t="shared" si="1"/>
        <v>7.0382741407935017</v>
      </c>
      <c r="I25" s="13">
        <f t="shared" si="4"/>
        <v>0.96528004222939523</v>
      </c>
      <c r="J25" s="12">
        <v>1404916.8971899999</v>
      </c>
      <c r="K25" s="12">
        <v>1450839.9994099999</v>
      </c>
      <c r="L25" s="13">
        <f t="shared" si="2"/>
        <v>3.2687415399339024</v>
      </c>
      <c r="M25" s="13">
        <f t="shared" si="5"/>
        <v>0.96708308567756718</v>
      </c>
    </row>
    <row r="26" spans="1:13" ht="14.25" x14ac:dyDescent="0.2">
      <c r="A26" s="11" t="s">
        <v>144</v>
      </c>
      <c r="B26" s="12">
        <v>103247.80958</v>
      </c>
      <c r="C26" s="12">
        <v>158384.63324</v>
      </c>
      <c r="D26" s="13">
        <f t="shared" si="0"/>
        <v>53.402414912519824</v>
      </c>
      <c r="E26" s="13">
        <f t="shared" si="3"/>
        <v>1.380419698864509</v>
      </c>
      <c r="F26" s="12">
        <v>1074670.0759000001</v>
      </c>
      <c r="G26" s="12">
        <v>1170831.4552800001</v>
      </c>
      <c r="H26" s="13">
        <f t="shared" si="1"/>
        <v>8.9479907867973463</v>
      </c>
      <c r="I26" s="13">
        <f t="shared" si="4"/>
        <v>1.3166319965232698</v>
      </c>
      <c r="J26" s="12">
        <v>1945151.4178299999</v>
      </c>
      <c r="K26" s="12">
        <v>2015120.2690099999</v>
      </c>
      <c r="L26" s="13">
        <f t="shared" si="2"/>
        <v>3.5970902079210298</v>
      </c>
      <c r="M26" s="13">
        <f t="shared" si="5"/>
        <v>1.3432140887748452</v>
      </c>
    </row>
    <row r="27" spans="1:13" ht="15.75" x14ac:dyDescent="0.25">
      <c r="A27" s="9" t="s">
        <v>19</v>
      </c>
      <c r="B27" s="50">
        <f>B28</f>
        <v>960854.42127000005</v>
      </c>
      <c r="C27" s="50">
        <f>C28</f>
        <v>1190293.2613900001</v>
      </c>
      <c r="D27" s="48">
        <f t="shared" si="0"/>
        <v>23.878626672367442</v>
      </c>
      <c r="E27" s="48">
        <f t="shared" si="3"/>
        <v>10.374139408831693</v>
      </c>
      <c r="F27" s="50">
        <f>F28</f>
        <v>7959740.6085099997</v>
      </c>
      <c r="G27" s="50">
        <f>G28</f>
        <v>9104995.3236900009</v>
      </c>
      <c r="H27" s="48">
        <f t="shared" si="1"/>
        <v>14.388090912856818</v>
      </c>
      <c r="I27" s="48">
        <f t="shared" si="4"/>
        <v>10.238816285046024</v>
      </c>
      <c r="J27" s="50">
        <f>J28</f>
        <v>14096788.95617</v>
      </c>
      <c r="K27" s="50">
        <f>K28</f>
        <v>15082664.51574</v>
      </c>
      <c r="L27" s="48">
        <f t="shared" si="2"/>
        <v>6.993617926999562</v>
      </c>
      <c r="M27" s="48">
        <f t="shared" si="5"/>
        <v>10.053617039820397</v>
      </c>
    </row>
    <row r="28" spans="1:13" ht="14.25" x14ac:dyDescent="0.2">
      <c r="A28" s="11" t="s">
        <v>145</v>
      </c>
      <c r="B28" s="12">
        <v>960854.42127000005</v>
      </c>
      <c r="C28" s="12">
        <v>1190293.2613900001</v>
      </c>
      <c r="D28" s="13">
        <f t="shared" si="0"/>
        <v>23.878626672367442</v>
      </c>
      <c r="E28" s="13">
        <f t="shared" si="3"/>
        <v>10.374139408831693</v>
      </c>
      <c r="F28" s="12">
        <v>7959740.6085099997</v>
      </c>
      <c r="G28" s="12">
        <v>9104995.3236900009</v>
      </c>
      <c r="H28" s="13">
        <f t="shared" si="1"/>
        <v>14.388090912856818</v>
      </c>
      <c r="I28" s="13">
        <f t="shared" si="4"/>
        <v>10.238816285046024</v>
      </c>
      <c r="J28" s="12">
        <v>14096788.95617</v>
      </c>
      <c r="K28" s="12">
        <v>15082664.51574</v>
      </c>
      <c r="L28" s="13">
        <f t="shared" si="2"/>
        <v>6.993617926999562</v>
      </c>
      <c r="M28" s="13">
        <f t="shared" si="5"/>
        <v>10.053617039820397</v>
      </c>
    </row>
    <row r="29" spans="1:13" ht="15.75" x14ac:dyDescent="0.25">
      <c r="A29" s="9" t="s">
        <v>21</v>
      </c>
      <c r="B29" s="50">
        <f>B30+B31+B32+B33+B34+B35+B36+B37+B38+B39+B40+B41</f>
        <v>5583928.9020400001</v>
      </c>
      <c r="C29" s="50">
        <f>C30+C31+C32+C33+C34+C35+C36+C37+C38+C39+C40+C41</f>
        <v>7534198.6708000014</v>
      </c>
      <c r="D29" s="48">
        <f t="shared" si="0"/>
        <v>34.926479240226378</v>
      </c>
      <c r="E29" s="48">
        <f t="shared" si="3"/>
        <v>65.665185110297145</v>
      </c>
      <c r="F29" s="50">
        <f>F30+F31+F32+F33+F34+F35+F36+F37+F38+F39+F40+F41</f>
        <v>46668935.6963</v>
      </c>
      <c r="G29" s="50">
        <f>G30+G31+G32+G33+G34+G35+G36+G37+G38+G39+G40+G41</f>
        <v>53087972.692040004</v>
      </c>
      <c r="H29" s="48">
        <f t="shared" si="1"/>
        <v>13.754410508763579</v>
      </c>
      <c r="I29" s="48">
        <f t="shared" si="4"/>
        <v>59.698877376144431</v>
      </c>
      <c r="J29" s="50">
        <f>J30+J31+J32+J33+J34+J35+J36+J37+J38+J39+J40+J41</f>
        <v>81230145.689629987</v>
      </c>
      <c r="K29" s="50">
        <f>K30+K31+K32+K33+K34+K35+K36+K37+K38+K39+K40+K41</f>
        <v>88903871.169610009</v>
      </c>
      <c r="L29" s="48">
        <f t="shared" si="2"/>
        <v>9.4468936560822456</v>
      </c>
      <c r="M29" s="48">
        <f t="shared" si="5"/>
        <v>59.260449184162979</v>
      </c>
    </row>
    <row r="30" spans="1:13" ht="14.25" x14ac:dyDescent="0.2">
      <c r="A30" s="11" t="s">
        <v>146</v>
      </c>
      <c r="B30" s="12">
        <v>1246140.72003</v>
      </c>
      <c r="C30" s="12">
        <v>1482980.7333800001</v>
      </c>
      <c r="D30" s="13">
        <f t="shared" si="0"/>
        <v>19.005880278456704</v>
      </c>
      <c r="E30" s="13">
        <f t="shared" si="3"/>
        <v>12.925091124795337</v>
      </c>
      <c r="F30" s="12">
        <v>9957430.7194200009</v>
      </c>
      <c r="G30" s="12">
        <v>9680125.3930300009</v>
      </c>
      <c r="H30" s="13">
        <f t="shared" si="1"/>
        <v>-2.7849084186864674</v>
      </c>
      <c r="I30" s="13">
        <f t="shared" si="4"/>
        <v>10.885565779211776</v>
      </c>
      <c r="J30" s="12">
        <v>17266595.349890001</v>
      </c>
      <c r="K30" s="12">
        <v>16679256.91209</v>
      </c>
      <c r="L30" s="13">
        <f t="shared" si="2"/>
        <v>-3.4015880137235222</v>
      </c>
      <c r="M30" s="13">
        <f t="shared" si="5"/>
        <v>11.117853965917966</v>
      </c>
    </row>
    <row r="31" spans="1:13" ht="14.25" x14ac:dyDescent="0.2">
      <c r="A31" s="11" t="s">
        <v>147</v>
      </c>
      <c r="B31" s="12">
        <v>1724587.2621200001</v>
      </c>
      <c r="C31" s="12">
        <v>2433837.7073300001</v>
      </c>
      <c r="D31" s="13">
        <f t="shared" si="0"/>
        <v>41.125807941903318</v>
      </c>
      <c r="E31" s="13">
        <f t="shared" si="3"/>
        <v>21.212395712320088</v>
      </c>
      <c r="F31" s="12">
        <v>13458659.66389</v>
      </c>
      <c r="G31" s="12">
        <v>16789438.008280002</v>
      </c>
      <c r="H31" s="13">
        <f t="shared" si="1"/>
        <v>24.748217337916511</v>
      </c>
      <c r="I31" s="13">
        <f t="shared" si="4"/>
        <v>18.880182271887218</v>
      </c>
      <c r="J31" s="12">
        <v>22478519.659049999</v>
      </c>
      <c r="K31" s="12">
        <v>27218144.531679999</v>
      </c>
      <c r="L31" s="13">
        <f t="shared" si="2"/>
        <v>21.085129023261974</v>
      </c>
      <c r="M31" s="13">
        <f t="shared" si="5"/>
        <v>18.142736077595952</v>
      </c>
    </row>
    <row r="32" spans="1:13" ht="14.25" x14ac:dyDescent="0.2">
      <c r="A32" s="11" t="s">
        <v>148</v>
      </c>
      <c r="B32" s="12">
        <v>22687.391009999999</v>
      </c>
      <c r="C32" s="12">
        <v>90804.685630000007</v>
      </c>
      <c r="D32" s="13">
        <f t="shared" si="0"/>
        <v>300.2429613434868</v>
      </c>
      <c r="E32" s="13">
        <f t="shared" si="3"/>
        <v>0.79141880262405573</v>
      </c>
      <c r="F32" s="12">
        <v>389018.93998999998</v>
      </c>
      <c r="G32" s="12">
        <v>733798.47279000003</v>
      </c>
      <c r="H32" s="13">
        <f t="shared" si="1"/>
        <v>88.627955443213864</v>
      </c>
      <c r="I32" s="13">
        <f t="shared" si="4"/>
        <v>0.82517645380835325</v>
      </c>
      <c r="J32" s="12">
        <v>831870.70331000001</v>
      </c>
      <c r="K32" s="12">
        <v>1317649.32932</v>
      </c>
      <c r="L32" s="13">
        <f t="shared" si="2"/>
        <v>58.395929088149721</v>
      </c>
      <c r="M32" s="13">
        <f t="shared" si="5"/>
        <v>0.87830248666838584</v>
      </c>
    </row>
    <row r="33" spans="1:13" ht="14.25" x14ac:dyDescent="0.2">
      <c r="A33" s="11" t="s">
        <v>149</v>
      </c>
      <c r="B33" s="12">
        <v>627924.96225999994</v>
      </c>
      <c r="C33" s="12">
        <v>809881.42952999996</v>
      </c>
      <c r="D33" s="13">
        <f t="shared" si="0"/>
        <v>28.977422177183449</v>
      </c>
      <c r="E33" s="13">
        <f t="shared" si="3"/>
        <v>7.0586158277974658</v>
      </c>
      <c r="F33" s="12">
        <v>5573610.9868400004</v>
      </c>
      <c r="G33" s="12">
        <v>5557536.3940399997</v>
      </c>
      <c r="H33" s="13">
        <f t="shared" si="1"/>
        <v>-0.28840535943313639</v>
      </c>
      <c r="I33" s="13">
        <f t="shared" si="4"/>
        <v>6.2496016871068161</v>
      </c>
      <c r="J33" s="12">
        <v>10153443.036119999</v>
      </c>
      <c r="K33" s="12">
        <v>9956893.6093499996</v>
      </c>
      <c r="L33" s="13">
        <f t="shared" si="2"/>
        <v>-1.9357909043345407</v>
      </c>
      <c r="M33" s="13">
        <f t="shared" si="5"/>
        <v>6.6369437011725925</v>
      </c>
    </row>
    <row r="34" spans="1:13" ht="14.25" x14ac:dyDescent="0.2">
      <c r="A34" s="11" t="s">
        <v>150</v>
      </c>
      <c r="B34" s="12">
        <v>351487.93702999997</v>
      </c>
      <c r="C34" s="12">
        <v>475702.57598999998</v>
      </c>
      <c r="D34" s="13">
        <f t="shared" si="0"/>
        <v>35.339659167136119</v>
      </c>
      <c r="E34" s="13">
        <f t="shared" si="3"/>
        <v>4.146041148462535</v>
      </c>
      <c r="F34" s="12">
        <v>3060221.18346</v>
      </c>
      <c r="G34" s="12">
        <v>3315676.8031500001</v>
      </c>
      <c r="H34" s="13">
        <f t="shared" si="1"/>
        <v>8.3476194815818001</v>
      </c>
      <c r="I34" s="13">
        <f t="shared" si="4"/>
        <v>3.7285692568904185</v>
      </c>
      <c r="J34" s="12">
        <v>5378839.2503500003</v>
      </c>
      <c r="K34" s="12">
        <v>5558117.3551700003</v>
      </c>
      <c r="L34" s="13">
        <f t="shared" si="2"/>
        <v>3.3330258904527481</v>
      </c>
      <c r="M34" s="13">
        <f t="shared" si="5"/>
        <v>3.7048615178666919</v>
      </c>
    </row>
    <row r="35" spans="1:13" ht="14.25" x14ac:dyDescent="0.2">
      <c r="A35" s="11" t="s">
        <v>151</v>
      </c>
      <c r="B35" s="12">
        <v>408611.73881000001</v>
      </c>
      <c r="C35" s="12">
        <v>533439.51575000002</v>
      </c>
      <c r="D35" s="13">
        <f t="shared" si="0"/>
        <v>30.549239065802652</v>
      </c>
      <c r="E35" s="13">
        <f t="shared" si="3"/>
        <v>4.6492541645642067</v>
      </c>
      <c r="F35" s="12">
        <v>3428465.5171699999</v>
      </c>
      <c r="G35" s="12">
        <v>3789163.1931599998</v>
      </c>
      <c r="H35" s="13">
        <f t="shared" si="1"/>
        <v>10.520673875341613</v>
      </c>
      <c r="I35" s="13">
        <f t="shared" si="4"/>
        <v>4.2610176534500885</v>
      </c>
      <c r="J35" s="12">
        <v>6004370.8918700004</v>
      </c>
      <c r="K35" s="12">
        <v>6306576.18958</v>
      </c>
      <c r="L35" s="13">
        <f t="shared" si="2"/>
        <v>5.0330884476038893</v>
      </c>
      <c r="M35" s="13">
        <f t="shared" si="5"/>
        <v>4.2037600038322065</v>
      </c>
    </row>
    <row r="36" spans="1:13" ht="14.25" x14ac:dyDescent="0.2">
      <c r="A36" s="11" t="s">
        <v>152</v>
      </c>
      <c r="B36" s="12">
        <v>603972.51031000004</v>
      </c>
      <c r="C36" s="12">
        <v>799372.67790000001</v>
      </c>
      <c r="D36" s="13">
        <f t="shared" si="0"/>
        <v>32.352493574534911</v>
      </c>
      <c r="E36" s="13">
        <f t="shared" si="3"/>
        <v>6.9670255802856076</v>
      </c>
      <c r="F36" s="12">
        <v>5054950.4707199996</v>
      </c>
      <c r="G36" s="12">
        <v>6613275.2096199999</v>
      </c>
      <c r="H36" s="13">
        <f t="shared" si="1"/>
        <v>30.827695502188391</v>
      </c>
      <c r="I36" s="13">
        <f t="shared" si="4"/>
        <v>7.4368088622264752</v>
      </c>
      <c r="J36" s="12">
        <v>8796981.4196300004</v>
      </c>
      <c r="K36" s="12">
        <v>10631584.66168</v>
      </c>
      <c r="L36" s="13">
        <f t="shared" si="2"/>
        <v>20.854917778457267</v>
      </c>
      <c r="M36" s="13">
        <f t="shared" si="5"/>
        <v>7.0866709660892475</v>
      </c>
    </row>
    <row r="37" spans="1:13" ht="14.25" x14ac:dyDescent="0.2">
      <c r="A37" s="14" t="s">
        <v>153</v>
      </c>
      <c r="B37" s="12">
        <v>180023.77429</v>
      </c>
      <c r="C37" s="12">
        <v>218421.50837</v>
      </c>
      <c r="D37" s="13">
        <f t="shared" si="0"/>
        <v>21.329257333614809</v>
      </c>
      <c r="E37" s="13">
        <f t="shared" si="3"/>
        <v>1.9036780692781257</v>
      </c>
      <c r="F37" s="12">
        <v>1587416.3232799999</v>
      </c>
      <c r="G37" s="12">
        <v>1553116.16643</v>
      </c>
      <c r="H37" s="13">
        <f t="shared" si="1"/>
        <v>-2.1607536943507797</v>
      </c>
      <c r="I37" s="13">
        <f t="shared" si="4"/>
        <v>1.7465216106192429</v>
      </c>
      <c r="J37" s="12">
        <v>2695790.6565299998</v>
      </c>
      <c r="K37" s="12">
        <v>2616687.4526800001</v>
      </c>
      <c r="L37" s="13">
        <f t="shared" si="2"/>
        <v>-2.9343229474584169</v>
      </c>
      <c r="M37" s="13">
        <f t="shared" si="5"/>
        <v>1.7441993445318751</v>
      </c>
    </row>
    <row r="38" spans="1:13" ht="14.25" x14ac:dyDescent="0.2">
      <c r="A38" s="11" t="s">
        <v>154</v>
      </c>
      <c r="B38" s="12">
        <v>90793.000419999997</v>
      </c>
      <c r="C38" s="12">
        <v>265868.80820999999</v>
      </c>
      <c r="D38" s="13">
        <f t="shared" si="0"/>
        <v>192.8296311170636</v>
      </c>
      <c r="E38" s="13">
        <f t="shared" si="3"/>
        <v>2.3172105314698275</v>
      </c>
      <c r="F38" s="12">
        <v>1188085.2734999999</v>
      </c>
      <c r="G38" s="12">
        <v>1961013.5608999999</v>
      </c>
      <c r="H38" s="13">
        <f t="shared" si="1"/>
        <v>65.056633950441778</v>
      </c>
      <c r="I38" s="13">
        <f t="shared" si="4"/>
        <v>2.2052133876771474</v>
      </c>
      <c r="J38" s="12">
        <v>2268699.8236699998</v>
      </c>
      <c r="K38" s="12">
        <v>3214515.5534999999</v>
      </c>
      <c r="L38" s="13">
        <f t="shared" si="2"/>
        <v>41.689769618793619</v>
      </c>
      <c r="M38" s="13">
        <f t="shared" si="5"/>
        <v>2.1426922484226387</v>
      </c>
    </row>
    <row r="39" spans="1:13" ht="14.25" x14ac:dyDescent="0.2">
      <c r="A39" s="11" t="s">
        <v>155</v>
      </c>
      <c r="B39" s="12">
        <v>97285.00662</v>
      </c>
      <c r="C39" s="12">
        <v>111633.83837</v>
      </c>
      <c r="D39" s="13">
        <f>(C39-B39)/B39*100</f>
        <v>14.749273550493999</v>
      </c>
      <c r="E39" s="13">
        <f t="shared" si="3"/>
        <v>0.9729577067763564</v>
      </c>
      <c r="F39" s="12">
        <v>912934.75769999996</v>
      </c>
      <c r="G39" s="12">
        <v>907364.11470999999</v>
      </c>
      <c r="H39" s="13">
        <f t="shared" si="1"/>
        <v>-0.61019070015850319</v>
      </c>
      <c r="I39" s="13">
        <f t="shared" si="4"/>
        <v>1.0203557655858304</v>
      </c>
      <c r="J39" s="12">
        <v>1740358.4536900001</v>
      </c>
      <c r="K39" s="12">
        <v>1671548.2706299999</v>
      </c>
      <c r="L39" s="13">
        <f t="shared" si="2"/>
        <v>-3.9537937092272686</v>
      </c>
      <c r="M39" s="13">
        <f t="shared" si="5"/>
        <v>1.1142000910350141</v>
      </c>
    </row>
    <row r="40" spans="1:13" ht="14.25" x14ac:dyDescent="0.2">
      <c r="A40" s="11" t="s">
        <v>156</v>
      </c>
      <c r="B40" s="12">
        <v>225691.47210000001</v>
      </c>
      <c r="C40" s="12">
        <v>304827.0981</v>
      </c>
      <c r="D40" s="13">
        <f>(C40-B40)/B40*100</f>
        <v>35.063631453888675</v>
      </c>
      <c r="E40" s="13">
        <f t="shared" si="3"/>
        <v>2.6567560397562224</v>
      </c>
      <c r="F40" s="12">
        <v>2000303.22544</v>
      </c>
      <c r="G40" s="12">
        <v>2123538.7605900001</v>
      </c>
      <c r="H40" s="13">
        <f t="shared" si="1"/>
        <v>6.1608426953814677</v>
      </c>
      <c r="I40" s="13">
        <f t="shared" si="4"/>
        <v>2.3879774201842974</v>
      </c>
      <c r="J40" s="12">
        <v>3516269.7329199999</v>
      </c>
      <c r="K40" s="12">
        <v>3631125.8426999999</v>
      </c>
      <c r="L40" s="13">
        <f t="shared" si="2"/>
        <v>3.2664192028471213</v>
      </c>
      <c r="M40" s="13">
        <f t="shared" si="5"/>
        <v>2.4203912118978685</v>
      </c>
    </row>
    <row r="41" spans="1:13" ht="14.25" x14ac:dyDescent="0.2">
      <c r="A41" s="11" t="s">
        <v>157</v>
      </c>
      <c r="B41" s="12">
        <v>4723.1270400000003</v>
      </c>
      <c r="C41" s="12">
        <v>7428.0922399999999</v>
      </c>
      <c r="D41" s="13">
        <f t="shared" si="0"/>
        <v>57.270642459788668</v>
      </c>
      <c r="E41" s="13">
        <f t="shared" si="3"/>
        <v>6.4740402167304326E-2</v>
      </c>
      <c r="F41" s="12">
        <v>57838.634890000001</v>
      </c>
      <c r="G41" s="12">
        <v>63926.615339999997</v>
      </c>
      <c r="H41" s="13">
        <f t="shared" si="1"/>
        <v>10.52580245294236</v>
      </c>
      <c r="I41" s="13">
        <f t="shared" si="4"/>
        <v>7.1887227496762851E-2</v>
      </c>
      <c r="J41" s="12">
        <v>98406.712599999999</v>
      </c>
      <c r="K41" s="12">
        <v>101771.46123</v>
      </c>
      <c r="L41" s="13">
        <f t="shared" si="2"/>
        <v>3.4192267388068425</v>
      </c>
      <c r="M41" s="13">
        <f t="shared" si="5"/>
        <v>6.7837569132535275E-2</v>
      </c>
    </row>
    <row r="42" spans="1:13" ht="15.75" x14ac:dyDescent="0.25">
      <c r="A42" s="51" t="s">
        <v>31</v>
      </c>
      <c r="B42" s="50">
        <f>B43</f>
        <v>271362.79934000003</v>
      </c>
      <c r="C42" s="50">
        <f>C43</f>
        <v>386449.83600000001</v>
      </c>
      <c r="D42" s="48">
        <f t="shared" si="0"/>
        <v>42.410764091434423</v>
      </c>
      <c r="E42" s="48">
        <f t="shared" si="3"/>
        <v>3.3681485086309055</v>
      </c>
      <c r="F42" s="50">
        <f>F43</f>
        <v>2030864.33791</v>
      </c>
      <c r="G42" s="50">
        <f>G43</f>
        <v>2665490.7961800001</v>
      </c>
      <c r="H42" s="48">
        <f t="shared" si="1"/>
        <v>31.249081803420992</v>
      </c>
      <c r="I42" s="48">
        <f t="shared" si="4"/>
        <v>2.9974173078990232</v>
      </c>
      <c r="J42" s="50">
        <f>J43</f>
        <v>3575427.6375000002</v>
      </c>
      <c r="K42" s="50">
        <f>K43</f>
        <v>4421870.7277199998</v>
      </c>
      <c r="L42" s="48">
        <f t="shared" si="2"/>
        <v>23.673897951178983</v>
      </c>
      <c r="M42" s="48">
        <f t="shared" si="5"/>
        <v>2.9474762134830708</v>
      </c>
    </row>
    <row r="43" spans="1:13" ht="14.25" x14ac:dyDescent="0.2">
      <c r="A43" s="11" t="s">
        <v>158</v>
      </c>
      <c r="B43" s="12">
        <v>271362.79934000003</v>
      </c>
      <c r="C43" s="12">
        <v>386449.83600000001</v>
      </c>
      <c r="D43" s="13">
        <f t="shared" si="0"/>
        <v>42.410764091434423</v>
      </c>
      <c r="E43" s="13">
        <f t="shared" si="3"/>
        <v>3.3681485086309055</v>
      </c>
      <c r="F43" s="12">
        <v>2030864.33791</v>
      </c>
      <c r="G43" s="12">
        <v>2665490.7961800001</v>
      </c>
      <c r="H43" s="13">
        <f t="shared" si="1"/>
        <v>31.249081803420992</v>
      </c>
      <c r="I43" s="13">
        <f t="shared" si="4"/>
        <v>2.9974173078990232</v>
      </c>
      <c r="J43" s="12">
        <v>3575427.6375000002</v>
      </c>
      <c r="K43" s="12">
        <v>4421870.7277199998</v>
      </c>
      <c r="L43" s="13">
        <f t="shared" si="2"/>
        <v>23.673897951178983</v>
      </c>
      <c r="M43" s="13">
        <f t="shared" si="5"/>
        <v>2.9474762134830708</v>
      </c>
    </row>
    <row r="44" spans="1:13" ht="15.75" x14ac:dyDescent="0.25">
      <c r="A44" s="9" t="s">
        <v>33</v>
      </c>
      <c r="B44" s="8">
        <f>B8+B22+B42</f>
        <v>8742326.9076300003</v>
      </c>
      <c r="C44" s="8">
        <f>C8+C22+C42</f>
        <v>11473657.857120002</v>
      </c>
      <c r="D44" s="167">
        <f t="shared" si="0"/>
        <v>31.242608270644627</v>
      </c>
      <c r="E44" s="10">
        <f t="shared" si="3"/>
        <v>100</v>
      </c>
      <c r="F44" s="15">
        <f>F8+F22+F42</f>
        <v>74116579.048289999</v>
      </c>
      <c r="G44" s="15">
        <f>G8+G22+G42</f>
        <v>83014192.48450999</v>
      </c>
      <c r="H44" s="16">
        <f t="shared" si="1"/>
        <v>12.004889527379332</v>
      </c>
      <c r="I44" s="16">
        <f t="shared" si="4"/>
        <v>93.351730086982414</v>
      </c>
      <c r="J44" s="15">
        <f>J8+J22+J42</f>
        <v>130265304.37220998</v>
      </c>
      <c r="K44" s="15">
        <f>K8+K22+K42</f>
        <v>140500156.7207</v>
      </c>
      <c r="L44" s="16">
        <f t="shared" si="2"/>
        <v>7.8569289019935358</v>
      </c>
      <c r="M44" s="16">
        <f t="shared" si="5"/>
        <v>93.652866721962127</v>
      </c>
    </row>
    <row r="45" spans="1:13" ht="15.75" x14ac:dyDescent="0.25">
      <c r="A45" s="52" t="s">
        <v>34</v>
      </c>
      <c r="B45" s="53"/>
      <c r="C45" s="53"/>
      <c r="D45" s="54"/>
      <c r="E45" s="54"/>
      <c r="F45" s="55">
        <f>F46-F44</f>
        <v>6209186.2213400006</v>
      </c>
      <c r="G45" s="55">
        <f>G46-G44</f>
        <v>5912057.0956100374</v>
      </c>
      <c r="H45" s="56">
        <f t="shared" si="1"/>
        <v>-4.7853150982777244</v>
      </c>
      <c r="I45" s="56">
        <f t="shared" si="4"/>
        <v>6.6482699130175753</v>
      </c>
      <c r="J45" s="55">
        <f>J46-J44</f>
        <v>9337056.9444200248</v>
      </c>
      <c r="K45" s="55">
        <f>K46-K44</f>
        <v>9522113.4334200323</v>
      </c>
      <c r="L45" s="56">
        <f t="shared" si="2"/>
        <v>1.9819573780215642</v>
      </c>
      <c r="M45" s="56">
        <f t="shared" si="5"/>
        <v>6.3471332780378722</v>
      </c>
    </row>
    <row r="46" spans="1:13" s="18" customFormat="1" ht="22.5" customHeight="1" x14ac:dyDescent="0.3">
      <c r="A46" s="17" t="s">
        <v>35</v>
      </c>
      <c r="B46" s="57"/>
      <c r="C46" s="57"/>
      <c r="D46" s="58"/>
      <c r="E46" s="58"/>
      <c r="F46" s="106">
        <v>80325765.26963</v>
      </c>
      <c r="G46" s="106">
        <v>88926249.580120027</v>
      </c>
      <c r="H46" s="168">
        <f t="shared" si="1"/>
        <v>10.707005755402053</v>
      </c>
      <c r="I46" s="107">
        <f t="shared" si="4"/>
        <v>100</v>
      </c>
      <c r="J46" s="106">
        <v>139602361.31663001</v>
      </c>
      <c r="K46" s="106">
        <v>150022270.15412003</v>
      </c>
      <c r="L46" s="168">
        <f t="shared" si="2"/>
        <v>7.4639918259382334</v>
      </c>
      <c r="M46" s="107">
        <f t="shared" si="5"/>
        <v>100</v>
      </c>
    </row>
    <row r="47" spans="1:13" ht="20.25" customHeight="1" x14ac:dyDescent="0.2"/>
    <row r="48" spans="1:13" ht="15" x14ac:dyDescent="0.2">
      <c r="C48" s="116"/>
    </row>
    <row r="49" spans="1:3" ht="15" x14ac:dyDescent="0.2">
      <c r="A49" s="1" t="s">
        <v>225</v>
      </c>
      <c r="C49" s="117"/>
    </row>
    <row r="50" spans="1:3" x14ac:dyDescent="0.2">
      <c r="A50" s="1" t="s">
        <v>114</v>
      </c>
    </row>
  </sheetData>
  <mergeCells count="5">
    <mergeCell ref="B6:E6"/>
    <mergeCell ref="F6:I6"/>
    <mergeCell ref="J6:M6"/>
    <mergeCell ref="A5:M5"/>
    <mergeCell ref="B1:J1"/>
  </mergeCells>
  <printOptions horizontalCentered="1" verticalCentered="1"/>
  <pageMargins left="0.11811023622047245" right="0" top="0.19685039370078741" bottom="0.19685039370078741" header="0.39370078740157483" footer="0.35433070866141736"/>
  <pageSetup paperSize="9" scale="64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A76"/>
  <sheetViews>
    <sheetView showGridLines="0" workbookViewId="0">
      <selection activeCell="I55" sqref="I55"/>
    </sheetView>
  </sheetViews>
  <sheetFormatPr defaultColWidth="9.140625" defaultRowHeight="12.75" x14ac:dyDescent="0.2"/>
  <cols>
    <col min="4" max="4" width="18.5703125" customWidth="1"/>
    <col min="7" max="7" width="8" customWidth="1"/>
    <col min="8" max="8" width="10.42578125" bestFit="1" customWidth="1"/>
    <col min="11" max="11" width="9" customWidth="1"/>
    <col min="12" max="12" width="9.42578125" customWidth="1"/>
  </cols>
  <sheetData>
    <row r="12" ht="12.75" customHeight="1" x14ac:dyDescent="0.2"/>
    <row r="14" ht="12.75" customHeight="1" x14ac:dyDescent="0.2"/>
    <row r="25" ht="12.75" customHeight="1" x14ac:dyDescent="0.2"/>
    <row r="29" ht="12.75" customHeight="1" x14ac:dyDescent="0.2"/>
    <row r="43" ht="12.75" customHeight="1" x14ac:dyDescent="0.2"/>
    <row r="45" ht="12.75" customHeight="1" x14ac:dyDescent="0.2"/>
    <row r="59" spans="1:1" ht="12.75" customHeight="1" x14ac:dyDescent="0.2"/>
    <row r="61" spans="1:1" ht="12.75" customHeight="1" x14ac:dyDescent="0.2">
      <c r="A61" s="32"/>
    </row>
    <row r="76" ht="12.75" customHeight="1" x14ac:dyDescent="0.2"/>
  </sheetData>
  <pageMargins left="0.15748031496062992" right="0.15748031496062992" top="0.19685039370078741" bottom="0" header="0.51181102362204722" footer="0.51181102362204722"/>
  <pageSetup paperSize="9" orientation="portrait" horizontalDpi="4294967294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66"/>
  <sheetViews>
    <sheetView showGridLines="0" workbookViewId="0">
      <selection activeCell="I6" sqref="I6"/>
    </sheetView>
  </sheetViews>
  <sheetFormatPr defaultColWidth="9.140625" defaultRowHeight="12.75" x14ac:dyDescent="0.2"/>
  <cols>
    <col min="1" max="1" width="2.42578125" customWidth="1"/>
    <col min="5" max="5" width="20.5703125" customWidth="1"/>
    <col min="7" max="7" width="6.5703125" customWidth="1"/>
    <col min="8" max="8" width="8.5703125" customWidth="1"/>
    <col min="10" max="10" width="9" customWidth="1"/>
    <col min="11" max="11" width="9.42578125" customWidth="1"/>
  </cols>
  <sheetData>
    <row r="2" spans="3:3" ht="15" x14ac:dyDescent="0.25">
      <c r="C2" s="33" t="s">
        <v>55</v>
      </c>
    </row>
    <row r="14" spans="3:3" ht="12.75" customHeight="1" x14ac:dyDescent="0.2"/>
    <row r="16" spans="3:3" ht="12.75" customHeight="1" x14ac:dyDescent="0.2"/>
    <row r="21" spans="3:3" ht="15" x14ac:dyDescent="0.25">
      <c r="C21" s="33" t="s">
        <v>56</v>
      </c>
    </row>
    <row r="34" ht="12.75" customHeight="1" x14ac:dyDescent="0.2"/>
    <row r="50" spans="2:2" ht="12.75" customHeight="1" x14ac:dyDescent="0.2"/>
    <row r="51" spans="2:2" x14ac:dyDescent="0.2">
      <c r="B51" s="32"/>
    </row>
    <row r="66" ht="12.75" customHeight="1" x14ac:dyDescent="0.2"/>
  </sheetData>
  <pageMargins left="0" right="0" top="0.19685039370078741" bottom="0.19685039370078741" header="0.51181102362204722" footer="0.51181102362204722"/>
  <pageSetup paperSize="9" orientation="portrait" horizontalDpi="4294967294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2"/>
  <sheetViews>
    <sheetView showGridLines="0" workbookViewId="0">
      <selection activeCell="J14" sqref="J14"/>
    </sheetView>
  </sheetViews>
  <sheetFormatPr defaultColWidth="9.140625" defaultRowHeight="12.75" x14ac:dyDescent="0.2"/>
  <cols>
    <col min="4" max="4" width="17.42578125" customWidth="1"/>
  </cols>
  <sheetData>
    <row r="1" spans="2:2" ht="15" x14ac:dyDescent="0.25">
      <c r="B1" s="33" t="s">
        <v>14</v>
      </c>
    </row>
    <row r="2" spans="2:2" ht="15" x14ac:dyDescent="0.25">
      <c r="B2" s="33" t="s">
        <v>57</v>
      </c>
    </row>
    <row r="11" spans="2:2" ht="12.75" customHeight="1" x14ac:dyDescent="0.2"/>
    <row r="14" spans="2:2" ht="12.75" customHeight="1" x14ac:dyDescent="0.2"/>
    <row r="25" ht="12.75" customHeight="1" x14ac:dyDescent="0.2"/>
    <row r="31" ht="12.75" customHeight="1" x14ac:dyDescent="0.2"/>
    <row r="40" spans="1:1" ht="12.75" customHeight="1" x14ac:dyDescent="0.2"/>
    <row r="45" spans="1:1" x14ac:dyDescent="0.2">
      <c r="A45" s="32"/>
    </row>
    <row r="47" spans="1:1" ht="12.75" customHeight="1" x14ac:dyDescent="0.2"/>
    <row r="54" ht="12.75" customHeight="1" x14ac:dyDescent="0.2"/>
    <row r="69" ht="12.75" customHeight="1" x14ac:dyDescent="0.2"/>
    <row r="71" ht="12.75" customHeight="1" x14ac:dyDescent="0.2"/>
    <row r="82" ht="12.75" customHeight="1" x14ac:dyDescent="0.2"/>
  </sheetData>
  <pageMargins left="0" right="0" top="0" bottom="0" header="0.51181102362204722" footer="0.51181102362204722"/>
  <pageSetup paperSize="9" orientation="portrait" horizontalDpi="4294967294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7"/>
  <sheetViews>
    <sheetView showGridLines="0" workbookViewId="0">
      <selection activeCell="H94" sqref="H94"/>
    </sheetView>
  </sheetViews>
  <sheetFormatPr defaultColWidth="9.140625" defaultRowHeight="12.75" x14ac:dyDescent="0.2"/>
  <cols>
    <col min="4" max="4" width="22.28515625" customWidth="1"/>
    <col min="9" max="9" width="17.85546875" customWidth="1"/>
  </cols>
  <sheetData>
    <row r="1" spans="2:2" ht="15" x14ac:dyDescent="0.25">
      <c r="B1" s="33" t="s">
        <v>58</v>
      </c>
    </row>
    <row r="10" spans="2:2" ht="12.75" customHeight="1" x14ac:dyDescent="0.2"/>
    <row r="13" spans="2:2" ht="12.75" customHeight="1" x14ac:dyDescent="0.2"/>
    <row r="18" spans="2:2" ht="15" x14ac:dyDescent="0.25">
      <c r="B18" s="33" t="s">
        <v>59</v>
      </c>
    </row>
    <row r="19" spans="2:2" ht="15" x14ac:dyDescent="0.25">
      <c r="B19" s="33"/>
    </row>
    <row r="20" spans="2:2" ht="15" x14ac:dyDescent="0.25">
      <c r="B20" s="33"/>
    </row>
    <row r="21" spans="2:2" ht="15" x14ac:dyDescent="0.25">
      <c r="B21" s="33"/>
    </row>
    <row r="26" spans="2:2" ht="12.75" customHeight="1" x14ac:dyDescent="0.2"/>
    <row r="29" spans="2:2" ht="12.75" customHeight="1" x14ac:dyDescent="0.2"/>
    <row r="40" ht="12.75" customHeight="1" x14ac:dyDescent="0.2"/>
    <row r="42" ht="12.75" customHeight="1" x14ac:dyDescent="0.2"/>
    <row r="44" ht="12.75" customHeight="1" x14ac:dyDescent="0.2"/>
    <row r="51" spans="1:1" x14ac:dyDescent="0.2">
      <c r="A51" s="32"/>
    </row>
    <row r="53" spans="1:1" ht="12.75" customHeight="1" x14ac:dyDescent="0.2"/>
    <row r="54" spans="1:1" ht="12.75" customHeight="1" x14ac:dyDescent="0.2"/>
    <row r="57" spans="1:1" ht="12.75" customHeight="1" x14ac:dyDescent="0.2"/>
    <row r="64" spans="1:1" ht="12.75" customHeight="1" x14ac:dyDescent="0.2"/>
    <row r="67" ht="12.75" customHeight="1" x14ac:dyDescent="0.2"/>
    <row r="69" ht="12.75" customHeight="1" x14ac:dyDescent="0.2"/>
    <row r="77" ht="12.75" customHeight="1" x14ac:dyDescent="0.2"/>
    <row r="96" ht="12.75" customHeight="1" x14ac:dyDescent="0.2"/>
    <row r="114" ht="12.75" customHeight="1" x14ac:dyDescent="0.2"/>
    <row r="127" ht="12.75" customHeight="1" x14ac:dyDescent="0.2"/>
    <row r="147" ht="12.75" customHeight="1" x14ac:dyDescent="0.2"/>
  </sheetData>
  <pageMargins left="0" right="0" top="0" bottom="0.19685039370078741" header="0.51181102362204722" footer="0.51181102362204722"/>
  <pageSetup paperSize="9" scale="95" orientation="portrait" horizontalDpi="4294967294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0"/>
  <sheetViews>
    <sheetView showGridLines="0" zoomScale="90" zoomScaleNormal="90" workbookViewId="0">
      <selection activeCell="J11" sqref="J11"/>
    </sheetView>
  </sheetViews>
  <sheetFormatPr defaultColWidth="9.140625" defaultRowHeight="12.75" x14ac:dyDescent="0.2"/>
  <cols>
    <col min="1" max="1" width="7" customWidth="1"/>
    <col min="2" max="2" width="40.28515625" customWidth="1"/>
    <col min="3" max="4" width="11" style="45" bestFit="1" customWidth="1"/>
    <col min="5" max="5" width="12.28515625" style="46" bestFit="1" customWidth="1"/>
    <col min="6" max="6" width="11" style="46" bestFit="1" customWidth="1"/>
    <col min="7" max="7" width="12.28515625" style="46" bestFit="1" customWidth="1"/>
    <col min="8" max="8" width="11.42578125" style="46" bestFit="1" customWidth="1"/>
    <col min="9" max="9" width="12.28515625" style="46" bestFit="1" customWidth="1"/>
    <col min="10" max="10" width="12.7109375" style="46" bestFit="1" customWidth="1"/>
    <col min="11" max="11" width="12.28515625" style="46" bestFit="1" customWidth="1"/>
    <col min="12" max="12" width="11" style="46" customWidth="1"/>
    <col min="13" max="13" width="12.28515625" style="46" bestFit="1" customWidth="1"/>
    <col min="14" max="14" width="11" style="46" bestFit="1" customWidth="1"/>
    <col min="15" max="15" width="13.5703125" style="45" bestFit="1" customWidth="1"/>
  </cols>
  <sheetData>
    <row r="1" spans="1:15" ht="16.5" thickBot="1" x14ac:dyDescent="0.3">
      <c r="B1" s="34" t="s">
        <v>60</v>
      </c>
      <c r="C1" s="35" t="s">
        <v>44</v>
      </c>
      <c r="D1" s="35" t="s">
        <v>45</v>
      </c>
      <c r="E1" s="35" t="s">
        <v>46</v>
      </c>
      <c r="F1" s="35" t="s">
        <v>47</v>
      </c>
      <c r="G1" s="35" t="s">
        <v>48</v>
      </c>
      <c r="H1" s="35" t="s">
        <v>49</v>
      </c>
      <c r="I1" s="35" t="s">
        <v>0</v>
      </c>
      <c r="J1" s="35" t="s">
        <v>61</v>
      </c>
      <c r="K1" s="35" t="s">
        <v>50</v>
      </c>
      <c r="L1" s="35" t="s">
        <v>51</v>
      </c>
      <c r="M1" s="35" t="s">
        <v>52</v>
      </c>
      <c r="N1" s="35" t="s">
        <v>53</v>
      </c>
      <c r="O1" s="36" t="s">
        <v>42</v>
      </c>
    </row>
    <row r="2" spans="1:15" s="67" customFormat="1" ht="16.5" thickTop="1" thickBot="1" x14ac:dyDescent="0.3">
      <c r="A2" s="37">
        <v>2017</v>
      </c>
      <c r="B2" s="38" t="s">
        <v>2</v>
      </c>
      <c r="C2" s="129">
        <f>C4+C6+C8+C10+C12+C14+C16+C18+C20+C22</f>
        <v>1652449.2299299999</v>
      </c>
      <c r="D2" s="129">
        <f t="shared" ref="D2:O2" si="0">D4+D6+D8+D10+D12+D14+D16+D18+D20+D22</f>
        <v>1663067.4426399998</v>
      </c>
      <c r="E2" s="129">
        <f t="shared" si="0"/>
        <v>1866784.10014</v>
      </c>
      <c r="F2" s="129">
        <f t="shared" si="0"/>
        <v>1609647.4518300002</v>
      </c>
      <c r="G2" s="129">
        <f t="shared" si="0"/>
        <v>1676188.5687999998</v>
      </c>
      <c r="H2" s="129">
        <f t="shared" si="0"/>
        <v>1597965.9143400001</v>
      </c>
      <c r="I2" s="129">
        <f t="shared" si="0"/>
        <v>1473312.4299099999</v>
      </c>
      <c r="J2" s="129"/>
      <c r="K2" s="129"/>
      <c r="L2" s="129"/>
      <c r="M2" s="129"/>
      <c r="N2" s="129"/>
      <c r="O2" s="169">
        <f t="shared" si="0"/>
        <v>11539415.137589999</v>
      </c>
    </row>
    <row r="3" spans="1:15" ht="15.75" thickTop="1" x14ac:dyDescent="0.25">
      <c r="A3" s="39">
        <v>2016</v>
      </c>
      <c r="B3" s="38" t="s">
        <v>2</v>
      </c>
      <c r="C3" s="129">
        <f>C5+C7+C9+C11+C13+C15+C17+C19+C21+C23</f>
        <v>1452230.2365300001</v>
      </c>
      <c r="D3" s="129">
        <f t="shared" ref="D3:O3" si="1">D5+D7+D9+D11+D13+D15+D17+D19+D21+D23</f>
        <v>1713742.3471000001</v>
      </c>
      <c r="E3" s="129">
        <f t="shared" si="1"/>
        <v>1749757.3763099997</v>
      </c>
      <c r="F3" s="129">
        <f t="shared" si="1"/>
        <v>1635750.9739400002</v>
      </c>
      <c r="G3" s="129">
        <f t="shared" si="1"/>
        <v>1600458.29057</v>
      </c>
      <c r="H3" s="129">
        <f t="shared" si="1"/>
        <v>1703009.1706099999</v>
      </c>
      <c r="I3" s="129">
        <f t="shared" si="1"/>
        <v>1204892.8197200003</v>
      </c>
      <c r="J3" s="129">
        <f t="shared" si="1"/>
        <v>1627157.1311000001</v>
      </c>
      <c r="K3" s="129">
        <f t="shared" si="1"/>
        <v>1545980.3569499999</v>
      </c>
      <c r="L3" s="129">
        <f t="shared" si="1"/>
        <v>1938842.3562</v>
      </c>
      <c r="M3" s="129">
        <f t="shared" si="1"/>
        <v>2043674.0053900005</v>
      </c>
      <c r="N3" s="129">
        <f t="shared" si="1"/>
        <v>1997020.5424700002</v>
      </c>
      <c r="O3" s="169">
        <f t="shared" si="1"/>
        <v>20212515.60689</v>
      </c>
    </row>
    <row r="4" spans="1:15" s="67" customFormat="1" ht="15" x14ac:dyDescent="0.25">
      <c r="A4" s="37">
        <v>2017</v>
      </c>
      <c r="B4" s="40" t="s">
        <v>132</v>
      </c>
      <c r="C4" s="130">
        <v>523438.33273999998</v>
      </c>
      <c r="D4" s="130">
        <v>556281.61133999994</v>
      </c>
      <c r="E4" s="130">
        <v>622362.86259999999</v>
      </c>
      <c r="F4" s="130">
        <v>523539.47343999997</v>
      </c>
      <c r="G4" s="130">
        <v>528450.79133000004</v>
      </c>
      <c r="H4" s="130">
        <v>466386.37725000002</v>
      </c>
      <c r="I4" s="130">
        <v>430764.07102999999</v>
      </c>
      <c r="J4" s="130"/>
      <c r="K4" s="130"/>
      <c r="L4" s="130"/>
      <c r="M4" s="130"/>
      <c r="N4" s="130"/>
      <c r="O4" s="131">
        <v>3651223.5197299998</v>
      </c>
    </row>
    <row r="5" spans="1:15" ht="15" x14ac:dyDescent="0.25">
      <c r="A5" s="39">
        <v>2016</v>
      </c>
      <c r="B5" s="40" t="s">
        <v>132</v>
      </c>
      <c r="C5" s="130">
        <v>460617.42556</v>
      </c>
      <c r="D5" s="130">
        <v>562234.92995000002</v>
      </c>
      <c r="E5" s="130">
        <v>569482.75214999996</v>
      </c>
      <c r="F5" s="130">
        <v>532964.35138999997</v>
      </c>
      <c r="G5" s="130">
        <v>511399.68602999998</v>
      </c>
      <c r="H5" s="130">
        <v>532804.50525000005</v>
      </c>
      <c r="I5" s="130">
        <v>385329.33100000001</v>
      </c>
      <c r="J5" s="130">
        <v>540411.59606000001</v>
      </c>
      <c r="K5" s="130">
        <v>477843.75881999999</v>
      </c>
      <c r="L5" s="130">
        <v>569525.50392000005</v>
      </c>
      <c r="M5" s="130">
        <v>602068.51049000002</v>
      </c>
      <c r="N5" s="130">
        <v>614296.99025999999</v>
      </c>
      <c r="O5" s="131">
        <v>6358979.34088</v>
      </c>
    </row>
    <row r="6" spans="1:15" s="67" customFormat="1" ht="15" x14ac:dyDescent="0.25">
      <c r="A6" s="37">
        <v>2017</v>
      </c>
      <c r="B6" s="40" t="s">
        <v>133</v>
      </c>
      <c r="C6" s="130">
        <v>193175.66076</v>
      </c>
      <c r="D6" s="130">
        <v>168162.27752</v>
      </c>
      <c r="E6" s="130">
        <v>154562.85655</v>
      </c>
      <c r="F6" s="130">
        <v>119348.57182</v>
      </c>
      <c r="G6" s="130">
        <v>128839.84235000001</v>
      </c>
      <c r="H6" s="130">
        <v>190425.83058000001</v>
      </c>
      <c r="I6" s="130">
        <v>120804.96289</v>
      </c>
      <c r="J6" s="130"/>
      <c r="K6" s="130"/>
      <c r="L6" s="130"/>
      <c r="M6" s="130"/>
      <c r="N6" s="130"/>
      <c r="O6" s="131">
        <v>1075320.0024699999</v>
      </c>
    </row>
    <row r="7" spans="1:15" ht="15" x14ac:dyDescent="0.25">
      <c r="A7" s="39">
        <v>2016</v>
      </c>
      <c r="B7" s="40" t="s">
        <v>133</v>
      </c>
      <c r="C7" s="130">
        <v>133429.35513000001</v>
      </c>
      <c r="D7" s="130">
        <v>159285.92468</v>
      </c>
      <c r="E7" s="130">
        <v>147173.71935999999</v>
      </c>
      <c r="F7" s="130">
        <v>137714.88571999999</v>
      </c>
      <c r="G7" s="130">
        <v>140656.67981</v>
      </c>
      <c r="H7" s="130">
        <v>170139.92357000001</v>
      </c>
      <c r="I7" s="130">
        <v>86562.877980000005</v>
      </c>
      <c r="J7" s="130">
        <v>84454.955669999996</v>
      </c>
      <c r="K7" s="130">
        <v>116633.14692</v>
      </c>
      <c r="L7" s="130">
        <v>215700.20228</v>
      </c>
      <c r="M7" s="130">
        <v>302958.46841999999</v>
      </c>
      <c r="N7" s="130">
        <v>278434.99176</v>
      </c>
      <c r="O7" s="131">
        <v>1973145.1313</v>
      </c>
    </row>
    <row r="8" spans="1:15" s="67" customFormat="1" ht="15" x14ac:dyDescent="0.25">
      <c r="A8" s="37">
        <v>2017</v>
      </c>
      <c r="B8" s="40" t="s">
        <v>134</v>
      </c>
      <c r="C8" s="130">
        <v>98614.026859999998</v>
      </c>
      <c r="D8" s="130">
        <v>100791.01846000001</v>
      </c>
      <c r="E8" s="130">
        <v>123925.27827</v>
      </c>
      <c r="F8" s="130">
        <v>106774.60662000001</v>
      </c>
      <c r="G8" s="130">
        <v>113878.43811</v>
      </c>
      <c r="H8" s="130">
        <v>111036.30334</v>
      </c>
      <c r="I8" s="130">
        <v>114110.01295</v>
      </c>
      <c r="J8" s="130"/>
      <c r="K8" s="130"/>
      <c r="L8" s="130"/>
      <c r="M8" s="130"/>
      <c r="N8" s="130"/>
      <c r="O8" s="131">
        <v>769129.68461</v>
      </c>
    </row>
    <row r="9" spans="1:15" ht="15" x14ac:dyDescent="0.25">
      <c r="A9" s="39">
        <v>2016</v>
      </c>
      <c r="B9" s="40" t="s">
        <v>134</v>
      </c>
      <c r="C9" s="130">
        <v>82622.645980000001</v>
      </c>
      <c r="D9" s="130">
        <v>106492.30809999999</v>
      </c>
      <c r="E9" s="130">
        <v>115798.31797</v>
      </c>
      <c r="F9" s="130">
        <v>101382.8031</v>
      </c>
      <c r="G9" s="130">
        <v>99962.766449999996</v>
      </c>
      <c r="H9" s="130">
        <v>118828.08306</v>
      </c>
      <c r="I9" s="130">
        <v>86424.849230000007</v>
      </c>
      <c r="J9" s="130">
        <v>125928.92105</v>
      </c>
      <c r="K9" s="130">
        <v>119612.67842</v>
      </c>
      <c r="L9" s="130">
        <v>128962.44279</v>
      </c>
      <c r="M9" s="130">
        <v>127900.31873</v>
      </c>
      <c r="N9" s="130">
        <v>112050.02466</v>
      </c>
      <c r="O9" s="131">
        <v>1325966.1595399999</v>
      </c>
    </row>
    <row r="10" spans="1:15" s="67" customFormat="1" ht="15" x14ac:dyDescent="0.25">
      <c r="A10" s="37">
        <v>2017</v>
      </c>
      <c r="B10" s="40" t="s">
        <v>135</v>
      </c>
      <c r="C10" s="130">
        <v>96371.368740000005</v>
      </c>
      <c r="D10" s="130">
        <v>90465.204830000002</v>
      </c>
      <c r="E10" s="130">
        <v>114507.19144</v>
      </c>
      <c r="F10" s="130">
        <v>97322.268979999993</v>
      </c>
      <c r="G10" s="130">
        <v>96648.830149999994</v>
      </c>
      <c r="H10" s="130">
        <v>75862.528869999995</v>
      </c>
      <c r="I10" s="130">
        <v>62945.297380000004</v>
      </c>
      <c r="J10" s="130"/>
      <c r="K10" s="130"/>
      <c r="L10" s="130"/>
      <c r="M10" s="130"/>
      <c r="N10" s="130"/>
      <c r="O10" s="131">
        <v>634122.69039</v>
      </c>
    </row>
    <row r="11" spans="1:15" ht="15" x14ac:dyDescent="0.25">
      <c r="A11" s="39">
        <v>2016</v>
      </c>
      <c r="B11" s="40" t="s">
        <v>135</v>
      </c>
      <c r="C11" s="130">
        <v>89731.465129999997</v>
      </c>
      <c r="D11" s="130">
        <v>105702.40222</v>
      </c>
      <c r="E11" s="130">
        <v>108063.88145</v>
      </c>
      <c r="F11" s="130">
        <v>96465.707190000001</v>
      </c>
      <c r="G11" s="130">
        <v>96136.855660000001</v>
      </c>
      <c r="H11" s="130">
        <v>99356.71286</v>
      </c>
      <c r="I11" s="130">
        <v>54463.913520000002</v>
      </c>
      <c r="J11" s="130">
        <v>88499.630420000001</v>
      </c>
      <c r="K11" s="130">
        <v>133309.95624</v>
      </c>
      <c r="L11" s="130">
        <v>164843.58181999999</v>
      </c>
      <c r="M11" s="130">
        <v>145067.49145</v>
      </c>
      <c r="N11" s="130">
        <v>115269.88946000001</v>
      </c>
      <c r="O11" s="131">
        <v>1296911.4874199999</v>
      </c>
    </row>
    <row r="12" spans="1:15" s="67" customFormat="1" ht="15" x14ac:dyDescent="0.25">
      <c r="A12" s="37">
        <v>2017</v>
      </c>
      <c r="B12" s="40" t="s">
        <v>136</v>
      </c>
      <c r="C12" s="130">
        <v>153887.46127</v>
      </c>
      <c r="D12" s="130">
        <v>152086.03034999999</v>
      </c>
      <c r="E12" s="130">
        <v>166560.41161000001</v>
      </c>
      <c r="F12" s="130">
        <v>137118.96799</v>
      </c>
      <c r="G12" s="130">
        <v>122757.97902</v>
      </c>
      <c r="H12" s="130">
        <v>112796.52637000001</v>
      </c>
      <c r="I12" s="130">
        <v>125941.90046</v>
      </c>
      <c r="J12" s="130"/>
      <c r="K12" s="130"/>
      <c r="L12" s="130"/>
      <c r="M12" s="130"/>
      <c r="N12" s="130"/>
      <c r="O12" s="131">
        <v>971149.27706999995</v>
      </c>
    </row>
    <row r="13" spans="1:15" ht="15" x14ac:dyDescent="0.25">
      <c r="A13" s="39">
        <v>2016</v>
      </c>
      <c r="B13" s="40" t="s">
        <v>136</v>
      </c>
      <c r="C13" s="130">
        <v>178413.55434</v>
      </c>
      <c r="D13" s="130">
        <v>169593.44938000001</v>
      </c>
      <c r="E13" s="130">
        <v>138571.21487</v>
      </c>
      <c r="F13" s="130">
        <v>141600.09865</v>
      </c>
      <c r="G13" s="130">
        <v>140964.30918000001</v>
      </c>
      <c r="H13" s="130">
        <v>154724.56434000001</v>
      </c>
      <c r="I13" s="130">
        <v>112831.10505</v>
      </c>
      <c r="J13" s="130">
        <v>122766.21102</v>
      </c>
      <c r="K13" s="130">
        <v>137872.99599</v>
      </c>
      <c r="L13" s="130">
        <v>250831.77413000001</v>
      </c>
      <c r="M13" s="130">
        <v>231839.25833000001</v>
      </c>
      <c r="N13" s="130">
        <v>203852.04095</v>
      </c>
      <c r="O13" s="131">
        <v>1983860.57623</v>
      </c>
    </row>
    <row r="14" spans="1:15" s="67" customFormat="1" ht="15" x14ac:dyDescent="0.25">
      <c r="A14" s="37">
        <v>2017</v>
      </c>
      <c r="B14" s="40" t="s">
        <v>137</v>
      </c>
      <c r="C14" s="130">
        <v>25053.806250000001</v>
      </c>
      <c r="D14" s="130">
        <v>28959.574209999999</v>
      </c>
      <c r="E14" s="130">
        <v>31758.512920000001</v>
      </c>
      <c r="F14" s="130">
        <v>27550.555660000002</v>
      </c>
      <c r="G14" s="130">
        <v>25553.172859999999</v>
      </c>
      <c r="H14" s="130">
        <v>25930.344700000001</v>
      </c>
      <c r="I14" s="130">
        <v>18018.112130000001</v>
      </c>
      <c r="J14" s="130"/>
      <c r="K14" s="130"/>
      <c r="L14" s="130"/>
      <c r="M14" s="130"/>
      <c r="N14" s="130"/>
      <c r="O14" s="131">
        <v>182824.07873000001</v>
      </c>
    </row>
    <row r="15" spans="1:15" ht="15" x14ac:dyDescent="0.25">
      <c r="A15" s="39">
        <v>2016</v>
      </c>
      <c r="B15" s="40" t="s">
        <v>137</v>
      </c>
      <c r="C15" s="130">
        <v>10191.507659999999</v>
      </c>
      <c r="D15" s="130">
        <v>15895.20304</v>
      </c>
      <c r="E15" s="130">
        <v>18612.352360000001</v>
      </c>
      <c r="F15" s="130">
        <v>16074.062110000001</v>
      </c>
      <c r="G15" s="130">
        <v>13709.48552</v>
      </c>
      <c r="H15" s="130">
        <v>15906.68377</v>
      </c>
      <c r="I15" s="130">
        <v>7864.1694500000003</v>
      </c>
      <c r="J15" s="130">
        <v>14110.55587</v>
      </c>
      <c r="K15" s="130">
        <v>16903.757259999998</v>
      </c>
      <c r="L15" s="130">
        <v>16057.673000000001</v>
      </c>
      <c r="M15" s="130">
        <v>19860.462739999999</v>
      </c>
      <c r="N15" s="130">
        <v>25643.104299999999</v>
      </c>
      <c r="O15" s="131">
        <v>190829.01707999999</v>
      </c>
    </row>
    <row r="16" spans="1:15" ht="15" x14ac:dyDescent="0.25">
      <c r="A16" s="37">
        <v>2017</v>
      </c>
      <c r="B16" s="40" t="s">
        <v>138</v>
      </c>
      <c r="C16" s="130">
        <v>72553.879400000005</v>
      </c>
      <c r="D16" s="130">
        <v>56698.544040000001</v>
      </c>
      <c r="E16" s="130">
        <v>62550.802020000003</v>
      </c>
      <c r="F16" s="130">
        <v>54475.132640000003</v>
      </c>
      <c r="G16" s="130">
        <v>98506.515249999997</v>
      </c>
      <c r="H16" s="130">
        <v>72979.066900000005</v>
      </c>
      <c r="I16" s="130">
        <v>63702.421490000001</v>
      </c>
      <c r="J16" s="130"/>
      <c r="K16" s="130"/>
      <c r="L16" s="130"/>
      <c r="M16" s="130"/>
      <c r="N16" s="130"/>
      <c r="O16" s="131">
        <v>481466.36174000002</v>
      </c>
    </row>
    <row r="17" spans="1:15" ht="15" x14ac:dyDescent="0.25">
      <c r="A17" s="39">
        <v>2016</v>
      </c>
      <c r="B17" s="40" t="s">
        <v>138</v>
      </c>
      <c r="C17" s="130">
        <v>84511.730519999997</v>
      </c>
      <c r="D17" s="130">
        <v>95207.148939999999</v>
      </c>
      <c r="E17" s="130">
        <v>120666.01637</v>
      </c>
      <c r="F17" s="130">
        <v>106168.6369</v>
      </c>
      <c r="G17" s="130">
        <v>77918.443740000002</v>
      </c>
      <c r="H17" s="130">
        <v>73102.883369999996</v>
      </c>
      <c r="I17" s="130">
        <v>63427.968549999998</v>
      </c>
      <c r="J17" s="130">
        <v>105204.74516999999</v>
      </c>
      <c r="K17" s="130">
        <v>70332.889139999999</v>
      </c>
      <c r="L17" s="130">
        <v>74471.286319999999</v>
      </c>
      <c r="M17" s="130">
        <v>63456.790180000004</v>
      </c>
      <c r="N17" s="130">
        <v>75289.751940000002</v>
      </c>
      <c r="O17" s="131">
        <v>1009758.29114</v>
      </c>
    </row>
    <row r="18" spans="1:15" ht="15" x14ac:dyDescent="0.25">
      <c r="A18" s="37">
        <v>2017</v>
      </c>
      <c r="B18" s="40" t="s">
        <v>139</v>
      </c>
      <c r="C18" s="130">
        <v>7065.8872499999998</v>
      </c>
      <c r="D18" s="130">
        <v>8665.6867299999994</v>
      </c>
      <c r="E18" s="130">
        <v>14852.07654</v>
      </c>
      <c r="F18" s="130">
        <v>10092.47442</v>
      </c>
      <c r="G18" s="130">
        <v>6489.4700499999999</v>
      </c>
      <c r="H18" s="130">
        <v>3619.6122599999999</v>
      </c>
      <c r="I18" s="130">
        <v>3584.4595899999999</v>
      </c>
      <c r="J18" s="130"/>
      <c r="K18" s="130"/>
      <c r="L18" s="130"/>
      <c r="M18" s="130"/>
      <c r="N18" s="130"/>
      <c r="O18" s="131">
        <v>54369.666839999998</v>
      </c>
    </row>
    <row r="19" spans="1:15" ht="15" x14ac:dyDescent="0.25">
      <c r="A19" s="39">
        <v>2016</v>
      </c>
      <c r="B19" s="40" t="s">
        <v>139</v>
      </c>
      <c r="C19" s="130">
        <v>6380.1968100000004</v>
      </c>
      <c r="D19" s="130">
        <v>10943.8946</v>
      </c>
      <c r="E19" s="130">
        <v>11918.69154</v>
      </c>
      <c r="F19" s="130">
        <v>14289.86443</v>
      </c>
      <c r="G19" s="130">
        <v>5571.9104900000002</v>
      </c>
      <c r="H19" s="130">
        <v>3156.9027799999999</v>
      </c>
      <c r="I19" s="130">
        <v>3344.2157099999999</v>
      </c>
      <c r="J19" s="130">
        <v>4817.8857399999997</v>
      </c>
      <c r="K19" s="130">
        <v>5467.3721800000003</v>
      </c>
      <c r="L19" s="130">
        <v>3457.1936799999999</v>
      </c>
      <c r="M19" s="130">
        <v>5491.6414599999998</v>
      </c>
      <c r="N19" s="130">
        <v>6517.1455100000003</v>
      </c>
      <c r="O19" s="131">
        <v>81356.914929999999</v>
      </c>
    </row>
    <row r="20" spans="1:15" ht="15" x14ac:dyDescent="0.25">
      <c r="A20" s="37">
        <v>2017</v>
      </c>
      <c r="B20" s="40" t="s">
        <v>140</v>
      </c>
      <c r="C20" s="132">
        <v>170643.20071</v>
      </c>
      <c r="D20" s="132">
        <v>170754.34839</v>
      </c>
      <c r="E20" s="132">
        <v>185513.32574999999</v>
      </c>
      <c r="F20" s="132">
        <v>163433.15669</v>
      </c>
      <c r="G20" s="132">
        <v>172493.50797999999</v>
      </c>
      <c r="H20" s="130">
        <v>185797.64958</v>
      </c>
      <c r="I20" s="130">
        <v>183270.49428000001</v>
      </c>
      <c r="J20" s="130"/>
      <c r="K20" s="130"/>
      <c r="L20" s="130"/>
      <c r="M20" s="130"/>
      <c r="N20" s="130"/>
      <c r="O20" s="131">
        <v>1231905.6833800001</v>
      </c>
    </row>
    <row r="21" spans="1:15" ht="15" x14ac:dyDescent="0.25">
      <c r="A21" s="39">
        <v>2016</v>
      </c>
      <c r="B21" s="40" t="s">
        <v>140</v>
      </c>
      <c r="C21" s="130">
        <v>134162.91104000001</v>
      </c>
      <c r="D21" s="130">
        <v>143119.48126</v>
      </c>
      <c r="E21" s="130">
        <v>150086.95507</v>
      </c>
      <c r="F21" s="130">
        <v>144289.19433999999</v>
      </c>
      <c r="G21" s="130">
        <v>154677.59112</v>
      </c>
      <c r="H21" s="130">
        <v>155034.36575999999</v>
      </c>
      <c r="I21" s="130">
        <v>131760.60505000001</v>
      </c>
      <c r="J21" s="130">
        <v>174431.12315</v>
      </c>
      <c r="K21" s="130">
        <v>149466.84672</v>
      </c>
      <c r="L21" s="130">
        <v>166819.5215</v>
      </c>
      <c r="M21" s="130">
        <v>175058.29003</v>
      </c>
      <c r="N21" s="130">
        <v>211832.53851000001</v>
      </c>
      <c r="O21" s="131">
        <v>1890739.4235499999</v>
      </c>
    </row>
    <row r="22" spans="1:15" ht="15" x14ac:dyDescent="0.25">
      <c r="A22" s="37">
        <v>2017</v>
      </c>
      <c r="B22" s="40" t="s">
        <v>141</v>
      </c>
      <c r="C22" s="132">
        <v>311645.60595</v>
      </c>
      <c r="D22" s="132">
        <v>330203.14676999999</v>
      </c>
      <c r="E22" s="132">
        <v>390190.78243999998</v>
      </c>
      <c r="F22" s="132">
        <v>369992.24356999999</v>
      </c>
      <c r="G22" s="132">
        <v>382570.02169999998</v>
      </c>
      <c r="H22" s="130">
        <v>353131.67449</v>
      </c>
      <c r="I22" s="130">
        <v>350170.69770999998</v>
      </c>
      <c r="J22" s="130"/>
      <c r="K22" s="130"/>
      <c r="L22" s="130"/>
      <c r="M22" s="130"/>
      <c r="N22" s="130"/>
      <c r="O22" s="131">
        <v>2487904.1726299999</v>
      </c>
    </row>
    <row r="23" spans="1:15" ht="15" x14ac:dyDescent="0.25">
      <c r="A23" s="39">
        <v>2016</v>
      </c>
      <c r="B23" s="40" t="s">
        <v>141</v>
      </c>
      <c r="C23" s="130">
        <v>272169.44436000002</v>
      </c>
      <c r="D23" s="132">
        <v>345267.60492999997</v>
      </c>
      <c r="E23" s="130">
        <v>369383.47516999999</v>
      </c>
      <c r="F23" s="130">
        <v>344801.37011000002</v>
      </c>
      <c r="G23" s="130">
        <v>359460.56257000001</v>
      </c>
      <c r="H23" s="130">
        <v>379954.54584999999</v>
      </c>
      <c r="I23" s="130">
        <v>272883.78418000002</v>
      </c>
      <c r="J23" s="130">
        <v>366531.50695000001</v>
      </c>
      <c r="K23" s="130">
        <v>318536.95526000002</v>
      </c>
      <c r="L23" s="130">
        <v>348173.17676</v>
      </c>
      <c r="M23" s="130">
        <v>369972.77356</v>
      </c>
      <c r="N23" s="130">
        <v>353834.06511999998</v>
      </c>
      <c r="O23" s="131">
        <v>4100969.2648200002</v>
      </c>
    </row>
    <row r="24" spans="1:15" ht="15" x14ac:dyDescent="0.25">
      <c r="A24" s="37">
        <v>2017</v>
      </c>
      <c r="B24" s="38" t="s">
        <v>14</v>
      </c>
      <c r="C24" s="133">
        <f>C26+C28+C30+C32+C34+C36+C38+C40+C42+C44+C46+C48+C50+C52+C54+C56</f>
        <v>8504159.3027100004</v>
      </c>
      <c r="D24" s="133">
        <f t="shared" ref="D24:O24" si="2">D26+D28+D30+D32+D34+D36+D38+D40+D42+D44+D46+D48+D50+D52+D54+D56</f>
        <v>9255737.6128599998</v>
      </c>
      <c r="E24" s="133">
        <f t="shared" si="2"/>
        <v>11308374.713850001</v>
      </c>
      <c r="F24" s="133">
        <f t="shared" si="2"/>
        <v>9725793.8366600014</v>
      </c>
      <c r="G24" s="133">
        <f t="shared" si="2"/>
        <v>10324876.478629999</v>
      </c>
      <c r="H24" s="133">
        <f t="shared" si="2"/>
        <v>10076449.014820002</v>
      </c>
      <c r="I24" s="133">
        <f t="shared" si="2"/>
        <v>9613895.5912100002</v>
      </c>
      <c r="J24" s="133"/>
      <c r="K24" s="133"/>
      <c r="L24" s="133"/>
      <c r="M24" s="133"/>
      <c r="N24" s="133"/>
      <c r="O24" s="131">
        <f t="shared" si="2"/>
        <v>68809286.550740004</v>
      </c>
    </row>
    <row r="25" spans="1:15" ht="15" x14ac:dyDescent="0.25">
      <c r="A25" s="39">
        <v>2016</v>
      </c>
      <c r="B25" s="38" t="s">
        <v>14</v>
      </c>
      <c r="C25" s="133">
        <f>C27+C29+C31+C33+C35+C37+C39+C41+C43+C45+C47+C49+C51+C53+C55+C57</f>
        <v>7469202.0118899988</v>
      </c>
      <c r="D25" s="133">
        <f t="shared" ref="D25:O25" si="3">D27+D29+D31+D33+D35+D37+D39+D41+D43+D45+D47+D49+D51+D53+D55+D57</f>
        <v>8788265.3796699997</v>
      </c>
      <c r="E25" s="133">
        <f t="shared" si="3"/>
        <v>9425292.3756899983</v>
      </c>
      <c r="F25" s="133">
        <f t="shared" si="3"/>
        <v>9435972.040810002</v>
      </c>
      <c r="G25" s="133">
        <f t="shared" si="3"/>
        <v>8852638.0889400002</v>
      </c>
      <c r="H25" s="133">
        <f t="shared" si="3"/>
        <v>9788432.3100300003</v>
      </c>
      <c r="I25" s="133">
        <f t="shared" si="3"/>
        <v>7266071.2885699999</v>
      </c>
      <c r="J25" s="133">
        <f t="shared" si="3"/>
        <v>9145975.6726600006</v>
      </c>
      <c r="K25" s="133">
        <f t="shared" si="3"/>
        <v>8542729.0240899995</v>
      </c>
      <c r="L25" s="133">
        <f t="shared" si="3"/>
        <v>9411507.4093699995</v>
      </c>
      <c r="M25" s="133">
        <f t="shared" si="3"/>
        <v>9507280.6717299987</v>
      </c>
      <c r="N25" s="133">
        <f t="shared" si="3"/>
        <v>9969417.1346899997</v>
      </c>
      <c r="O25" s="131">
        <f t="shared" si="3"/>
        <v>107602783.40814</v>
      </c>
    </row>
    <row r="26" spans="1:15" ht="15" x14ac:dyDescent="0.25">
      <c r="A26" s="37">
        <v>2017</v>
      </c>
      <c r="B26" s="40" t="s">
        <v>142</v>
      </c>
      <c r="C26" s="130">
        <v>613430.94420999999</v>
      </c>
      <c r="D26" s="130">
        <v>636077.66206</v>
      </c>
      <c r="E26" s="130">
        <v>755567.08383000002</v>
      </c>
      <c r="F26" s="130">
        <v>658055.33060999995</v>
      </c>
      <c r="G26" s="130">
        <v>671742.24468</v>
      </c>
      <c r="H26" s="130">
        <v>647355.16070000001</v>
      </c>
      <c r="I26" s="130">
        <v>604871.31414000003</v>
      </c>
      <c r="J26" s="130"/>
      <c r="K26" s="130"/>
      <c r="L26" s="130"/>
      <c r="M26" s="130"/>
      <c r="N26" s="130"/>
      <c r="O26" s="131">
        <v>4587099.7402299996</v>
      </c>
    </row>
    <row r="27" spans="1:15" ht="15" x14ac:dyDescent="0.25">
      <c r="A27" s="39">
        <v>2016</v>
      </c>
      <c r="B27" s="40" t="s">
        <v>142</v>
      </c>
      <c r="C27" s="130">
        <v>596350.63049000001</v>
      </c>
      <c r="D27" s="130">
        <v>632879.71793000004</v>
      </c>
      <c r="E27" s="130">
        <v>703237.22566</v>
      </c>
      <c r="F27" s="130">
        <v>689706.80267999996</v>
      </c>
      <c r="G27" s="130">
        <v>667568.44640000002</v>
      </c>
      <c r="H27" s="130">
        <v>713438.75364999997</v>
      </c>
      <c r="I27" s="130">
        <v>517401.23694999999</v>
      </c>
      <c r="J27" s="130">
        <v>661290.12170000002</v>
      </c>
      <c r="K27" s="130">
        <v>654896.91166999994</v>
      </c>
      <c r="L27" s="130">
        <v>691261.42431999999</v>
      </c>
      <c r="M27" s="130">
        <v>693770.64098999999</v>
      </c>
      <c r="N27" s="130">
        <v>645381.67059999995</v>
      </c>
      <c r="O27" s="131">
        <v>7867183.5830399999</v>
      </c>
    </row>
    <row r="28" spans="1:15" ht="15" x14ac:dyDescent="0.25">
      <c r="A28" s="37">
        <v>2017</v>
      </c>
      <c r="B28" s="40" t="s">
        <v>143</v>
      </c>
      <c r="C28" s="130">
        <v>90877.574959999998</v>
      </c>
      <c r="D28" s="130">
        <v>115906.98779</v>
      </c>
      <c r="E28" s="130">
        <v>158458.07553999999</v>
      </c>
      <c r="F28" s="130">
        <v>120219.2675</v>
      </c>
      <c r="G28" s="130">
        <v>130233.2341</v>
      </c>
      <c r="H28" s="130">
        <v>116544.48797</v>
      </c>
      <c r="I28" s="130">
        <v>126147.71163999999</v>
      </c>
      <c r="J28" s="130"/>
      <c r="K28" s="130"/>
      <c r="L28" s="130"/>
      <c r="M28" s="130"/>
      <c r="N28" s="130"/>
      <c r="O28" s="131">
        <v>858387.3395</v>
      </c>
    </row>
    <row r="29" spans="1:15" ht="15" x14ac:dyDescent="0.25">
      <c r="A29" s="39">
        <v>2016</v>
      </c>
      <c r="B29" s="40" t="s">
        <v>143</v>
      </c>
      <c r="C29" s="130">
        <v>88262.762650000004</v>
      </c>
      <c r="D29" s="130">
        <v>108392.23509</v>
      </c>
      <c r="E29" s="130">
        <v>126201.02546</v>
      </c>
      <c r="F29" s="130">
        <v>132900.34782</v>
      </c>
      <c r="G29" s="130">
        <v>121148.57137000001</v>
      </c>
      <c r="H29" s="130">
        <v>124400.44001000001</v>
      </c>
      <c r="I29" s="130">
        <v>100638.91873</v>
      </c>
      <c r="J29" s="130">
        <v>143046.63172999999</v>
      </c>
      <c r="K29" s="130">
        <v>110393.70888999999</v>
      </c>
      <c r="L29" s="130">
        <v>120204.98553000001</v>
      </c>
      <c r="M29" s="130">
        <v>103173.97596</v>
      </c>
      <c r="N29" s="130">
        <v>115633.3578</v>
      </c>
      <c r="O29" s="131">
        <v>1394396.96104</v>
      </c>
    </row>
    <row r="30" spans="1:15" s="67" customFormat="1" ht="15" x14ac:dyDescent="0.25">
      <c r="A30" s="37">
        <v>2017</v>
      </c>
      <c r="B30" s="40" t="s">
        <v>144</v>
      </c>
      <c r="C30" s="130">
        <v>145552.8713</v>
      </c>
      <c r="D30" s="130">
        <v>155167.77798000001</v>
      </c>
      <c r="E30" s="130">
        <v>188983.32214</v>
      </c>
      <c r="F30" s="130">
        <v>176139.84469</v>
      </c>
      <c r="G30" s="130">
        <v>183438.17765</v>
      </c>
      <c r="H30" s="130">
        <v>163164.82827999999</v>
      </c>
      <c r="I30" s="130">
        <v>158384.63324</v>
      </c>
      <c r="J30" s="130"/>
      <c r="K30" s="130"/>
      <c r="L30" s="130"/>
      <c r="M30" s="130"/>
      <c r="N30" s="130"/>
      <c r="O30" s="131">
        <v>1170831.4552800001</v>
      </c>
    </row>
    <row r="31" spans="1:15" ht="15" x14ac:dyDescent="0.25">
      <c r="A31" s="39">
        <v>2016</v>
      </c>
      <c r="B31" s="40" t="s">
        <v>144</v>
      </c>
      <c r="C31" s="130">
        <v>129495.75634000001</v>
      </c>
      <c r="D31" s="130">
        <v>155035.06388</v>
      </c>
      <c r="E31" s="130">
        <v>178923.85326</v>
      </c>
      <c r="F31" s="130">
        <v>170895.45955</v>
      </c>
      <c r="G31" s="130">
        <v>164493.13253999999</v>
      </c>
      <c r="H31" s="130">
        <v>172579.00075000001</v>
      </c>
      <c r="I31" s="130">
        <v>103247.80958</v>
      </c>
      <c r="J31" s="130">
        <v>166134.79951000001</v>
      </c>
      <c r="K31" s="130">
        <v>155502.63203000001</v>
      </c>
      <c r="L31" s="130">
        <v>177825.40615</v>
      </c>
      <c r="M31" s="130">
        <v>176412.99838999999</v>
      </c>
      <c r="N31" s="130">
        <v>168412.97764999999</v>
      </c>
      <c r="O31" s="131">
        <v>1918958.8896300001</v>
      </c>
    </row>
    <row r="32" spans="1:15" ht="15" x14ac:dyDescent="0.25">
      <c r="A32" s="37">
        <v>2017</v>
      </c>
      <c r="B32" s="40" t="s">
        <v>145</v>
      </c>
      <c r="C32" s="132">
        <v>1228281.00183</v>
      </c>
      <c r="D32" s="132">
        <v>1343059.6695300001</v>
      </c>
      <c r="E32" s="132">
        <v>1521667.81281</v>
      </c>
      <c r="F32" s="132">
        <v>1216383.0500700001</v>
      </c>
      <c r="G32" s="132">
        <v>1321414.3485699999</v>
      </c>
      <c r="H32" s="132">
        <v>1283896.17949</v>
      </c>
      <c r="I32" s="132">
        <v>1190293.2613900001</v>
      </c>
      <c r="J32" s="132"/>
      <c r="K32" s="132"/>
      <c r="L32" s="132"/>
      <c r="M32" s="132"/>
      <c r="N32" s="132"/>
      <c r="O32" s="131">
        <v>9104995.3236900009</v>
      </c>
    </row>
    <row r="33" spans="1:15" ht="15" x14ac:dyDescent="0.25">
      <c r="A33" s="39">
        <v>2016</v>
      </c>
      <c r="B33" s="40" t="s">
        <v>145</v>
      </c>
      <c r="C33" s="130">
        <v>997796.81114000001</v>
      </c>
      <c r="D33" s="130">
        <v>1136925.6484099999</v>
      </c>
      <c r="E33" s="130">
        <v>1189668.26416</v>
      </c>
      <c r="F33" s="132">
        <v>1231392.70747</v>
      </c>
      <c r="G33" s="132">
        <v>1126967.23529</v>
      </c>
      <c r="H33" s="132">
        <v>1316135.5207700001</v>
      </c>
      <c r="I33" s="132">
        <v>960854.42127000005</v>
      </c>
      <c r="J33" s="132">
        <v>1208489.8978800001</v>
      </c>
      <c r="K33" s="132">
        <v>1095818.3611300001</v>
      </c>
      <c r="L33" s="132">
        <v>1229141.9860499999</v>
      </c>
      <c r="M33" s="132">
        <v>1154578.3641900001</v>
      </c>
      <c r="N33" s="132">
        <v>1289640.5828</v>
      </c>
      <c r="O33" s="131">
        <v>13937409.800559999</v>
      </c>
    </row>
    <row r="34" spans="1:15" ht="15" x14ac:dyDescent="0.25">
      <c r="A34" s="37">
        <v>2017</v>
      </c>
      <c r="B34" s="40" t="s">
        <v>146</v>
      </c>
      <c r="C34" s="130">
        <v>1245727.3031899999</v>
      </c>
      <c r="D34" s="130">
        <v>1281993.7324399999</v>
      </c>
      <c r="E34" s="130">
        <v>1530621.51006</v>
      </c>
      <c r="F34" s="130">
        <v>1346634.71425</v>
      </c>
      <c r="G34" s="130">
        <v>1400260.1985800001</v>
      </c>
      <c r="H34" s="130">
        <v>1391907.2011299999</v>
      </c>
      <c r="I34" s="130">
        <v>1482980.7333800001</v>
      </c>
      <c r="J34" s="130"/>
      <c r="K34" s="130"/>
      <c r="L34" s="130"/>
      <c r="M34" s="130"/>
      <c r="N34" s="130"/>
      <c r="O34" s="131">
        <v>9680125.3930300009</v>
      </c>
    </row>
    <row r="35" spans="1:15" ht="15" x14ac:dyDescent="0.25">
      <c r="A35" s="39">
        <v>2016</v>
      </c>
      <c r="B35" s="40" t="s">
        <v>146</v>
      </c>
      <c r="C35" s="130">
        <v>1317716.2781499999</v>
      </c>
      <c r="D35" s="130">
        <v>1417238.2253399999</v>
      </c>
      <c r="E35" s="130">
        <v>1509672.3329700001</v>
      </c>
      <c r="F35" s="130">
        <v>1522646.90173</v>
      </c>
      <c r="G35" s="130">
        <v>1417799.9846999999</v>
      </c>
      <c r="H35" s="130">
        <v>1526216.2764999999</v>
      </c>
      <c r="I35" s="130">
        <v>1246140.72003</v>
      </c>
      <c r="J35" s="130">
        <v>1605470.05623</v>
      </c>
      <c r="K35" s="130">
        <v>1318866.26297</v>
      </c>
      <c r="L35" s="130">
        <v>1424990.75193</v>
      </c>
      <c r="M35" s="130">
        <v>1312671.6921699999</v>
      </c>
      <c r="N35" s="130">
        <v>1337132.7557600001</v>
      </c>
      <c r="O35" s="131">
        <v>16956562.238480002</v>
      </c>
    </row>
    <row r="36" spans="1:15" ht="15" x14ac:dyDescent="0.25">
      <c r="A36" s="37">
        <v>2017</v>
      </c>
      <c r="B36" s="40" t="s">
        <v>147</v>
      </c>
      <c r="C36" s="130">
        <v>2064283.7128399999</v>
      </c>
      <c r="D36" s="130">
        <v>2227246.7827499998</v>
      </c>
      <c r="E36" s="130">
        <v>2708928.2927999999</v>
      </c>
      <c r="F36" s="130">
        <v>2293693.1376100001</v>
      </c>
      <c r="G36" s="130">
        <v>2564442.9662500001</v>
      </c>
      <c r="H36" s="130">
        <v>2497005.4087</v>
      </c>
      <c r="I36" s="130">
        <v>2433837.7073300001</v>
      </c>
      <c r="J36" s="130"/>
      <c r="K36" s="130"/>
      <c r="L36" s="130"/>
      <c r="M36" s="130"/>
      <c r="N36" s="130"/>
      <c r="O36" s="131">
        <v>16789438.008280002</v>
      </c>
    </row>
    <row r="37" spans="1:15" ht="15" x14ac:dyDescent="0.25">
      <c r="A37" s="39">
        <v>2016</v>
      </c>
      <c r="B37" s="40" t="s">
        <v>147</v>
      </c>
      <c r="C37" s="130">
        <v>1512283.8370399999</v>
      </c>
      <c r="D37" s="130">
        <v>1983150.7717299999</v>
      </c>
      <c r="E37" s="130">
        <v>2046625.30602</v>
      </c>
      <c r="F37" s="130">
        <v>2045825.8626900001</v>
      </c>
      <c r="G37" s="130">
        <v>1998421.5523600001</v>
      </c>
      <c r="H37" s="130">
        <v>2147765.0719300001</v>
      </c>
      <c r="I37" s="130">
        <v>1724587.2621200001</v>
      </c>
      <c r="J37" s="130">
        <v>1677701.8428799999</v>
      </c>
      <c r="K37" s="130">
        <v>1940449.7278400001</v>
      </c>
      <c r="L37" s="130">
        <v>2210886.45426</v>
      </c>
      <c r="M37" s="130">
        <v>2253216.38552</v>
      </c>
      <c r="N37" s="130">
        <v>2346452.1129000001</v>
      </c>
      <c r="O37" s="131">
        <v>23887366.187290002</v>
      </c>
    </row>
    <row r="38" spans="1:15" ht="15" x14ac:dyDescent="0.25">
      <c r="A38" s="37">
        <v>2017</v>
      </c>
      <c r="B38" s="40" t="s">
        <v>148</v>
      </c>
      <c r="C38" s="130">
        <v>65125.639880000002</v>
      </c>
      <c r="D38" s="130">
        <v>84700.491330000004</v>
      </c>
      <c r="E38" s="130">
        <v>148505.58248000001</v>
      </c>
      <c r="F38" s="130">
        <v>72460.498909999995</v>
      </c>
      <c r="G38" s="130">
        <v>114131.60739</v>
      </c>
      <c r="H38" s="130">
        <v>158069.96716999999</v>
      </c>
      <c r="I38" s="130">
        <v>90804.685630000007</v>
      </c>
      <c r="J38" s="130"/>
      <c r="K38" s="130"/>
      <c r="L38" s="130"/>
      <c r="M38" s="130"/>
      <c r="N38" s="130"/>
      <c r="O38" s="131">
        <v>733798.47279000003</v>
      </c>
    </row>
    <row r="39" spans="1:15" ht="15" x14ac:dyDescent="0.25">
      <c r="A39" s="39">
        <v>2016</v>
      </c>
      <c r="B39" s="40" t="s">
        <v>148</v>
      </c>
      <c r="C39" s="130">
        <v>41417.644560000001</v>
      </c>
      <c r="D39" s="130">
        <v>60218.646050000003</v>
      </c>
      <c r="E39" s="130">
        <v>79474.406210000001</v>
      </c>
      <c r="F39" s="130">
        <v>93023.938320000001</v>
      </c>
      <c r="G39" s="130">
        <v>33871.65148</v>
      </c>
      <c r="H39" s="130">
        <v>58325.262360000001</v>
      </c>
      <c r="I39" s="130">
        <v>22687.391009999999</v>
      </c>
      <c r="J39" s="130">
        <v>60940.400569999998</v>
      </c>
      <c r="K39" s="130">
        <v>19930.44469</v>
      </c>
      <c r="L39" s="130">
        <v>74293.334279999995</v>
      </c>
      <c r="M39" s="130">
        <v>272260.00621999998</v>
      </c>
      <c r="N39" s="130">
        <v>156426.67077</v>
      </c>
      <c r="O39" s="131">
        <v>972869.79651999997</v>
      </c>
    </row>
    <row r="40" spans="1:15" ht="15" x14ac:dyDescent="0.25">
      <c r="A40" s="37">
        <v>2017</v>
      </c>
      <c r="B40" s="40" t="s">
        <v>149</v>
      </c>
      <c r="C40" s="130">
        <v>603358.98592999997</v>
      </c>
      <c r="D40" s="130">
        <v>695489.65228000004</v>
      </c>
      <c r="E40" s="130">
        <v>907692.01327</v>
      </c>
      <c r="F40" s="130">
        <v>787999.26468000002</v>
      </c>
      <c r="G40" s="130">
        <v>879393.55422000005</v>
      </c>
      <c r="H40" s="130">
        <v>873721.49413000001</v>
      </c>
      <c r="I40" s="130">
        <v>809881.42952999996</v>
      </c>
      <c r="J40" s="130"/>
      <c r="K40" s="130"/>
      <c r="L40" s="130"/>
      <c r="M40" s="130"/>
      <c r="N40" s="130"/>
      <c r="O40" s="131">
        <v>5557536.3940399997</v>
      </c>
    </row>
    <row r="41" spans="1:15" ht="15" x14ac:dyDescent="0.25">
      <c r="A41" s="39">
        <v>2016</v>
      </c>
      <c r="B41" s="40" t="s">
        <v>149</v>
      </c>
      <c r="C41" s="130">
        <v>626730.54361000005</v>
      </c>
      <c r="D41" s="130">
        <v>803524.47337000002</v>
      </c>
      <c r="E41" s="130">
        <v>897889.82172999997</v>
      </c>
      <c r="F41" s="130">
        <v>885217.74317999999</v>
      </c>
      <c r="G41" s="130">
        <v>806704.51710000006</v>
      </c>
      <c r="H41" s="130">
        <v>925618.92559</v>
      </c>
      <c r="I41" s="130">
        <v>627924.96225999994</v>
      </c>
      <c r="J41" s="130">
        <v>854775.97335999995</v>
      </c>
      <c r="K41" s="130">
        <v>803395.23647</v>
      </c>
      <c r="L41" s="130">
        <v>896048.23997999995</v>
      </c>
      <c r="M41" s="130">
        <v>898009.48987000005</v>
      </c>
      <c r="N41" s="130">
        <v>947128.27563000005</v>
      </c>
      <c r="O41" s="131">
        <v>9972968.2021500003</v>
      </c>
    </row>
    <row r="42" spans="1:15" ht="15" x14ac:dyDescent="0.25">
      <c r="A42" s="37">
        <v>2017</v>
      </c>
      <c r="B42" s="40" t="s">
        <v>150</v>
      </c>
      <c r="C42" s="130">
        <v>388792.40402000002</v>
      </c>
      <c r="D42" s="130">
        <v>432831.10746999999</v>
      </c>
      <c r="E42" s="130">
        <v>517166.02769999998</v>
      </c>
      <c r="F42" s="130">
        <v>484851.67601</v>
      </c>
      <c r="G42" s="130">
        <v>509904.02466</v>
      </c>
      <c r="H42" s="130">
        <v>506428.98729999998</v>
      </c>
      <c r="I42" s="130">
        <v>475702.57598999998</v>
      </c>
      <c r="J42" s="130"/>
      <c r="K42" s="130"/>
      <c r="L42" s="130"/>
      <c r="M42" s="130"/>
      <c r="N42" s="130"/>
      <c r="O42" s="131">
        <v>3315676.8031500001</v>
      </c>
    </row>
    <row r="43" spans="1:15" ht="15" x14ac:dyDescent="0.25">
      <c r="A43" s="39">
        <v>2016</v>
      </c>
      <c r="B43" s="40" t="s">
        <v>150</v>
      </c>
      <c r="C43" s="130">
        <v>375918.05167999998</v>
      </c>
      <c r="D43" s="130">
        <v>439468.14053999999</v>
      </c>
      <c r="E43" s="130">
        <v>469290.16256999999</v>
      </c>
      <c r="F43" s="130">
        <v>493246.72258</v>
      </c>
      <c r="G43" s="130">
        <v>455987.73937000002</v>
      </c>
      <c r="H43" s="130">
        <v>474822.42969000002</v>
      </c>
      <c r="I43" s="130">
        <v>351487.93702999997</v>
      </c>
      <c r="J43" s="130">
        <v>450441.87657000002</v>
      </c>
      <c r="K43" s="130">
        <v>403975.42975000001</v>
      </c>
      <c r="L43" s="130">
        <v>441761.31595999998</v>
      </c>
      <c r="M43" s="130">
        <v>454996.85512000002</v>
      </c>
      <c r="N43" s="130">
        <v>491265.07462000003</v>
      </c>
      <c r="O43" s="131">
        <v>5302661.7354800003</v>
      </c>
    </row>
    <row r="44" spans="1:15" ht="15" x14ac:dyDescent="0.25">
      <c r="A44" s="37">
        <v>2017</v>
      </c>
      <c r="B44" s="40" t="s">
        <v>151</v>
      </c>
      <c r="C44" s="130">
        <v>465097.56237</v>
      </c>
      <c r="D44" s="130">
        <v>500591.97363000002</v>
      </c>
      <c r="E44" s="130">
        <v>611774.73352000001</v>
      </c>
      <c r="F44" s="130">
        <v>546776.11302000005</v>
      </c>
      <c r="G44" s="130">
        <v>570420.13723999995</v>
      </c>
      <c r="H44" s="130">
        <v>561063.15763000003</v>
      </c>
      <c r="I44" s="130">
        <v>533439.51575000002</v>
      </c>
      <c r="J44" s="130"/>
      <c r="K44" s="130"/>
      <c r="L44" s="130"/>
      <c r="M44" s="130"/>
      <c r="N44" s="130"/>
      <c r="O44" s="131">
        <v>3789163.1931599998</v>
      </c>
    </row>
    <row r="45" spans="1:15" ht="15" x14ac:dyDescent="0.25">
      <c r="A45" s="39">
        <v>2016</v>
      </c>
      <c r="B45" s="40" t="s">
        <v>151</v>
      </c>
      <c r="C45" s="130">
        <v>423834.37780999998</v>
      </c>
      <c r="D45" s="130">
        <v>502325.66833999997</v>
      </c>
      <c r="E45" s="130">
        <v>536208.23216999997</v>
      </c>
      <c r="F45" s="130">
        <v>515692.98424000002</v>
      </c>
      <c r="G45" s="130">
        <v>503328.08214999997</v>
      </c>
      <c r="H45" s="130">
        <v>538464.43365000002</v>
      </c>
      <c r="I45" s="130">
        <v>408611.73881000001</v>
      </c>
      <c r="J45" s="130">
        <v>517502.68495000002</v>
      </c>
      <c r="K45" s="130">
        <v>483422.27635</v>
      </c>
      <c r="L45" s="130">
        <v>507978.11835</v>
      </c>
      <c r="M45" s="130">
        <v>517721.38851000002</v>
      </c>
      <c r="N45" s="130">
        <v>490788.52825999999</v>
      </c>
      <c r="O45" s="131">
        <v>5945878.5135899996</v>
      </c>
    </row>
    <row r="46" spans="1:15" ht="15" x14ac:dyDescent="0.25">
      <c r="A46" s="37">
        <v>2017</v>
      </c>
      <c r="B46" s="40" t="s">
        <v>152</v>
      </c>
      <c r="C46" s="130">
        <v>850633.10140000004</v>
      </c>
      <c r="D46" s="130">
        <v>928853.38199999998</v>
      </c>
      <c r="E46" s="130">
        <v>1169662.9009499999</v>
      </c>
      <c r="F46" s="130">
        <v>995789.98970000003</v>
      </c>
      <c r="G46" s="130">
        <v>965465.15067</v>
      </c>
      <c r="H46" s="130">
        <v>903498.00699999998</v>
      </c>
      <c r="I46" s="130">
        <v>799372.67790000001</v>
      </c>
      <c r="J46" s="130"/>
      <c r="K46" s="130"/>
      <c r="L46" s="130"/>
      <c r="M46" s="130"/>
      <c r="N46" s="130"/>
      <c r="O46" s="131">
        <v>6613275.2096199999</v>
      </c>
    </row>
    <row r="47" spans="1:15" ht="15" x14ac:dyDescent="0.25">
      <c r="A47" s="39">
        <v>2016</v>
      </c>
      <c r="B47" s="40" t="s">
        <v>152</v>
      </c>
      <c r="C47" s="130">
        <v>626923.53431999998</v>
      </c>
      <c r="D47" s="130">
        <v>744873.26393999998</v>
      </c>
      <c r="E47" s="130">
        <v>731676.11054999998</v>
      </c>
      <c r="F47" s="130">
        <v>695900.65306000004</v>
      </c>
      <c r="G47" s="130">
        <v>748298.24387000001</v>
      </c>
      <c r="H47" s="130">
        <v>903306.15466999996</v>
      </c>
      <c r="I47" s="130">
        <v>603972.51031000004</v>
      </c>
      <c r="J47" s="130">
        <v>880299.90758</v>
      </c>
      <c r="K47" s="130">
        <v>716701.93223000003</v>
      </c>
      <c r="L47" s="130">
        <v>757720.88332999998</v>
      </c>
      <c r="M47" s="130">
        <v>739255.74702000001</v>
      </c>
      <c r="N47" s="130">
        <v>924330.98190000001</v>
      </c>
      <c r="O47" s="131">
        <v>9073259.9227799997</v>
      </c>
    </row>
    <row r="48" spans="1:15" ht="15" x14ac:dyDescent="0.25">
      <c r="A48" s="37">
        <v>2017</v>
      </c>
      <c r="B48" s="40" t="s">
        <v>153</v>
      </c>
      <c r="C48" s="130">
        <v>180947.00404</v>
      </c>
      <c r="D48" s="130">
        <v>202320.78313</v>
      </c>
      <c r="E48" s="130">
        <v>256921.58710999999</v>
      </c>
      <c r="F48" s="130">
        <v>222388.65734000001</v>
      </c>
      <c r="G48" s="130">
        <v>240136.40661999999</v>
      </c>
      <c r="H48" s="130">
        <v>231980.21982</v>
      </c>
      <c r="I48" s="130">
        <v>218421.50837</v>
      </c>
      <c r="J48" s="130"/>
      <c r="K48" s="130"/>
      <c r="L48" s="130"/>
      <c r="M48" s="130"/>
      <c r="N48" s="130"/>
      <c r="O48" s="131">
        <v>1553116.16643</v>
      </c>
    </row>
    <row r="49" spans="1:15" ht="15" x14ac:dyDescent="0.25">
      <c r="A49" s="39">
        <v>2016</v>
      </c>
      <c r="B49" s="40" t="s">
        <v>153</v>
      </c>
      <c r="C49" s="130">
        <v>184458.32011999999</v>
      </c>
      <c r="D49" s="130">
        <v>224268.11603999999</v>
      </c>
      <c r="E49" s="130">
        <v>273740.46263000002</v>
      </c>
      <c r="F49" s="130">
        <v>251577.99100000001</v>
      </c>
      <c r="G49" s="130">
        <v>233936.51415999999</v>
      </c>
      <c r="H49" s="130">
        <v>239411.14504</v>
      </c>
      <c r="I49" s="130">
        <v>180023.77429</v>
      </c>
      <c r="J49" s="130">
        <v>226448.7561</v>
      </c>
      <c r="K49" s="130">
        <v>215706.09072000001</v>
      </c>
      <c r="L49" s="130">
        <v>206936.04796</v>
      </c>
      <c r="M49" s="130">
        <v>212186.10467999999</v>
      </c>
      <c r="N49" s="130">
        <v>202294.28679000001</v>
      </c>
      <c r="O49" s="131">
        <v>2650987.60953</v>
      </c>
    </row>
    <row r="50" spans="1:15" ht="15" x14ac:dyDescent="0.25">
      <c r="A50" s="37">
        <v>2017</v>
      </c>
      <c r="B50" s="40" t="s">
        <v>154</v>
      </c>
      <c r="C50" s="130">
        <v>198560.51811</v>
      </c>
      <c r="D50" s="130">
        <v>252658.18319000001</v>
      </c>
      <c r="E50" s="130">
        <v>341248.6042</v>
      </c>
      <c r="F50" s="130">
        <v>346683.56556999998</v>
      </c>
      <c r="G50" s="130">
        <v>303139.47269999998</v>
      </c>
      <c r="H50" s="130">
        <v>252854.40891999999</v>
      </c>
      <c r="I50" s="130">
        <v>265868.80820999999</v>
      </c>
      <c r="J50" s="130"/>
      <c r="K50" s="130"/>
      <c r="L50" s="130"/>
      <c r="M50" s="130"/>
      <c r="N50" s="130"/>
      <c r="O50" s="131">
        <v>1961013.5608999999</v>
      </c>
    </row>
    <row r="51" spans="1:15" ht="15" x14ac:dyDescent="0.25">
      <c r="A51" s="39">
        <v>2016</v>
      </c>
      <c r="B51" s="40" t="s">
        <v>154</v>
      </c>
      <c r="C51" s="130">
        <v>170447.06148999999</v>
      </c>
      <c r="D51" s="130">
        <v>155557.30212000001</v>
      </c>
      <c r="E51" s="130">
        <v>194886.80061999999</v>
      </c>
      <c r="F51" s="130">
        <v>247962.09906000001</v>
      </c>
      <c r="G51" s="130">
        <v>172098.34568</v>
      </c>
      <c r="H51" s="130">
        <v>156340.66411000001</v>
      </c>
      <c r="I51" s="130">
        <v>90793.000419999997</v>
      </c>
      <c r="J51" s="130">
        <v>232009.08877</v>
      </c>
      <c r="K51" s="130">
        <v>195280.45224000001</v>
      </c>
      <c r="L51" s="130">
        <v>227207.30911999999</v>
      </c>
      <c r="M51" s="130">
        <v>254860.02015</v>
      </c>
      <c r="N51" s="130">
        <v>344145.12232000002</v>
      </c>
      <c r="O51" s="131">
        <v>2441587.2661000001</v>
      </c>
    </row>
    <row r="52" spans="1:15" ht="15" x14ac:dyDescent="0.25">
      <c r="A52" s="37">
        <v>2017</v>
      </c>
      <c r="B52" s="40" t="s">
        <v>155</v>
      </c>
      <c r="C52" s="130">
        <v>99964.754350000003</v>
      </c>
      <c r="D52" s="130">
        <v>122117.96556</v>
      </c>
      <c r="E52" s="130">
        <v>147396.47138</v>
      </c>
      <c r="F52" s="130">
        <v>137743.37059000001</v>
      </c>
      <c r="G52" s="130">
        <v>131960.78599</v>
      </c>
      <c r="H52" s="130">
        <v>156546.92847000001</v>
      </c>
      <c r="I52" s="130">
        <v>111633.83837</v>
      </c>
      <c r="J52" s="130"/>
      <c r="K52" s="130"/>
      <c r="L52" s="130"/>
      <c r="M52" s="130"/>
      <c r="N52" s="130"/>
      <c r="O52" s="131">
        <v>907364.11470999999</v>
      </c>
    </row>
    <row r="53" spans="1:15" ht="15" x14ac:dyDescent="0.25">
      <c r="A53" s="39">
        <v>2016</v>
      </c>
      <c r="B53" s="40" t="s">
        <v>155</v>
      </c>
      <c r="C53" s="130">
        <v>118636.14177</v>
      </c>
      <c r="D53" s="130">
        <v>136586.82457999999</v>
      </c>
      <c r="E53" s="130">
        <v>164167.68768999999</v>
      </c>
      <c r="F53" s="130">
        <v>146799.34344</v>
      </c>
      <c r="G53" s="130">
        <v>106338.51489999999</v>
      </c>
      <c r="H53" s="130">
        <v>143121.23869999999</v>
      </c>
      <c r="I53" s="130">
        <v>97285.00662</v>
      </c>
      <c r="J53" s="130">
        <v>151570.55338999999</v>
      </c>
      <c r="K53" s="130">
        <v>140241.91118</v>
      </c>
      <c r="L53" s="130">
        <v>124349.49412</v>
      </c>
      <c r="M53" s="130">
        <v>135521.15710000001</v>
      </c>
      <c r="N53" s="130">
        <v>212501.04013000001</v>
      </c>
      <c r="O53" s="131">
        <v>1677118.91362</v>
      </c>
    </row>
    <row r="54" spans="1:15" ht="15" x14ac:dyDescent="0.25">
      <c r="A54" s="37">
        <v>2017</v>
      </c>
      <c r="B54" s="40" t="s">
        <v>156</v>
      </c>
      <c r="C54" s="130">
        <v>257701.44957999999</v>
      </c>
      <c r="D54" s="130">
        <v>269349.10970999999</v>
      </c>
      <c r="E54" s="130">
        <v>329569.82156999997</v>
      </c>
      <c r="F54" s="130">
        <v>309951.29204999999</v>
      </c>
      <c r="G54" s="130">
        <v>327888.67392999999</v>
      </c>
      <c r="H54" s="130">
        <v>324251.31565</v>
      </c>
      <c r="I54" s="130">
        <v>304827.0981</v>
      </c>
      <c r="J54" s="130"/>
      <c r="K54" s="130"/>
      <c r="L54" s="130"/>
      <c r="M54" s="130"/>
      <c r="N54" s="130"/>
      <c r="O54" s="131">
        <v>2123538.7605900001</v>
      </c>
    </row>
    <row r="55" spans="1:15" ht="15" x14ac:dyDescent="0.25">
      <c r="A55" s="39">
        <v>2016</v>
      </c>
      <c r="B55" s="40" t="s">
        <v>156</v>
      </c>
      <c r="C55" s="130">
        <v>254117.76933000001</v>
      </c>
      <c r="D55" s="130">
        <v>280094.70999</v>
      </c>
      <c r="E55" s="130">
        <v>314644.74862999999</v>
      </c>
      <c r="F55" s="130">
        <v>303604.24443000002</v>
      </c>
      <c r="G55" s="130">
        <v>286639.18878999999</v>
      </c>
      <c r="H55" s="130">
        <v>335511.09217000002</v>
      </c>
      <c r="I55" s="130">
        <v>225691.47210000001</v>
      </c>
      <c r="J55" s="130">
        <v>302024.43125999998</v>
      </c>
      <c r="K55" s="130">
        <v>281829.04858</v>
      </c>
      <c r="L55" s="130">
        <v>313789.53726000001</v>
      </c>
      <c r="M55" s="130">
        <v>320435.55858999997</v>
      </c>
      <c r="N55" s="130">
        <v>289508.50641999999</v>
      </c>
      <c r="O55" s="131">
        <v>3507890.30755</v>
      </c>
    </row>
    <row r="56" spans="1:15" ht="15" x14ac:dyDescent="0.25">
      <c r="A56" s="37">
        <v>2017</v>
      </c>
      <c r="B56" s="40" t="s">
        <v>157</v>
      </c>
      <c r="C56" s="130">
        <v>5824.4746999999998</v>
      </c>
      <c r="D56" s="130">
        <v>7372.3520099999996</v>
      </c>
      <c r="E56" s="130">
        <v>14210.87449</v>
      </c>
      <c r="F56" s="130">
        <v>10024.064060000001</v>
      </c>
      <c r="G56" s="130">
        <v>10905.49538</v>
      </c>
      <c r="H56" s="130">
        <v>8161.2624599999999</v>
      </c>
      <c r="I56" s="130">
        <v>7428.0922399999999</v>
      </c>
      <c r="J56" s="130"/>
      <c r="K56" s="130"/>
      <c r="L56" s="130"/>
      <c r="M56" s="130"/>
      <c r="N56" s="130"/>
      <c r="O56" s="131">
        <v>63926.615339999997</v>
      </c>
    </row>
    <row r="57" spans="1:15" ht="15" x14ac:dyDescent="0.25">
      <c r="A57" s="39">
        <v>2016</v>
      </c>
      <c r="B57" s="40" t="s">
        <v>157</v>
      </c>
      <c r="C57" s="130">
        <v>4812.4913900000001</v>
      </c>
      <c r="D57" s="130">
        <v>7726.5723200000002</v>
      </c>
      <c r="E57" s="130">
        <v>8985.9353599999995</v>
      </c>
      <c r="F57" s="130">
        <v>9578.23956</v>
      </c>
      <c r="G57" s="130">
        <v>9036.3687800000007</v>
      </c>
      <c r="H57" s="130">
        <v>12975.900439999999</v>
      </c>
      <c r="I57" s="130">
        <v>4723.1270400000003</v>
      </c>
      <c r="J57" s="130">
        <v>7828.6501799999996</v>
      </c>
      <c r="K57" s="130">
        <v>6318.59735</v>
      </c>
      <c r="L57" s="130">
        <v>7112.1207700000004</v>
      </c>
      <c r="M57" s="130">
        <v>8210.2872499999994</v>
      </c>
      <c r="N57" s="130">
        <v>8375.1903399999992</v>
      </c>
      <c r="O57" s="131">
        <v>95683.480779999998</v>
      </c>
    </row>
    <row r="58" spans="1:15" ht="15" x14ac:dyDescent="0.25">
      <c r="A58" s="37">
        <v>2017</v>
      </c>
      <c r="B58" s="38" t="s">
        <v>31</v>
      </c>
      <c r="C58" s="133">
        <f>C60</f>
        <v>327636.03240000003</v>
      </c>
      <c r="D58" s="133">
        <f t="shared" ref="D58:O58" si="4">D60</f>
        <v>309155.17703999998</v>
      </c>
      <c r="E58" s="133">
        <f t="shared" si="4"/>
        <v>382568.91473999998</v>
      </c>
      <c r="F58" s="133">
        <f t="shared" si="4"/>
        <v>447146.94410000002</v>
      </c>
      <c r="G58" s="133">
        <f t="shared" si="4"/>
        <v>445541.13689999998</v>
      </c>
      <c r="H58" s="133">
        <f t="shared" si="4"/>
        <v>366992.755</v>
      </c>
      <c r="I58" s="133">
        <f t="shared" si="4"/>
        <v>386449.83600000001</v>
      </c>
      <c r="J58" s="133"/>
      <c r="K58" s="133"/>
      <c r="L58" s="133"/>
      <c r="M58" s="133"/>
      <c r="N58" s="133"/>
      <c r="O58" s="131">
        <f t="shared" si="4"/>
        <v>2665490.7961800001</v>
      </c>
    </row>
    <row r="59" spans="1:15" ht="15" x14ac:dyDescent="0.25">
      <c r="A59" s="39">
        <v>2016</v>
      </c>
      <c r="B59" s="38" t="s">
        <v>31</v>
      </c>
      <c r="C59" s="133">
        <f>C61</f>
        <v>236204.63557000001</v>
      </c>
      <c r="D59" s="133">
        <f t="shared" ref="D59:O59" si="5">D61</f>
        <v>244178.06928</v>
      </c>
      <c r="E59" s="133">
        <f t="shared" si="5"/>
        <v>265568.22891000001</v>
      </c>
      <c r="F59" s="133">
        <f t="shared" si="5"/>
        <v>337034.79820000002</v>
      </c>
      <c r="G59" s="133">
        <f t="shared" si="5"/>
        <v>315280.87226999999</v>
      </c>
      <c r="H59" s="133">
        <f t="shared" si="5"/>
        <v>361234.93433999998</v>
      </c>
      <c r="I59" s="133">
        <f t="shared" si="5"/>
        <v>271362.79934000003</v>
      </c>
      <c r="J59" s="133">
        <f t="shared" si="5"/>
        <v>344705.85963999998</v>
      </c>
      <c r="K59" s="133">
        <f t="shared" si="5"/>
        <v>322012.03495</v>
      </c>
      <c r="L59" s="133">
        <f t="shared" si="5"/>
        <v>351089.66720000003</v>
      </c>
      <c r="M59" s="133">
        <f t="shared" si="5"/>
        <v>384469.13858999999</v>
      </c>
      <c r="N59" s="133">
        <f t="shared" si="5"/>
        <v>354103.23116000002</v>
      </c>
      <c r="O59" s="131">
        <f t="shared" si="5"/>
        <v>3787244.26945</v>
      </c>
    </row>
    <row r="60" spans="1:15" ht="15" x14ac:dyDescent="0.25">
      <c r="A60" s="37">
        <v>2017</v>
      </c>
      <c r="B60" s="40" t="s">
        <v>158</v>
      </c>
      <c r="C60" s="130">
        <v>327636.03240000003</v>
      </c>
      <c r="D60" s="130">
        <v>309155.17703999998</v>
      </c>
      <c r="E60" s="130">
        <v>382568.91473999998</v>
      </c>
      <c r="F60" s="130">
        <v>447146.94410000002</v>
      </c>
      <c r="G60" s="130">
        <v>445541.13689999998</v>
      </c>
      <c r="H60" s="130">
        <v>366992.755</v>
      </c>
      <c r="I60" s="130">
        <v>386449.83600000001</v>
      </c>
      <c r="J60" s="130"/>
      <c r="K60" s="130"/>
      <c r="L60" s="130"/>
      <c r="M60" s="130"/>
      <c r="N60" s="130"/>
      <c r="O60" s="131">
        <v>2665490.7961800001</v>
      </c>
    </row>
    <row r="61" spans="1:15" ht="15.75" thickBot="1" x14ac:dyDescent="0.3">
      <c r="A61" s="39">
        <v>2016</v>
      </c>
      <c r="B61" s="40" t="s">
        <v>158</v>
      </c>
      <c r="C61" s="130">
        <v>236204.63557000001</v>
      </c>
      <c r="D61" s="130">
        <v>244178.06928</v>
      </c>
      <c r="E61" s="130">
        <v>265568.22891000001</v>
      </c>
      <c r="F61" s="130">
        <v>337034.79820000002</v>
      </c>
      <c r="G61" s="130">
        <v>315280.87226999999</v>
      </c>
      <c r="H61" s="130">
        <v>361234.93433999998</v>
      </c>
      <c r="I61" s="130">
        <v>271362.79934000003</v>
      </c>
      <c r="J61" s="130">
        <v>344705.85963999998</v>
      </c>
      <c r="K61" s="130">
        <v>322012.03495</v>
      </c>
      <c r="L61" s="130">
        <v>351089.66720000003</v>
      </c>
      <c r="M61" s="130">
        <v>384469.13858999999</v>
      </c>
      <c r="N61" s="130">
        <v>354103.23116000002</v>
      </c>
      <c r="O61" s="131">
        <v>3787244.26945</v>
      </c>
    </row>
    <row r="62" spans="1:15" s="43" customFormat="1" ht="19.5" customHeight="1" thickBot="1" x14ac:dyDescent="0.25">
      <c r="A62" s="41">
        <v>2002</v>
      </c>
      <c r="B62" s="42" t="s">
        <v>40</v>
      </c>
      <c r="C62" s="134">
        <v>2607319.6609999998</v>
      </c>
      <c r="D62" s="134">
        <v>2383772.9539999999</v>
      </c>
      <c r="E62" s="134">
        <v>2918943.5210000002</v>
      </c>
      <c r="F62" s="134">
        <v>2742857.9219999998</v>
      </c>
      <c r="G62" s="134">
        <v>3000325.2429999998</v>
      </c>
      <c r="H62" s="134">
        <v>2770693.8810000001</v>
      </c>
      <c r="I62" s="134">
        <v>3103851.8620000002</v>
      </c>
      <c r="J62" s="134">
        <v>2975888.9739999999</v>
      </c>
      <c r="K62" s="134">
        <v>3218206.861</v>
      </c>
      <c r="L62" s="134">
        <v>3501128.02</v>
      </c>
      <c r="M62" s="134">
        <v>3593604.8960000002</v>
      </c>
      <c r="N62" s="134">
        <v>3242495.2340000002</v>
      </c>
      <c r="O62" s="135">
        <f>SUM(C62:N62)</f>
        <v>36059089.028999999</v>
      </c>
    </row>
    <row r="63" spans="1:15" s="43" customFormat="1" ht="19.5" customHeight="1" thickBot="1" x14ac:dyDescent="0.25">
      <c r="A63" s="41">
        <v>2003</v>
      </c>
      <c r="B63" s="42" t="s">
        <v>40</v>
      </c>
      <c r="C63" s="134">
        <v>3533705.5819999999</v>
      </c>
      <c r="D63" s="134">
        <v>2923460.39</v>
      </c>
      <c r="E63" s="134">
        <v>3908255.9909999999</v>
      </c>
      <c r="F63" s="134">
        <v>3662183.449</v>
      </c>
      <c r="G63" s="134">
        <v>3860471.3</v>
      </c>
      <c r="H63" s="134">
        <v>3796113.5219999999</v>
      </c>
      <c r="I63" s="134">
        <v>4236114.2640000004</v>
      </c>
      <c r="J63" s="134">
        <v>3828726.17</v>
      </c>
      <c r="K63" s="134">
        <v>4114677.523</v>
      </c>
      <c r="L63" s="134">
        <v>4824388.2589999996</v>
      </c>
      <c r="M63" s="134">
        <v>3969697.4580000001</v>
      </c>
      <c r="N63" s="134">
        <v>4595042.3940000003</v>
      </c>
      <c r="O63" s="135">
        <f t="shared" ref="O63:O77" si="6">SUM(C63:N63)</f>
        <v>47252836.302000001</v>
      </c>
    </row>
    <row r="64" spans="1:15" s="43" customFormat="1" ht="19.5" customHeight="1" thickBot="1" x14ac:dyDescent="0.25">
      <c r="A64" s="41">
        <v>2004</v>
      </c>
      <c r="B64" s="42" t="s">
        <v>40</v>
      </c>
      <c r="C64" s="134">
        <v>4619660.84</v>
      </c>
      <c r="D64" s="134">
        <v>3664503.0430000001</v>
      </c>
      <c r="E64" s="134">
        <v>5218042.1770000001</v>
      </c>
      <c r="F64" s="134">
        <v>5072462.9939999999</v>
      </c>
      <c r="G64" s="134">
        <v>5170061.6050000004</v>
      </c>
      <c r="H64" s="134">
        <v>5284383.2860000003</v>
      </c>
      <c r="I64" s="134">
        <v>5632138.7980000004</v>
      </c>
      <c r="J64" s="134">
        <v>4707491.284</v>
      </c>
      <c r="K64" s="134">
        <v>5656283.5209999997</v>
      </c>
      <c r="L64" s="134">
        <v>5867342.1210000003</v>
      </c>
      <c r="M64" s="134">
        <v>5733908.9759999998</v>
      </c>
      <c r="N64" s="134">
        <v>6540874.1749999998</v>
      </c>
      <c r="O64" s="135">
        <f t="shared" si="6"/>
        <v>63167152.819999993</v>
      </c>
    </row>
    <row r="65" spans="1:15" s="43" customFormat="1" ht="19.5" customHeight="1" thickBot="1" x14ac:dyDescent="0.25">
      <c r="A65" s="41">
        <v>2005</v>
      </c>
      <c r="B65" s="42" t="s">
        <v>40</v>
      </c>
      <c r="C65" s="134">
        <v>4997279.7240000004</v>
      </c>
      <c r="D65" s="134">
        <v>5651741.2520000003</v>
      </c>
      <c r="E65" s="134">
        <v>6591859.2180000003</v>
      </c>
      <c r="F65" s="134">
        <v>6128131.8779999996</v>
      </c>
      <c r="G65" s="134">
        <v>5977226.2170000002</v>
      </c>
      <c r="H65" s="134">
        <v>6038534.3669999996</v>
      </c>
      <c r="I65" s="134">
        <v>5763466.3530000001</v>
      </c>
      <c r="J65" s="134">
        <v>5552867.2120000003</v>
      </c>
      <c r="K65" s="134">
        <v>6814268.9409999996</v>
      </c>
      <c r="L65" s="134">
        <v>6772178.5690000001</v>
      </c>
      <c r="M65" s="134">
        <v>5942575.7819999997</v>
      </c>
      <c r="N65" s="134">
        <v>7246278.6299999999</v>
      </c>
      <c r="O65" s="135">
        <f t="shared" si="6"/>
        <v>73476408.142999992</v>
      </c>
    </row>
    <row r="66" spans="1:15" s="43" customFormat="1" ht="19.5" customHeight="1" thickBot="1" x14ac:dyDescent="0.25">
      <c r="A66" s="41">
        <v>2006</v>
      </c>
      <c r="B66" s="42" t="s">
        <v>40</v>
      </c>
      <c r="C66" s="134">
        <v>5133048.8810000001</v>
      </c>
      <c r="D66" s="134">
        <v>6058251.2790000001</v>
      </c>
      <c r="E66" s="134">
        <v>7411101.659</v>
      </c>
      <c r="F66" s="134">
        <v>6456090.2609999999</v>
      </c>
      <c r="G66" s="134">
        <v>7041543.2470000004</v>
      </c>
      <c r="H66" s="134">
        <v>7815434.6220000004</v>
      </c>
      <c r="I66" s="134">
        <v>7067411.4790000003</v>
      </c>
      <c r="J66" s="134">
        <v>6811202.4100000001</v>
      </c>
      <c r="K66" s="134">
        <v>7606551.0949999997</v>
      </c>
      <c r="L66" s="134">
        <v>6888812.5489999996</v>
      </c>
      <c r="M66" s="134">
        <v>8641474.5559999999</v>
      </c>
      <c r="N66" s="134">
        <v>8603753.4800000004</v>
      </c>
      <c r="O66" s="135">
        <f t="shared" si="6"/>
        <v>85534675.517999992</v>
      </c>
    </row>
    <row r="67" spans="1:15" s="43" customFormat="1" ht="19.5" customHeight="1" thickBot="1" x14ac:dyDescent="0.25">
      <c r="A67" s="41">
        <v>2007</v>
      </c>
      <c r="B67" s="42" t="s">
        <v>40</v>
      </c>
      <c r="C67" s="134">
        <v>6564559.7929999996</v>
      </c>
      <c r="D67" s="134">
        <v>7656951.608</v>
      </c>
      <c r="E67" s="134">
        <v>8957851.6209999993</v>
      </c>
      <c r="F67" s="134">
        <v>8313312.0049999999</v>
      </c>
      <c r="G67" s="134">
        <v>9147620.0419999994</v>
      </c>
      <c r="H67" s="134">
        <v>8980247.4370000008</v>
      </c>
      <c r="I67" s="134">
        <v>8937741.591</v>
      </c>
      <c r="J67" s="134">
        <v>8736689.0920000002</v>
      </c>
      <c r="K67" s="134">
        <v>9038743.8959999997</v>
      </c>
      <c r="L67" s="134">
        <v>9895216.6219999995</v>
      </c>
      <c r="M67" s="134">
        <v>11318798.220000001</v>
      </c>
      <c r="N67" s="134">
        <v>9724017.977</v>
      </c>
      <c r="O67" s="135">
        <f t="shared" si="6"/>
        <v>107271749.90399998</v>
      </c>
    </row>
    <row r="68" spans="1:15" s="43" customFormat="1" ht="19.5" customHeight="1" thickBot="1" x14ac:dyDescent="0.25">
      <c r="A68" s="41">
        <v>2008</v>
      </c>
      <c r="B68" s="42" t="s">
        <v>40</v>
      </c>
      <c r="C68" s="134">
        <v>10632207.040999999</v>
      </c>
      <c r="D68" s="134">
        <v>11077899.119999999</v>
      </c>
      <c r="E68" s="134">
        <v>11428587.233999999</v>
      </c>
      <c r="F68" s="134">
        <v>11363963.503</v>
      </c>
      <c r="G68" s="134">
        <v>12477968.699999999</v>
      </c>
      <c r="H68" s="134">
        <v>11770634.384</v>
      </c>
      <c r="I68" s="134">
        <v>12595426.863</v>
      </c>
      <c r="J68" s="134">
        <v>11046830.085999999</v>
      </c>
      <c r="K68" s="134">
        <v>12793148.034</v>
      </c>
      <c r="L68" s="134">
        <v>9722708.7899999991</v>
      </c>
      <c r="M68" s="134">
        <v>9395872.8969999999</v>
      </c>
      <c r="N68" s="134">
        <v>7721948.9740000004</v>
      </c>
      <c r="O68" s="135">
        <f t="shared" si="6"/>
        <v>132027195.626</v>
      </c>
    </row>
    <row r="69" spans="1:15" s="43" customFormat="1" ht="19.5" customHeight="1" thickBot="1" x14ac:dyDescent="0.25">
      <c r="A69" s="41">
        <v>2009</v>
      </c>
      <c r="B69" s="42" t="s">
        <v>40</v>
      </c>
      <c r="C69" s="134">
        <v>7884493.5240000002</v>
      </c>
      <c r="D69" s="134">
        <v>8435115.8340000007</v>
      </c>
      <c r="E69" s="134">
        <v>8155485.0810000002</v>
      </c>
      <c r="F69" s="134">
        <v>7561696.2829999998</v>
      </c>
      <c r="G69" s="134">
        <v>7346407.5279999999</v>
      </c>
      <c r="H69" s="134">
        <v>8329692.7829999998</v>
      </c>
      <c r="I69" s="134">
        <v>9055733.6710000001</v>
      </c>
      <c r="J69" s="134">
        <v>7839908.8420000002</v>
      </c>
      <c r="K69" s="134">
        <v>8480708.3870000001</v>
      </c>
      <c r="L69" s="134">
        <v>10095768.029999999</v>
      </c>
      <c r="M69" s="134">
        <v>8903010.773</v>
      </c>
      <c r="N69" s="134">
        <v>10054591.867000001</v>
      </c>
      <c r="O69" s="135">
        <f t="shared" si="6"/>
        <v>102142612.603</v>
      </c>
    </row>
    <row r="70" spans="1:15" s="43" customFormat="1" ht="19.5" customHeight="1" thickBot="1" x14ac:dyDescent="0.25">
      <c r="A70" s="41">
        <v>2010</v>
      </c>
      <c r="B70" s="42" t="s">
        <v>40</v>
      </c>
      <c r="C70" s="134">
        <v>7828748.0580000002</v>
      </c>
      <c r="D70" s="134">
        <v>8263237.8140000002</v>
      </c>
      <c r="E70" s="134">
        <v>9886488.1710000001</v>
      </c>
      <c r="F70" s="134">
        <v>9396006.6539999992</v>
      </c>
      <c r="G70" s="134">
        <v>9799958.1170000006</v>
      </c>
      <c r="H70" s="134">
        <v>9542907.6439999994</v>
      </c>
      <c r="I70" s="134">
        <v>9564682.5449999999</v>
      </c>
      <c r="J70" s="134">
        <v>8523451.9729999993</v>
      </c>
      <c r="K70" s="134">
        <v>8909230.5209999997</v>
      </c>
      <c r="L70" s="134">
        <v>10963586.27</v>
      </c>
      <c r="M70" s="134">
        <v>9382369.7180000003</v>
      </c>
      <c r="N70" s="134">
        <v>11822551.698999999</v>
      </c>
      <c r="O70" s="135">
        <f t="shared" si="6"/>
        <v>113883219.18399999</v>
      </c>
    </row>
    <row r="71" spans="1:15" s="43" customFormat="1" ht="19.5" customHeight="1" thickBot="1" x14ac:dyDescent="0.25">
      <c r="A71" s="41">
        <v>2011</v>
      </c>
      <c r="B71" s="42" t="s">
        <v>40</v>
      </c>
      <c r="C71" s="134">
        <v>9551084.6390000004</v>
      </c>
      <c r="D71" s="134">
        <v>10059126.307</v>
      </c>
      <c r="E71" s="134">
        <v>11811085.16</v>
      </c>
      <c r="F71" s="134">
        <v>11873269.447000001</v>
      </c>
      <c r="G71" s="134">
        <v>10943364.372</v>
      </c>
      <c r="H71" s="134">
        <v>11349953.558</v>
      </c>
      <c r="I71" s="134">
        <v>11860004.271</v>
      </c>
      <c r="J71" s="134">
        <v>11245124.657</v>
      </c>
      <c r="K71" s="134">
        <v>10750626.098999999</v>
      </c>
      <c r="L71" s="134">
        <v>11907219.297</v>
      </c>
      <c r="M71" s="134">
        <v>11078524.743000001</v>
      </c>
      <c r="N71" s="134">
        <v>12477486.279999999</v>
      </c>
      <c r="O71" s="135">
        <f t="shared" si="6"/>
        <v>134906868.83000001</v>
      </c>
    </row>
    <row r="72" spans="1:15" ht="19.5" customHeight="1" thickBot="1" x14ac:dyDescent="0.25">
      <c r="A72" s="41">
        <v>2012</v>
      </c>
      <c r="B72" s="42" t="s">
        <v>40</v>
      </c>
      <c r="C72" s="134">
        <v>10348187.165999999</v>
      </c>
      <c r="D72" s="134">
        <v>11748000.124</v>
      </c>
      <c r="E72" s="134">
        <v>13208572.977</v>
      </c>
      <c r="F72" s="134">
        <v>12630226.718</v>
      </c>
      <c r="G72" s="134">
        <v>13131530.960999999</v>
      </c>
      <c r="H72" s="134">
        <v>13231198.687999999</v>
      </c>
      <c r="I72" s="134">
        <v>12830675.307</v>
      </c>
      <c r="J72" s="134">
        <v>12831394.572000001</v>
      </c>
      <c r="K72" s="134">
        <v>12952651.721999999</v>
      </c>
      <c r="L72" s="134">
        <v>13190769.654999999</v>
      </c>
      <c r="M72" s="134">
        <v>13753052.493000001</v>
      </c>
      <c r="N72" s="134">
        <v>12605476.173</v>
      </c>
      <c r="O72" s="135">
        <f t="shared" si="6"/>
        <v>152461736.55599999</v>
      </c>
    </row>
    <row r="73" spans="1:15" ht="19.5" customHeight="1" thickBot="1" x14ac:dyDescent="0.25">
      <c r="A73" s="41">
        <v>2013</v>
      </c>
      <c r="B73" s="42" t="s">
        <v>40</v>
      </c>
      <c r="C73" s="134">
        <v>11481521.079</v>
      </c>
      <c r="D73" s="134">
        <v>12385690.909</v>
      </c>
      <c r="E73" s="134">
        <v>13122058.141000001</v>
      </c>
      <c r="F73" s="134">
        <v>12468202.903000001</v>
      </c>
      <c r="G73" s="134">
        <v>13277209.017000001</v>
      </c>
      <c r="H73" s="134">
        <v>12399973.961999999</v>
      </c>
      <c r="I73" s="134">
        <v>13059519.685000001</v>
      </c>
      <c r="J73" s="134">
        <v>11118300.903000001</v>
      </c>
      <c r="K73" s="134">
        <v>13060371.039000001</v>
      </c>
      <c r="L73" s="134">
        <v>12053704.638</v>
      </c>
      <c r="M73" s="134">
        <v>14201227.351</v>
      </c>
      <c r="N73" s="134">
        <v>13174857.460000001</v>
      </c>
      <c r="O73" s="135">
        <f t="shared" si="6"/>
        <v>151802637.08700001</v>
      </c>
    </row>
    <row r="74" spans="1:15" ht="19.5" customHeight="1" thickBot="1" x14ac:dyDescent="0.25">
      <c r="A74" s="41">
        <v>2014</v>
      </c>
      <c r="B74" s="42" t="s">
        <v>40</v>
      </c>
      <c r="C74" s="134">
        <v>12399761.948000001</v>
      </c>
      <c r="D74" s="134">
        <v>13053292.493000001</v>
      </c>
      <c r="E74" s="134">
        <v>14680110.779999999</v>
      </c>
      <c r="F74" s="134">
        <v>13371185.664000001</v>
      </c>
      <c r="G74" s="134">
        <v>13681906.159</v>
      </c>
      <c r="H74" s="134">
        <v>12880924.245999999</v>
      </c>
      <c r="I74" s="134">
        <v>13344776.958000001</v>
      </c>
      <c r="J74" s="134">
        <v>11386828.925000001</v>
      </c>
      <c r="K74" s="134">
        <v>13583120.905999999</v>
      </c>
      <c r="L74" s="134">
        <v>12891630.102</v>
      </c>
      <c r="M74" s="134">
        <v>13067348.107000001</v>
      </c>
      <c r="N74" s="134">
        <v>13269271.402000001</v>
      </c>
      <c r="O74" s="135">
        <f t="shared" si="6"/>
        <v>157610157.69</v>
      </c>
    </row>
    <row r="75" spans="1:15" ht="19.5" customHeight="1" thickBot="1" x14ac:dyDescent="0.25">
      <c r="A75" s="41">
        <v>2015</v>
      </c>
      <c r="B75" s="42" t="s">
        <v>40</v>
      </c>
      <c r="C75" s="134">
        <v>12301766.75</v>
      </c>
      <c r="D75" s="134">
        <v>12231860.140000001</v>
      </c>
      <c r="E75" s="134">
        <v>12519910.437999999</v>
      </c>
      <c r="F75" s="134">
        <v>13349346.866</v>
      </c>
      <c r="G75" s="134">
        <v>11080385.127</v>
      </c>
      <c r="H75" s="134">
        <v>11949647.085999999</v>
      </c>
      <c r="I75" s="134">
        <v>11129358.973999999</v>
      </c>
      <c r="J75" s="134">
        <v>11022045.344000001</v>
      </c>
      <c r="K75" s="134">
        <v>11581703.842</v>
      </c>
      <c r="L75" s="134">
        <v>13240039.088</v>
      </c>
      <c r="M75" s="134">
        <v>11681989.013</v>
      </c>
      <c r="N75" s="134">
        <v>11750818.76</v>
      </c>
      <c r="O75" s="135">
        <f t="shared" si="6"/>
        <v>143838871.428</v>
      </c>
    </row>
    <row r="76" spans="1:15" ht="19.5" customHeight="1" thickBot="1" x14ac:dyDescent="0.25">
      <c r="A76" s="41">
        <v>2016</v>
      </c>
      <c r="B76" s="42" t="s">
        <v>40</v>
      </c>
      <c r="C76" s="134">
        <v>9546115.4000000004</v>
      </c>
      <c r="D76" s="134">
        <v>12366388.057</v>
      </c>
      <c r="E76" s="134">
        <v>12757672.093</v>
      </c>
      <c r="F76" s="134">
        <v>11950497.685000001</v>
      </c>
      <c r="G76" s="134">
        <v>12098611.067</v>
      </c>
      <c r="H76" s="134">
        <v>12864154.060000001</v>
      </c>
      <c r="I76" s="134">
        <v>9850124.8719999995</v>
      </c>
      <c r="J76" s="134">
        <v>11830762.82</v>
      </c>
      <c r="K76" s="134">
        <v>10901638.452</v>
      </c>
      <c r="L76" s="134">
        <v>12796159.91</v>
      </c>
      <c r="M76" s="134">
        <v>12786936.247</v>
      </c>
      <c r="N76" s="134">
        <v>12780523.145</v>
      </c>
      <c r="O76" s="135">
        <f t="shared" si="6"/>
        <v>142529583.80799997</v>
      </c>
    </row>
    <row r="77" spans="1:15" ht="19.5" customHeight="1" x14ac:dyDescent="0.2">
      <c r="A77" s="41">
        <v>2017</v>
      </c>
      <c r="B77" s="170" t="s">
        <v>40</v>
      </c>
      <c r="C77" s="171">
        <v>11251722.676000001</v>
      </c>
      <c r="D77" s="171">
        <v>12094241.823000001</v>
      </c>
      <c r="E77" s="171">
        <v>14477333.732000001</v>
      </c>
      <c r="F77" s="171">
        <v>12866990.414000001</v>
      </c>
      <c r="G77" s="171">
        <v>13596566.024</v>
      </c>
      <c r="H77" s="171">
        <v>13165737.054</v>
      </c>
      <c r="I77" s="172">
        <v>11473657.857120002</v>
      </c>
      <c r="J77" s="171"/>
      <c r="K77" s="171"/>
      <c r="L77" s="171"/>
      <c r="M77" s="171"/>
      <c r="N77" s="171"/>
      <c r="O77" s="173">
        <f t="shared" si="6"/>
        <v>88926249.580120027</v>
      </c>
    </row>
    <row r="78" spans="1:15" x14ac:dyDescent="0.2">
      <c r="B78" s="44" t="s">
        <v>62</v>
      </c>
    </row>
    <row r="80" spans="1:15" x14ac:dyDescent="0.2">
      <c r="C80" s="47"/>
    </row>
  </sheetData>
  <pageMargins left="0.59055118110236227" right="0.35433070866141736" top="0.23622047244094491" bottom="0.19685039370078741" header="0" footer="0"/>
  <pageSetup paperSize="9" scale="60" orientation="landscape" horizontalDpi="4294967293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D92"/>
  <sheetViews>
    <sheetView showGridLines="0" workbookViewId="0">
      <selection activeCell="A93" sqref="A93"/>
    </sheetView>
  </sheetViews>
  <sheetFormatPr defaultColWidth="9.140625" defaultRowHeight="12.75" x14ac:dyDescent="0.2"/>
  <cols>
    <col min="1" max="1" width="29.140625" customWidth="1"/>
    <col min="2" max="2" width="25.28515625" style="65" customWidth="1"/>
    <col min="3" max="3" width="25.85546875" style="65" customWidth="1"/>
    <col min="4" max="4" width="9.28515625" bestFit="1" customWidth="1"/>
  </cols>
  <sheetData>
    <row r="2" spans="1:4" ht="24.6" customHeight="1" x14ac:dyDescent="0.3">
      <c r="A2" s="156" t="s">
        <v>63</v>
      </c>
      <c r="B2" s="156"/>
      <c r="C2" s="156"/>
      <c r="D2" s="156"/>
    </row>
    <row r="3" spans="1:4" ht="15.75" x14ac:dyDescent="0.25">
      <c r="A3" s="155" t="s">
        <v>64</v>
      </c>
      <c r="B3" s="155"/>
      <c r="C3" s="155"/>
      <c r="D3" s="155"/>
    </row>
    <row r="5" spans="1:4" x14ac:dyDescent="0.2">
      <c r="A5" s="59" t="s">
        <v>65</v>
      </c>
      <c r="B5" s="60" t="s">
        <v>159</v>
      </c>
      <c r="C5" s="60" t="s">
        <v>160</v>
      </c>
      <c r="D5" s="61" t="s">
        <v>66</v>
      </c>
    </row>
    <row r="6" spans="1:4" x14ac:dyDescent="0.2">
      <c r="A6" s="62" t="s">
        <v>161</v>
      </c>
      <c r="B6" s="136">
        <v>1115.92383</v>
      </c>
      <c r="C6" s="136">
        <v>20762.091619999999</v>
      </c>
      <c r="D6" s="148">
        <v>1760.5294610475339</v>
      </c>
    </row>
    <row r="7" spans="1:4" x14ac:dyDescent="0.2">
      <c r="A7" s="62" t="s">
        <v>162</v>
      </c>
      <c r="B7" s="136">
        <v>1633.2673500000001</v>
      </c>
      <c r="C7" s="136">
        <v>20829.643940000002</v>
      </c>
      <c r="D7" s="148">
        <v>1175.3358438225071</v>
      </c>
    </row>
    <row r="8" spans="1:4" x14ac:dyDescent="0.2">
      <c r="A8" s="62" t="s">
        <v>163</v>
      </c>
      <c r="B8" s="136">
        <v>4329.2890100000004</v>
      </c>
      <c r="C8" s="136">
        <v>13918.313759999999</v>
      </c>
      <c r="D8" s="148">
        <v>221.49190612709864</v>
      </c>
    </row>
    <row r="9" spans="1:4" x14ac:dyDescent="0.2">
      <c r="A9" s="62" t="s">
        <v>164</v>
      </c>
      <c r="B9" s="136">
        <v>5330.6810699999996</v>
      </c>
      <c r="C9" s="136">
        <v>14791.9143</v>
      </c>
      <c r="D9" s="148">
        <v>177.48638693179217</v>
      </c>
    </row>
    <row r="10" spans="1:4" x14ac:dyDescent="0.2">
      <c r="A10" s="62" t="s">
        <v>165</v>
      </c>
      <c r="B10" s="136">
        <v>17740.926609999999</v>
      </c>
      <c r="C10" s="136">
        <v>48119.255100000002</v>
      </c>
      <c r="D10" s="148">
        <v>171.23304299605576</v>
      </c>
    </row>
    <row r="11" spans="1:4" x14ac:dyDescent="0.2">
      <c r="A11" s="62" t="s">
        <v>166</v>
      </c>
      <c r="B11" s="136">
        <v>17982.391960000001</v>
      </c>
      <c r="C11" s="136">
        <v>43187.147080000002</v>
      </c>
      <c r="D11" s="148">
        <v>140.16352872335011</v>
      </c>
    </row>
    <row r="12" spans="1:4" x14ac:dyDescent="0.2">
      <c r="A12" s="62" t="s">
        <v>167</v>
      </c>
      <c r="B12" s="136">
        <v>8544.0188799999996</v>
      </c>
      <c r="C12" s="136">
        <v>20481.709579999999</v>
      </c>
      <c r="D12" s="148">
        <v>139.71985394301936</v>
      </c>
    </row>
    <row r="13" spans="1:4" x14ac:dyDescent="0.2">
      <c r="A13" s="62" t="s">
        <v>168</v>
      </c>
      <c r="B13" s="136">
        <v>15497.534309999999</v>
      </c>
      <c r="C13" s="136">
        <v>31564.25822</v>
      </c>
      <c r="D13" s="148">
        <v>103.67277522097642</v>
      </c>
    </row>
    <row r="14" spans="1:4" x14ac:dyDescent="0.2">
      <c r="A14" s="62" t="s">
        <v>169</v>
      </c>
      <c r="B14" s="136">
        <v>6178.2046899999996</v>
      </c>
      <c r="C14" s="136">
        <v>12459.23047</v>
      </c>
      <c r="D14" s="148">
        <v>101.66425515435617</v>
      </c>
    </row>
    <row r="15" spans="1:4" x14ac:dyDescent="0.2">
      <c r="A15" s="62" t="s">
        <v>170</v>
      </c>
      <c r="B15" s="136">
        <v>5058.7610199999999</v>
      </c>
      <c r="C15" s="136">
        <v>10153.904790000001</v>
      </c>
      <c r="D15" s="148">
        <v>100.71920278218637</v>
      </c>
    </row>
    <row r="16" spans="1:4" x14ac:dyDescent="0.2">
      <c r="A16" s="64" t="s">
        <v>67</v>
      </c>
      <c r="D16" s="112"/>
    </row>
    <row r="17" spans="1:4" x14ac:dyDescent="0.2">
      <c r="A17" s="66"/>
    </row>
    <row r="18" spans="1:4" ht="19.5" x14ac:dyDescent="0.3">
      <c r="A18" s="156" t="s">
        <v>68</v>
      </c>
      <c r="B18" s="156"/>
      <c r="C18" s="156"/>
      <c r="D18" s="156"/>
    </row>
    <row r="19" spans="1:4" ht="15.75" x14ac:dyDescent="0.25">
      <c r="A19" s="155" t="s">
        <v>69</v>
      </c>
      <c r="B19" s="155"/>
      <c r="C19" s="155"/>
      <c r="D19" s="155"/>
    </row>
    <row r="20" spans="1:4" x14ac:dyDescent="0.2">
      <c r="A20" s="31"/>
    </row>
    <row r="21" spans="1:4" x14ac:dyDescent="0.2">
      <c r="A21" s="59" t="s">
        <v>65</v>
      </c>
      <c r="B21" s="60" t="s">
        <v>159</v>
      </c>
      <c r="C21" s="60" t="s">
        <v>160</v>
      </c>
      <c r="D21" s="61" t="s">
        <v>66</v>
      </c>
    </row>
    <row r="22" spans="1:4" x14ac:dyDescent="0.2">
      <c r="A22" s="62" t="s">
        <v>171</v>
      </c>
      <c r="B22" s="136">
        <v>940846.38029</v>
      </c>
      <c r="C22" s="136">
        <v>1205655.9072400001</v>
      </c>
      <c r="D22" s="148">
        <f>(C22-B22)/B22*100</f>
        <v>28.145883589239833</v>
      </c>
    </row>
    <row r="23" spans="1:4" x14ac:dyDescent="0.2">
      <c r="A23" s="62" t="s">
        <v>172</v>
      </c>
      <c r="B23" s="136">
        <v>566026.95730000001</v>
      </c>
      <c r="C23" s="136">
        <v>775405.06790999998</v>
      </c>
      <c r="D23" s="148">
        <f t="shared" ref="D23:D31" si="0">(C23-B23)/B23*100</f>
        <v>36.990837257778772</v>
      </c>
    </row>
    <row r="24" spans="1:4" x14ac:dyDescent="0.2">
      <c r="A24" s="62" t="s">
        <v>173</v>
      </c>
      <c r="B24" s="136">
        <v>509298.65263000003</v>
      </c>
      <c r="C24" s="136">
        <v>651171.54778000002</v>
      </c>
      <c r="D24" s="148">
        <f t="shared" si="0"/>
        <v>27.856522772517351</v>
      </c>
    </row>
    <row r="25" spans="1:4" x14ac:dyDescent="0.2">
      <c r="A25" s="62" t="s">
        <v>174</v>
      </c>
      <c r="B25" s="136">
        <v>407256.64851999999</v>
      </c>
      <c r="C25" s="136">
        <v>634363.21551000001</v>
      </c>
      <c r="D25" s="148">
        <f t="shared" si="0"/>
        <v>55.764974694783163</v>
      </c>
    </row>
    <row r="26" spans="1:4" x14ac:dyDescent="0.2">
      <c r="A26" s="62" t="s">
        <v>175</v>
      </c>
      <c r="B26" s="136">
        <v>420396.54009000002</v>
      </c>
      <c r="C26" s="136">
        <v>623569.37811000005</v>
      </c>
      <c r="D26" s="148">
        <f t="shared" si="0"/>
        <v>48.328855888420023</v>
      </c>
    </row>
    <row r="27" spans="1:4" x14ac:dyDescent="0.2">
      <c r="A27" s="62" t="s">
        <v>176</v>
      </c>
      <c r="B27" s="136">
        <v>349525.82530000003</v>
      </c>
      <c r="C27" s="136">
        <v>561815.69836000004</v>
      </c>
      <c r="D27" s="148">
        <f t="shared" si="0"/>
        <v>60.736534382771403</v>
      </c>
    </row>
    <row r="28" spans="1:4" x14ac:dyDescent="0.2">
      <c r="A28" s="62" t="s">
        <v>177</v>
      </c>
      <c r="B28" s="136">
        <v>418651.65454000002</v>
      </c>
      <c r="C28" s="136">
        <v>524022.64392</v>
      </c>
      <c r="D28" s="148">
        <f t="shared" si="0"/>
        <v>25.169132436793539</v>
      </c>
    </row>
    <row r="29" spans="1:4" x14ac:dyDescent="0.2">
      <c r="A29" s="62" t="s">
        <v>178</v>
      </c>
      <c r="B29" s="136">
        <v>282026.88971999998</v>
      </c>
      <c r="C29" s="136">
        <v>302763.43563999998</v>
      </c>
      <c r="D29" s="148">
        <f t="shared" si="0"/>
        <v>7.3526839730025468</v>
      </c>
    </row>
    <row r="30" spans="1:4" x14ac:dyDescent="0.2">
      <c r="A30" s="62" t="s">
        <v>179</v>
      </c>
      <c r="B30" s="136">
        <v>195055.04079999999</v>
      </c>
      <c r="C30" s="136">
        <v>279908.24312</v>
      </c>
      <c r="D30" s="148">
        <f t="shared" si="0"/>
        <v>43.502183779502722</v>
      </c>
    </row>
    <row r="31" spans="1:4" x14ac:dyDescent="0.2">
      <c r="A31" s="62" t="s">
        <v>180</v>
      </c>
      <c r="B31" s="136">
        <v>187706.19506999999</v>
      </c>
      <c r="C31" s="136">
        <v>255491.50122000001</v>
      </c>
      <c r="D31" s="148">
        <f t="shared" si="0"/>
        <v>36.112450164322659</v>
      </c>
    </row>
    <row r="33" spans="1:4" ht="19.5" x14ac:dyDescent="0.3">
      <c r="A33" s="156" t="s">
        <v>70</v>
      </c>
      <c r="B33" s="156"/>
      <c r="C33" s="156"/>
      <c r="D33" s="156"/>
    </row>
    <row r="34" spans="1:4" ht="15.75" x14ac:dyDescent="0.25">
      <c r="A34" s="155" t="s">
        <v>74</v>
      </c>
      <c r="B34" s="155"/>
      <c r="C34" s="155"/>
      <c r="D34" s="155"/>
    </row>
    <row r="36" spans="1:4" x14ac:dyDescent="0.2">
      <c r="A36" s="59" t="s">
        <v>72</v>
      </c>
      <c r="B36" s="60" t="s">
        <v>159</v>
      </c>
      <c r="C36" s="60" t="s">
        <v>160</v>
      </c>
      <c r="D36" s="61" t="s">
        <v>66</v>
      </c>
    </row>
    <row r="37" spans="1:4" x14ac:dyDescent="0.2">
      <c r="A37" s="62" t="s">
        <v>148</v>
      </c>
      <c r="B37" s="136">
        <v>22687.391009999999</v>
      </c>
      <c r="C37" s="136">
        <v>90804.685630000007</v>
      </c>
      <c r="D37" s="148">
        <v>300.2429613434868</v>
      </c>
    </row>
    <row r="38" spans="1:4" x14ac:dyDescent="0.2">
      <c r="A38" s="62" t="s">
        <v>154</v>
      </c>
      <c r="B38" s="136">
        <v>90793.000419999997</v>
      </c>
      <c r="C38" s="136">
        <v>265868.80820999999</v>
      </c>
      <c r="D38" s="148">
        <v>192.8296311170636</v>
      </c>
    </row>
    <row r="39" spans="1:4" x14ac:dyDescent="0.2">
      <c r="A39" s="62" t="s">
        <v>137</v>
      </c>
      <c r="B39" s="136">
        <v>7864.1694500000003</v>
      </c>
      <c r="C39" s="136">
        <v>18018.112130000001</v>
      </c>
      <c r="D39" s="148">
        <v>129.11652965463503</v>
      </c>
    </row>
    <row r="40" spans="1:4" x14ac:dyDescent="0.2">
      <c r="A40" s="62" t="s">
        <v>157</v>
      </c>
      <c r="B40" s="136">
        <v>4723.1270400000003</v>
      </c>
      <c r="C40" s="136">
        <v>7428.0922399999999</v>
      </c>
      <c r="D40" s="148">
        <v>57.270642459788668</v>
      </c>
    </row>
    <row r="41" spans="1:4" x14ac:dyDescent="0.2">
      <c r="A41" s="62" t="s">
        <v>144</v>
      </c>
      <c r="B41" s="136">
        <v>103247.80958</v>
      </c>
      <c r="C41" s="136">
        <v>158384.63324</v>
      </c>
      <c r="D41" s="148">
        <v>53.402414912519831</v>
      </c>
    </row>
    <row r="42" spans="1:4" x14ac:dyDescent="0.2">
      <c r="A42" s="62" t="s">
        <v>158</v>
      </c>
      <c r="B42" s="136">
        <v>271362.79934000003</v>
      </c>
      <c r="C42" s="136">
        <v>386449.83600000001</v>
      </c>
      <c r="D42" s="148">
        <v>42.41076409143443</v>
      </c>
    </row>
    <row r="43" spans="1:4" x14ac:dyDescent="0.2">
      <c r="A43" s="64" t="s">
        <v>147</v>
      </c>
      <c r="B43" s="136">
        <v>1724587.2621200001</v>
      </c>
      <c r="C43" s="136">
        <v>2433837.7073300001</v>
      </c>
      <c r="D43" s="148">
        <v>41.125807941903318</v>
      </c>
    </row>
    <row r="44" spans="1:4" x14ac:dyDescent="0.2">
      <c r="A44" s="62" t="s">
        <v>133</v>
      </c>
      <c r="B44" s="136">
        <v>86562.877980000005</v>
      </c>
      <c r="C44" s="136">
        <v>120804.96289</v>
      </c>
      <c r="D44" s="148">
        <v>39.557470487420133</v>
      </c>
    </row>
    <row r="45" spans="1:4" x14ac:dyDescent="0.2">
      <c r="A45" s="62" t="s">
        <v>140</v>
      </c>
      <c r="B45" s="136">
        <v>131760.60505000001</v>
      </c>
      <c r="C45" s="136">
        <v>183270.49428000001</v>
      </c>
      <c r="D45" s="148">
        <v>39.093543332207091</v>
      </c>
    </row>
    <row r="46" spans="1:4" x14ac:dyDescent="0.2">
      <c r="A46" s="62" t="s">
        <v>150</v>
      </c>
      <c r="B46" s="136">
        <v>351487.93702999997</v>
      </c>
      <c r="C46" s="136">
        <v>475702.57598999998</v>
      </c>
      <c r="D46" s="148">
        <v>35.339659167136112</v>
      </c>
    </row>
    <row r="48" spans="1:4" ht="19.5" x14ac:dyDescent="0.3">
      <c r="A48" s="156" t="s">
        <v>73</v>
      </c>
      <c r="B48" s="156"/>
      <c r="C48" s="156"/>
      <c r="D48" s="156"/>
    </row>
    <row r="49" spans="1:4" ht="15.75" x14ac:dyDescent="0.25">
      <c r="A49" s="155" t="s">
        <v>71</v>
      </c>
      <c r="B49" s="155"/>
      <c r="C49" s="155"/>
      <c r="D49" s="155"/>
    </row>
    <row r="51" spans="1:4" x14ac:dyDescent="0.2">
      <c r="A51" s="59" t="s">
        <v>72</v>
      </c>
      <c r="B51" s="60" t="s">
        <v>159</v>
      </c>
      <c r="C51" s="60" t="s">
        <v>160</v>
      </c>
      <c r="D51" s="61" t="s">
        <v>66</v>
      </c>
    </row>
    <row r="52" spans="1:4" x14ac:dyDescent="0.2">
      <c r="A52" s="62" t="s">
        <v>147</v>
      </c>
      <c r="B52" s="136">
        <v>1724587.2621200001</v>
      </c>
      <c r="C52" s="136">
        <v>2433837.7073300001</v>
      </c>
      <c r="D52" s="148">
        <v>41.125807941903318</v>
      </c>
    </row>
    <row r="53" spans="1:4" x14ac:dyDescent="0.2">
      <c r="A53" s="62" t="s">
        <v>146</v>
      </c>
      <c r="B53" s="136">
        <v>1246140.72003</v>
      </c>
      <c r="C53" s="136">
        <v>1482980.7333800001</v>
      </c>
      <c r="D53" s="148">
        <v>19.00588027845669</v>
      </c>
    </row>
    <row r="54" spans="1:4" x14ac:dyDescent="0.2">
      <c r="A54" s="62" t="s">
        <v>145</v>
      </c>
      <c r="B54" s="136">
        <v>960854.42127000005</v>
      </c>
      <c r="C54" s="136">
        <v>1190293.2613900001</v>
      </c>
      <c r="D54" s="148">
        <v>23.878626672367435</v>
      </c>
    </row>
    <row r="55" spans="1:4" x14ac:dyDescent="0.2">
      <c r="A55" s="62" t="s">
        <v>149</v>
      </c>
      <c r="B55" s="136">
        <v>627924.96225999994</v>
      </c>
      <c r="C55" s="136">
        <v>809881.42952999996</v>
      </c>
      <c r="D55" s="148">
        <v>28.977422177183438</v>
      </c>
    </row>
    <row r="56" spans="1:4" x14ac:dyDescent="0.2">
      <c r="A56" s="62" t="s">
        <v>152</v>
      </c>
      <c r="B56" s="136">
        <v>603972.51031000004</v>
      </c>
      <c r="C56" s="136">
        <v>799372.67790000001</v>
      </c>
      <c r="D56" s="148">
        <v>32.352493574534918</v>
      </c>
    </row>
    <row r="57" spans="1:4" x14ac:dyDescent="0.2">
      <c r="A57" s="62" t="s">
        <v>142</v>
      </c>
      <c r="B57" s="136">
        <v>517401.23694999999</v>
      </c>
      <c r="C57" s="136">
        <v>604871.31414000003</v>
      </c>
      <c r="D57" s="148">
        <v>16.90565675985286</v>
      </c>
    </row>
    <row r="58" spans="1:4" x14ac:dyDescent="0.2">
      <c r="A58" s="62" t="s">
        <v>151</v>
      </c>
      <c r="B58" s="136">
        <v>408611.73881000001</v>
      </c>
      <c r="C58" s="136">
        <v>533439.51575000002</v>
      </c>
      <c r="D58" s="148">
        <v>30.549239065802649</v>
      </c>
    </row>
    <row r="59" spans="1:4" x14ac:dyDescent="0.2">
      <c r="A59" s="62" t="s">
        <v>150</v>
      </c>
      <c r="B59" s="136">
        <v>351487.93702999997</v>
      </c>
      <c r="C59" s="136">
        <v>475702.57598999998</v>
      </c>
      <c r="D59" s="148">
        <v>35.339659167136112</v>
      </c>
    </row>
    <row r="60" spans="1:4" x14ac:dyDescent="0.2">
      <c r="A60" s="62" t="s">
        <v>132</v>
      </c>
      <c r="B60" s="136">
        <v>385329.33100000001</v>
      </c>
      <c r="C60" s="136">
        <v>430764.07102999999</v>
      </c>
      <c r="D60" s="148">
        <v>11.791144969963369</v>
      </c>
    </row>
    <row r="61" spans="1:4" x14ac:dyDescent="0.2">
      <c r="A61" s="62" t="s">
        <v>158</v>
      </c>
      <c r="B61" s="136">
        <v>271362.79934000003</v>
      </c>
      <c r="C61" s="136">
        <v>386449.83600000001</v>
      </c>
      <c r="D61" s="148">
        <v>42.41076409143443</v>
      </c>
    </row>
    <row r="63" spans="1:4" ht="19.5" x14ac:dyDescent="0.3">
      <c r="A63" s="156" t="s">
        <v>75</v>
      </c>
      <c r="B63" s="156"/>
      <c r="C63" s="156"/>
      <c r="D63" s="156"/>
    </row>
    <row r="64" spans="1:4" ht="15.75" x14ac:dyDescent="0.25">
      <c r="A64" s="155" t="s">
        <v>76</v>
      </c>
      <c r="B64" s="155"/>
      <c r="C64" s="155"/>
      <c r="D64" s="155"/>
    </row>
    <row r="66" spans="1:4" x14ac:dyDescent="0.2">
      <c r="A66" s="59" t="s">
        <v>77</v>
      </c>
      <c r="B66" s="60" t="s">
        <v>159</v>
      </c>
      <c r="C66" s="60" t="s">
        <v>160</v>
      </c>
      <c r="D66" s="61" t="s">
        <v>66</v>
      </c>
    </row>
    <row r="67" spans="1:4" x14ac:dyDescent="0.2">
      <c r="A67" s="62" t="s">
        <v>181</v>
      </c>
      <c r="B67" s="63">
        <v>3847011.12586</v>
      </c>
      <c r="C67" s="63">
        <v>4899335.5462699998</v>
      </c>
      <c r="D67" s="137">
        <f>(C67-B67)/B67</f>
        <v>0.27354337847794824</v>
      </c>
    </row>
    <row r="68" spans="1:4" x14ac:dyDescent="0.2">
      <c r="A68" s="62" t="s">
        <v>182</v>
      </c>
      <c r="B68" s="63">
        <v>896619.21857000003</v>
      </c>
      <c r="C68" s="63">
        <v>1163411.06428</v>
      </c>
      <c r="D68" s="137">
        <f t="shared" ref="D68:D76" si="1">(C68-B68)/B68</f>
        <v>0.29755311974630766</v>
      </c>
    </row>
    <row r="69" spans="1:4" x14ac:dyDescent="0.2">
      <c r="A69" s="62" t="s">
        <v>183</v>
      </c>
      <c r="B69" s="63">
        <v>770060.37013000005</v>
      </c>
      <c r="C69" s="63">
        <v>964678.20660000003</v>
      </c>
      <c r="D69" s="137">
        <f t="shared" si="1"/>
        <v>0.25273062219413395</v>
      </c>
    </row>
    <row r="70" spans="1:4" x14ac:dyDescent="0.2">
      <c r="A70" s="62" t="s">
        <v>184</v>
      </c>
      <c r="B70" s="63">
        <v>530576.83923000004</v>
      </c>
      <c r="C70" s="63">
        <v>663474.22169000003</v>
      </c>
      <c r="D70" s="137">
        <f t="shared" si="1"/>
        <v>0.25047716491520322</v>
      </c>
    </row>
    <row r="71" spans="1:4" x14ac:dyDescent="0.2">
      <c r="A71" s="62" t="s">
        <v>185</v>
      </c>
      <c r="B71" s="63">
        <v>401226.49664999999</v>
      </c>
      <c r="C71" s="63">
        <v>529357.1263</v>
      </c>
      <c r="D71" s="137">
        <f t="shared" si="1"/>
        <v>0.31934737790204221</v>
      </c>
    </row>
    <row r="72" spans="1:4" x14ac:dyDescent="0.2">
      <c r="A72" s="62" t="s">
        <v>186</v>
      </c>
      <c r="B72" s="63">
        <v>370073.29019000003</v>
      </c>
      <c r="C72" s="63">
        <v>481563.13974000001</v>
      </c>
      <c r="D72" s="137">
        <f t="shared" si="1"/>
        <v>0.30126424280109426</v>
      </c>
    </row>
    <row r="73" spans="1:4" x14ac:dyDescent="0.2">
      <c r="A73" s="62" t="s">
        <v>187</v>
      </c>
      <c r="B73" s="63">
        <v>167724.72691999999</v>
      </c>
      <c r="C73" s="63">
        <v>461021.95675999997</v>
      </c>
      <c r="D73" s="137">
        <f t="shared" si="1"/>
        <v>1.7486821128043606</v>
      </c>
    </row>
    <row r="74" spans="1:4" x14ac:dyDescent="0.2">
      <c r="A74" s="62" t="s">
        <v>188</v>
      </c>
      <c r="B74" s="63">
        <v>237307.62567000001</v>
      </c>
      <c r="C74" s="63">
        <v>303479.07944</v>
      </c>
      <c r="D74" s="137">
        <f t="shared" si="1"/>
        <v>0.27884250909837183</v>
      </c>
    </row>
    <row r="75" spans="1:4" x14ac:dyDescent="0.2">
      <c r="A75" s="62" t="s">
        <v>189</v>
      </c>
      <c r="B75" s="63">
        <v>199589.74624000001</v>
      </c>
      <c r="C75" s="63">
        <v>245673.27038999999</v>
      </c>
      <c r="D75" s="137">
        <f t="shared" si="1"/>
        <v>0.23089124074834028</v>
      </c>
    </row>
    <row r="76" spans="1:4" x14ac:dyDescent="0.2">
      <c r="A76" s="62" t="s">
        <v>190</v>
      </c>
      <c r="B76" s="63">
        <v>100469.51134</v>
      </c>
      <c r="C76" s="63">
        <v>169532.74612</v>
      </c>
      <c r="D76" s="137">
        <f t="shared" si="1"/>
        <v>0.68740490382482633</v>
      </c>
    </row>
    <row r="78" spans="1:4" ht="19.5" x14ac:dyDescent="0.3">
      <c r="A78" s="156" t="s">
        <v>78</v>
      </c>
      <c r="B78" s="156"/>
      <c r="C78" s="156"/>
      <c r="D78" s="156"/>
    </row>
    <row r="79" spans="1:4" ht="15.75" x14ac:dyDescent="0.25">
      <c r="A79" s="155" t="s">
        <v>79</v>
      </c>
      <c r="B79" s="155"/>
      <c r="C79" s="155"/>
      <c r="D79" s="155"/>
    </row>
    <row r="81" spans="1:4" x14ac:dyDescent="0.2">
      <c r="A81" s="59" t="s">
        <v>77</v>
      </c>
      <c r="B81" s="60" t="s">
        <v>159</v>
      </c>
      <c r="C81" s="60" t="s">
        <v>160</v>
      </c>
      <c r="D81" s="61" t="s">
        <v>66</v>
      </c>
    </row>
    <row r="82" spans="1:4" x14ac:dyDescent="0.2">
      <c r="A82" s="62" t="s">
        <v>191</v>
      </c>
      <c r="B82" s="63">
        <v>40.325960000000002</v>
      </c>
      <c r="C82" s="63">
        <v>400.29631999999998</v>
      </c>
      <c r="D82" s="148">
        <v>892.65168144788117</v>
      </c>
    </row>
    <row r="83" spans="1:4" x14ac:dyDescent="0.2">
      <c r="A83" s="62" t="s">
        <v>192</v>
      </c>
      <c r="B83" s="63">
        <v>2244.4138699999999</v>
      </c>
      <c r="C83" s="63">
        <v>21207.573789999999</v>
      </c>
      <c r="D83" s="148">
        <v>844.90477328942893</v>
      </c>
    </row>
    <row r="84" spans="1:4" x14ac:dyDescent="0.2">
      <c r="A84" s="62" t="s">
        <v>193</v>
      </c>
      <c r="B84" s="63">
        <v>21.0486</v>
      </c>
      <c r="C84" s="63">
        <v>77.670760000000001</v>
      </c>
      <c r="D84" s="148">
        <v>269.00677479737368</v>
      </c>
    </row>
    <row r="85" spans="1:4" x14ac:dyDescent="0.2">
      <c r="A85" s="62" t="s">
        <v>194</v>
      </c>
      <c r="B85" s="63">
        <v>1118.5436299999999</v>
      </c>
      <c r="C85" s="63">
        <v>3825.1393200000002</v>
      </c>
      <c r="D85" s="148">
        <v>241.97497687238177</v>
      </c>
    </row>
    <row r="86" spans="1:4" x14ac:dyDescent="0.2">
      <c r="A86" s="62" t="s">
        <v>187</v>
      </c>
      <c r="B86" s="63">
        <v>167724.72691999999</v>
      </c>
      <c r="C86" s="63">
        <v>461021.95675999997</v>
      </c>
      <c r="D86" s="148">
        <v>174.86821128043604</v>
      </c>
    </row>
    <row r="87" spans="1:4" x14ac:dyDescent="0.2">
      <c r="A87" s="62" t="s">
        <v>195</v>
      </c>
      <c r="B87" s="63">
        <v>279.16194000000002</v>
      </c>
      <c r="C87" s="63">
        <v>709.13085999999998</v>
      </c>
      <c r="D87" s="148">
        <v>154.0213253998736</v>
      </c>
    </row>
    <row r="88" spans="1:4" x14ac:dyDescent="0.2">
      <c r="A88" s="62" t="s">
        <v>196</v>
      </c>
      <c r="B88" s="63">
        <v>798.64434000000006</v>
      </c>
      <c r="C88" s="63">
        <v>1993.45244</v>
      </c>
      <c r="D88" s="148">
        <v>149.60452859404225</v>
      </c>
    </row>
    <row r="89" spans="1:4" x14ac:dyDescent="0.2">
      <c r="A89" s="62" t="s">
        <v>197</v>
      </c>
      <c r="B89" s="63">
        <v>5020.8095700000003</v>
      </c>
      <c r="C89" s="63">
        <v>10402.53997</v>
      </c>
      <c r="D89" s="148">
        <v>107.18849868667692</v>
      </c>
    </row>
    <row r="90" spans="1:4" x14ac:dyDescent="0.2">
      <c r="A90" s="62" t="s">
        <v>198</v>
      </c>
      <c r="B90" s="63">
        <v>10469.231820000001</v>
      </c>
      <c r="C90" s="63">
        <v>19865.222969999999</v>
      </c>
      <c r="D90" s="148">
        <v>89.748620639484514</v>
      </c>
    </row>
    <row r="91" spans="1:4" x14ac:dyDescent="0.2">
      <c r="A91" s="62" t="s">
        <v>199</v>
      </c>
      <c r="B91" s="63">
        <v>1274.7937300000001</v>
      </c>
      <c r="C91" s="63">
        <v>2302.25713</v>
      </c>
      <c r="D91" s="148">
        <v>80.598403947280161</v>
      </c>
    </row>
    <row r="92" spans="1:4" x14ac:dyDescent="0.2">
      <c r="A92" s="67" t="s">
        <v>120</v>
      </c>
    </row>
  </sheetData>
  <mergeCells count="12">
    <mergeCell ref="A79:D79"/>
    <mergeCell ref="A2:D2"/>
    <mergeCell ref="A3:D3"/>
    <mergeCell ref="A18:D18"/>
    <mergeCell ref="A19:D19"/>
    <mergeCell ref="A33:D33"/>
    <mergeCell ref="A34:D34"/>
    <mergeCell ref="A48:D48"/>
    <mergeCell ref="A49:D49"/>
    <mergeCell ref="A63:D63"/>
    <mergeCell ref="A64:D64"/>
    <mergeCell ref="A78:D78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5"/>
  <sheetViews>
    <sheetView showGridLines="0" topLeftCell="A5" zoomScale="85" zoomScaleNormal="85" workbookViewId="0">
      <selection activeCell="J7" sqref="J1:K1048576"/>
    </sheetView>
  </sheetViews>
  <sheetFormatPr defaultColWidth="9.140625" defaultRowHeight="12.75" x14ac:dyDescent="0.2"/>
  <cols>
    <col min="1" max="1" width="44.7109375" style="19" customWidth="1"/>
    <col min="2" max="2" width="16" style="21" customWidth="1"/>
    <col min="3" max="3" width="16" style="19" customWidth="1"/>
    <col min="4" max="4" width="10.28515625" style="19" customWidth="1"/>
    <col min="5" max="5" width="13.85546875" style="19" bestFit="1" customWidth="1"/>
    <col min="6" max="7" width="14.85546875" style="19" bestFit="1" customWidth="1"/>
    <col min="8" max="8" width="9.5703125" style="19" bestFit="1" customWidth="1"/>
    <col min="9" max="9" width="13.85546875" style="19" bestFit="1" customWidth="1"/>
    <col min="10" max="11" width="16" style="19" customWidth="1"/>
    <col min="12" max="12" width="9.5703125" style="19" bestFit="1" customWidth="1"/>
    <col min="13" max="13" width="10.5703125" style="19" bestFit="1" customWidth="1"/>
    <col min="14" max="16384" width="9.140625" style="19"/>
  </cols>
  <sheetData>
    <row r="1" spans="1:13" ht="26.25" x14ac:dyDescent="0.4">
      <c r="B1" s="154" t="s">
        <v>121</v>
      </c>
      <c r="C1" s="154"/>
      <c r="D1" s="154"/>
      <c r="E1" s="154"/>
      <c r="F1" s="154"/>
      <c r="G1" s="154"/>
      <c r="H1" s="154"/>
      <c r="I1" s="154"/>
      <c r="J1" s="154"/>
    </row>
    <row r="2" spans="1:13" x14ac:dyDescent="0.2">
      <c r="D2" s="20"/>
    </row>
    <row r="3" spans="1:13" x14ac:dyDescent="0.2">
      <c r="D3" s="20"/>
    </row>
    <row r="4" spans="1:13" x14ac:dyDescent="0.2">
      <c r="B4" s="22"/>
      <c r="C4" s="20"/>
      <c r="D4" s="20"/>
      <c r="E4" s="20"/>
      <c r="F4" s="20"/>
      <c r="G4" s="20"/>
      <c r="H4" s="20"/>
      <c r="I4" s="20"/>
    </row>
    <row r="5" spans="1:13" ht="26.25" x14ac:dyDescent="0.2">
      <c r="A5" s="157" t="s">
        <v>115</v>
      </c>
      <c r="B5" s="158"/>
      <c r="C5" s="158"/>
      <c r="D5" s="158"/>
      <c r="E5" s="158"/>
      <c r="F5" s="158"/>
      <c r="G5" s="158"/>
      <c r="H5" s="158"/>
      <c r="I5" s="158"/>
      <c r="J5" s="158"/>
      <c r="K5" s="158"/>
      <c r="L5" s="158"/>
      <c r="M5" s="159"/>
    </row>
    <row r="6" spans="1:13" ht="18" x14ac:dyDescent="0.2">
      <c r="A6" s="70"/>
      <c r="B6" s="150" t="str">
        <f>SEKTOR_USD!B6</f>
        <v>1 - 31 TEMMUZ</v>
      </c>
      <c r="C6" s="150"/>
      <c r="D6" s="150"/>
      <c r="E6" s="150"/>
      <c r="F6" s="150" t="str">
        <f>SEKTOR_USD!F6</f>
        <v>1 OCAK  -  31 TEMMUZ</v>
      </c>
      <c r="G6" s="150"/>
      <c r="H6" s="150"/>
      <c r="I6" s="150"/>
      <c r="J6" s="150" t="s">
        <v>106</v>
      </c>
      <c r="K6" s="150"/>
      <c r="L6" s="150"/>
      <c r="M6" s="150"/>
    </row>
    <row r="7" spans="1:13" ht="30" x14ac:dyDescent="0.25">
      <c r="A7" s="71" t="s">
        <v>1</v>
      </c>
      <c r="B7" s="5">
        <f>SEKTOR_USD!B7</f>
        <v>2016</v>
      </c>
      <c r="C7" s="6">
        <f>SEKTOR_USD!C7</f>
        <v>2017</v>
      </c>
      <c r="D7" s="7" t="s">
        <v>123</v>
      </c>
      <c r="E7" s="7" t="s">
        <v>124</v>
      </c>
      <c r="F7" s="5">
        <f>SEKTOR_USD!F7</f>
        <v>2016</v>
      </c>
      <c r="G7" s="6">
        <f>SEKTOR_USD!G7</f>
        <v>2017</v>
      </c>
      <c r="H7" s="7" t="s">
        <v>123</v>
      </c>
      <c r="I7" s="7" t="s">
        <v>124</v>
      </c>
      <c r="J7" s="5" t="str">
        <f>SEKTOR_USD!J7</f>
        <v>2015 - 2016</v>
      </c>
      <c r="K7" s="6" t="str">
        <f>SEKTOR_USD!K7</f>
        <v>2016 - 2017</v>
      </c>
      <c r="L7" s="7" t="s">
        <v>123</v>
      </c>
      <c r="M7" s="7" t="s">
        <v>124</v>
      </c>
    </row>
    <row r="8" spans="1:13" ht="16.5" x14ac:dyDescent="0.25">
      <c r="A8" s="72" t="s">
        <v>2</v>
      </c>
      <c r="B8" s="73">
        <f>SEKTOR_USD!B8*$B$53</f>
        <v>3576724.3353388212</v>
      </c>
      <c r="C8" s="73">
        <f>SEKTOR_USD!C8*$C$53</f>
        <v>5239688.3257319238</v>
      </c>
      <c r="D8" s="74">
        <f t="shared" ref="D8:D43" si="0">(C8-B8)/B8*100</f>
        <v>46.494049708070975</v>
      </c>
      <c r="E8" s="74">
        <f>C8/C$44*100</f>
        <v>12.840825901007088</v>
      </c>
      <c r="F8" s="73">
        <f>SEKTOR_USD!F8*$B$54</f>
        <v>32377685.156268455</v>
      </c>
      <c r="G8" s="73">
        <f>SEKTOR_USD!G8*$C$54</f>
        <v>41704600.248764016</v>
      </c>
      <c r="H8" s="74">
        <f t="shared" ref="H8:H43" si="1">(G8-F8)/F8*100</f>
        <v>28.806614949400828</v>
      </c>
      <c r="I8" s="74">
        <f>G8/G$44*100</f>
        <v>13.900532899531839</v>
      </c>
      <c r="J8" s="73">
        <f>SEKTOR_USD!J8*$B$55</f>
        <v>58962649.845086001</v>
      </c>
      <c r="K8" s="73">
        <f>SEKTOR_USD!K8*$C$55</f>
        <v>70845576.131786853</v>
      </c>
      <c r="L8" s="74">
        <f t="shared" ref="L8:L43" si="2">(K8-J8)/J8*100</f>
        <v>20.153311151926097</v>
      </c>
      <c r="M8" s="74">
        <f>K8/K$44*100</f>
        <v>14.727449429706876</v>
      </c>
    </row>
    <row r="9" spans="1:13" s="23" customFormat="1" ht="15.75" x14ac:dyDescent="0.25">
      <c r="A9" s="75" t="s">
        <v>3</v>
      </c>
      <c r="B9" s="76">
        <f>SEKTOR_USD!B9*$B$53</f>
        <v>2375537.4659095658</v>
      </c>
      <c r="C9" s="76">
        <f>SEKTOR_USD!C9*$C$53</f>
        <v>3342558.070538688</v>
      </c>
      <c r="D9" s="77">
        <f t="shared" si="0"/>
        <v>40.707444883798587</v>
      </c>
      <c r="E9" s="77">
        <f t="shared" ref="E9:E44" si="3">C9/C$44*100</f>
        <v>8.1915571269781324</v>
      </c>
      <c r="F9" s="76">
        <f>SEKTOR_USD!F9*$B$54</f>
        <v>22549915.745922178</v>
      </c>
      <c r="G9" s="76">
        <f>SEKTOR_USD!G9*$C$54</f>
        <v>28260835.448158275</v>
      </c>
      <c r="H9" s="77">
        <f t="shared" si="1"/>
        <v>25.325680887605241</v>
      </c>
      <c r="I9" s="77">
        <f t="shared" ref="I9:I44" si="4">G9/G$44*100</f>
        <v>9.4196004894453402</v>
      </c>
      <c r="J9" s="76">
        <f>SEKTOR_USD!J9*$B$55</f>
        <v>41964495.491933204</v>
      </c>
      <c r="K9" s="76">
        <f>SEKTOR_USD!K9*$C$55</f>
        <v>49089153.20329389</v>
      </c>
      <c r="L9" s="77">
        <f t="shared" si="2"/>
        <v>16.977822866309097</v>
      </c>
      <c r="M9" s="77">
        <f t="shared" ref="M9:M44" si="5">K9/K$44*100</f>
        <v>10.204702408006373</v>
      </c>
    </row>
    <row r="10" spans="1:13" ht="14.25" x14ac:dyDescent="0.2">
      <c r="A10" s="14" t="str">
        <f>SEKTOR_USD!A10</f>
        <v xml:space="preserve"> Hububat, Bakliyat, Yağlı Tohumlar ve Mamulleri </v>
      </c>
      <c r="B10" s="78">
        <f>SEKTOR_USD!B10*$B$53</f>
        <v>1143850.1190735002</v>
      </c>
      <c r="C10" s="78">
        <f>SEKTOR_USD!C10*$C$53</f>
        <v>1531969.3422110919</v>
      </c>
      <c r="D10" s="79">
        <f t="shared" si="0"/>
        <v>33.930950975636733</v>
      </c>
      <c r="E10" s="79">
        <f t="shared" si="3"/>
        <v>3.7543743799427349</v>
      </c>
      <c r="F10" s="78">
        <f>SEKTOR_USD!F10*$B$54</f>
        <v>10406773.552843574</v>
      </c>
      <c r="G10" s="78">
        <f>SEKTOR_USD!G10*$C$54</f>
        <v>13195886.922656193</v>
      </c>
      <c r="H10" s="79">
        <f t="shared" si="1"/>
        <v>26.800942248335119</v>
      </c>
      <c r="I10" s="79">
        <f t="shared" si="4"/>
        <v>4.3983123974991383</v>
      </c>
      <c r="J10" s="78">
        <f>SEKTOR_USD!J10*$B$55</f>
        <v>18099011.25210128</v>
      </c>
      <c r="K10" s="78">
        <f>SEKTOR_USD!K10*$C$55</f>
        <v>22101895.392678864</v>
      </c>
      <c r="L10" s="79">
        <f t="shared" si="2"/>
        <v>22.116590154132609</v>
      </c>
      <c r="M10" s="79">
        <f t="shared" si="5"/>
        <v>4.5945641840902844</v>
      </c>
    </row>
    <row r="11" spans="1:13" ht="14.25" x14ac:dyDescent="0.2">
      <c r="A11" s="14" t="str">
        <f>SEKTOR_USD!A11</f>
        <v xml:space="preserve"> Yaş Meyve ve Sebze  </v>
      </c>
      <c r="B11" s="78">
        <f>SEKTOR_USD!B11*$B$53</f>
        <v>256961.90328363003</v>
      </c>
      <c r="C11" s="78">
        <f>SEKTOR_USD!C11*$C$53</f>
        <v>429630.770021996</v>
      </c>
      <c r="D11" s="79">
        <f t="shared" si="0"/>
        <v>67.196290396314936</v>
      </c>
      <c r="E11" s="79">
        <f t="shared" si="3"/>
        <v>1.052889709579707</v>
      </c>
      <c r="F11" s="78">
        <f>SEKTOR_USD!F11*$B$54</f>
        <v>2854205.2546968749</v>
      </c>
      <c r="G11" s="78">
        <f>SEKTOR_USD!G11*$C$54</f>
        <v>3886314.0209268271</v>
      </c>
      <c r="H11" s="79">
        <f t="shared" si="1"/>
        <v>36.160986128503403</v>
      </c>
      <c r="I11" s="79">
        <f t="shared" si="4"/>
        <v>1.2953447721251388</v>
      </c>
      <c r="J11" s="78">
        <f>SEKTOR_USD!J11*$B$55</f>
        <v>5763006.1086215591</v>
      </c>
      <c r="K11" s="78">
        <f>SEKTOR_USD!K11*$C$55</f>
        <v>7099255.3516349755</v>
      </c>
      <c r="L11" s="79">
        <f t="shared" si="2"/>
        <v>23.18667059912298</v>
      </c>
      <c r="M11" s="79">
        <f t="shared" si="5"/>
        <v>1.4758003235839161</v>
      </c>
    </row>
    <row r="12" spans="1:13" ht="14.25" x14ac:dyDescent="0.2">
      <c r="A12" s="14" t="str">
        <f>SEKTOR_USD!A12</f>
        <v xml:space="preserve"> Meyve Sebze Mamulleri </v>
      </c>
      <c r="B12" s="78">
        <f>SEKTOR_USD!B12*$B$53</f>
        <v>256552.16493925505</v>
      </c>
      <c r="C12" s="78">
        <f>SEKTOR_USD!C12*$C$53</f>
        <v>405820.85005538003</v>
      </c>
      <c r="D12" s="79">
        <f t="shared" si="0"/>
        <v>58.182586434796981</v>
      </c>
      <c r="E12" s="79">
        <f t="shared" si="3"/>
        <v>0.99453909442827593</v>
      </c>
      <c r="F12" s="78">
        <f>SEKTOR_USD!F12*$B$54</f>
        <v>2082950.718062975</v>
      </c>
      <c r="G12" s="78">
        <f>SEKTOR_USD!G12*$C$54</f>
        <v>2779711.5931490012</v>
      </c>
      <c r="H12" s="79">
        <f t="shared" si="1"/>
        <v>33.450665397113859</v>
      </c>
      <c r="I12" s="79">
        <f t="shared" si="4"/>
        <v>0.92650384421135656</v>
      </c>
      <c r="J12" s="78">
        <f>SEKTOR_USD!J12*$B$55</f>
        <v>3836269.7066372796</v>
      </c>
      <c r="K12" s="78">
        <f>SEKTOR_USD!K12*$C$55</f>
        <v>4737115.1397561878</v>
      </c>
      <c r="L12" s="79">
        <f t="shared" si="2"/>
        <v>23.482327938526335</v>
      </c>
      <c r="M12" s="79">
        <f t="shared" si="5"/>
        <v>0.98475624693460251</v>
      </c>
    </row>
    <row r="13" spans="1:13" ht="14.25" x14ac:dyDescent="0.2">
      <c r="A13" s="14" t="str">
        <f>SEKTOR_USD!A13</f>
        <v xml:space="preserve"> Kuru Meyve ve Mamulleri  </v>
      </c>
      <c r="B13" s="78">
        <f>SEKTOR_USD!B13*$B$53</f>
        <v>161676.12728412001</v>
      </c>
      <c r="C13" s="78">
        <f>SEKTOR_USD!C13*$C$53</f>
        <v>223858.655602232</v>
      </c>
      <c r="D13" s="79">
        <f t="shared" si="0"/>
        <v>38.461168858180351</v>
      </c>
      <c r="E13" s="79">
        <f t="shared" si="3"/>
        <v>0.5486070629249169</v>
      </c>
      <c r="F13" s="78">
        <f>SEKTOR_USD!F13*$B$54</f>
        <v>1902643.5460828249</v>
      </c>
      <c r="G13" s="78">
        <f>SEKTOR_USD!G13*$C$54</f>
        <v>2291782.8153384989</v>
      </c>
      <c r="H13" s="79">
        <f t="shared" si="1"/>
        <v>20.452557708817107</v>
      </c>
      <c r="I13" s="79">
        <f t="shared" si="4"/>
        <v>0.76387262395923916</v>
      </c>
      <c r="J13" s="78">
        <f>SEKTOR_USD!J13*$B$55</f>
        <v>3904122.9086690801</v>
      </c>
      <c r="K13" s="78">
        <f>SEKTOR_USD!K13*$C$55</f>
        <v>4386275.5103587639</v>
      </c>
      <c r="L13" s="79">
        <f t="shared" si="2"/>
        <v>12.349831523466307</v>
      </c>
      <c r="M13" s="79">
        <f t="shared" si="5"/>
        <v>0.91182335285698124</v>
      </c>
    </row>
    <row r="14" spans="1:13" ht="14.25" x14ac:dyDescent="0.2">
      <c r="A14" s="14" t="str">
        <f>SEKTOR_USD!A14</f>
        <v xml:space="preserve"> Fındık ve Mamulleri </v>
      </c>
      <c r="B14" s="78">
        <f>SEKTOR_USD!B14*$B$53</f>
        <v>334939.13534092502</v>
      </c>
      <c r="C14" s="78">
        <f>SEKTOR_USD!C14*$C$53</f>
        <v>447899.77479594399</v>
      </c>
      <c r="D14" s="79">
        <f t="shared" si="0"/>
        <v>33.72572134338364</v>
      </c>
      <c r="E14" s="79">
        <f t="shared" si="3"/>
        <v>1.0976612866475401</v>
      </c>
      <c r="F14" s="78">
        <f>SEKTOR_USD!F14*$B$54</f>
        <v>3034934.2609837754</v>
      </c>
      <c r="G14" s="78">
        <f>SEKTOR_USD!G14*$C$54</f>
        <v>3509830.6022586869</v>
      </c>
      <c r="H14" s="79">
        <f t="shared" si="1"/>
        <v>15.64766484006061</v>
      </c>
      <c r="I14" s="79">
        <f t="shared" si="4"/>
        <v>1.1698593312838783</v>
      </c>
      <c r="J14" s="78">
        <f>SEKTOR_USD!J14*$B$55</f>
        <v>6683893.6730023194</v>
      </c>
      <c r="K14" s="78">
        <f>SEKTOR_USD!K14*$C$55</f>
        <v>6567915.1105342619</v>
      </c>
      <c r="L14" s="79">
        <f t="shared" si="2"/>
        <v>-1.7351946057508334</v>
      </c>
      <c r="M14" s="79">
        <f t="shared" si="5"/>
        <v>1.3653447812897519</v>
      </c>
    </row>
    <row r="15" spans="1:13" ht="14.25" x14ac:dyDescent="0.2">
      <c r="A15" s="14" t="str">
        <f>SEKTOR_USD!A15</f>
        <v xml:space="preserve"> Zeytin ve Zeytinyağı </v>
      </c>
      <c r="B15" s="78">
        <f>SEKTOR_USD!B15*$B$53</f>
        <v>23344.787012325003</v>
      </c>
      <c r="C15" s="78">
        <f>SEKTOR_USD!C15*$C$53</f>
        <v>64079.613979132002</v>
      </c>
      <c r="D15" s="79">
        <f t="shared" si="0"/>
        <v>174.49217654160148</v>
      </c>
      <c r="E15" s="79">
        <f t="shared" si="3"/>
        <v>0.15703895265465689</v>
      </c>
      <c r="F15" s="78">
        <f>SEKTOR_USD!F15*$B$54</f>
        <v>287637.01559652505</v>
      </c>
      <c r="G15" s="78">
        <f>SEKTOR_USD!G15*$C$54</f>
        <v>660744.50293809304</v>
      </c>
      <c r="H15" s="79">
        <f t="shared" si="1"/>
        <v>129.71469842564849</v>
      </c>
      <c r="I15" s="79">
        <f t="shared" si="4"/>
        <v>0.22023231601525731</v>
      </c>
      <c r="J15" s="78">
        <f>SEKTOR_USD!J15*$B$55</f>
        <v>487730.44005791994</v>
      </c>
      <c r="K15" s="78">
        <f>SEKTOR_USD!K15*$C$55</f>
        <v>942913.25969921995</v>
      </c>
      <c r="L15" s="79">
        <f t="shared" si="2"/>
        <v>93.326719486125427</v>
      </c>
      <c r="M15" s="79">
        <f t="shared" si="5"/>
        <v>0.19601375423905498</v>
      </c>
    </row>
    <row r="16" spans="1:13" ht="14.25" x14ac:dyDescent="0.2">
      <c r="A16" s="14" t="str">
        <f>SEKTOR_USD!A16</f>
        <v xml:space="preserve"> Tütün </v>
      </c>
      <c r="B16" s="78">
        <f>SEKTOR_USD!B16*$B$53</f>
        <v>188285.92464067499</v>
      </c>
      <c r="C16" s="78">
        <f>SEKTOR_USD!C16*$C$53</f>
        <v>226551.291787036</v>
      </c>
      <c r="D16" s="79">
        <f t="shared" si="0"/>
        <v>20.323009921950707</v>
      </c>
      <c r="E16" s="79">
        <f t="shared" si="3"/>
        <v>0.55520586619610002</v>
      </c>
      <c r="F16" s="78">
        <f>SEKTOR_USD!F16*$B$54</f>
        <v>1817985.7801117252</v>
      </c>
      <c r="G16" s="78">
        <f>SEKTOR_USD!G16*$C$54</f>
        <v>1740067.5779645341</v>
      </c>
      <c r="H16" s="79">
        <f t="shared" si="1"/>
        <v>-4.2859632346740719</v>
      </c>
      <c r="I16" s="79">
        <f t="shared" si="4"/>
        <v>0.57998078079219906</v>
      </c>
      <c r="J16" s="78">
        <f>SEKTOR_USD!J16*$B$55</f>
        <v>2946002.0732081602</v>
      </c>
      <c r="K16" s="78">
        <f>SEKTOR_USD!K16*$C$55</f>
        <v>2979465.4826888619</v>
      </c>
      <c r="L16" s="79">
        <f t="shared" si="2"/>
        <v>1.1358922583601723</v>
      </c>
      <c r="M16" s="79">
        <f t="shared" si="5"/>
        <v>0.61937427316889926</v>
      </c>
    </row>
    <row r="17" spans="1:13" ht="14.25" x14ac:dyDescent="0.2">
      <c r="A17" s="14" t="str">
        <f>SEKTOR_USD!A17</f>
        <v xml:space="preserve"> Süs Bitkileri ve Mam.</v>
      </c>
      <c r="B17" s="78">
        <f>SEKTOR_USD!B17*$B$53</f>
        <v>9927.3043351350007</v>
      </c>
      <c r="C17" s="78">
        <f>SEKTOR_USD!C17*$C$53</f>
        <v>12747.772085876</v>
      </c>
      <c r="D17" s="79">
        <f t="shared" si="0"/>
        <v>28.411214721792295</v>
      </c>
      <c r="E17" s="79">
        <f t="shared" si="3"/>
        <v>3.1240774604200494E-2</v>
      </c>
      <c r="F17" s="78">
        <f>SEKTOR_USD!F17*$B$54</f>
        <v>162785.61754390001</v>
      </c>
      <c r="G17" s="78">
        <f>SEKTOR_USD!G17*$C$54</f>
        <v>196497.412926444</v>
      </c>
      <c r="H17" s="79">
        <f t="shared" si="1"/>
        <v>20.709320572164554</v>
      </c>
      <c r="I17" s="79">
        <f t="shared" si="4"/>
        <v>6.549442355913429E-2</v>
      </c>
      <c r="J17" s="78">
        <f>SEKTOR_USD!J17*$B$55</f>
        <v>244459.32963560001</v>
      </c>
      <c r="K17" s="78">
        <f>SEKTOR_USD!K17*$C$55</f>
        <v>274317.95594275801</v>
      </c>
      <c r="L17" s="79">
        <f t="shared" si="2"/>
        <v>12.214148812265158</v>
      </c>
      <c r="M17" s="79">
        <f t="shared" si="5"/>
        <v>5.7025491842882567E-2</v>
      </c>
    </row>
    <row r="18" spans="1:13" s="23" customFormat="1" ht="15.75" x14ac:dyDescent="0.25">
      <c r="A18" s="75" t="s">
        <v>12</v>
      </c>
      <c r="B18" s="76">
        <f>SEKTOR_USD!B18*$B$53</f>
        <v>391131.35609092505</v>
      </c>
      <c r="C18" s="76">
        <f>SEKTOR_USD!C18*$C$53</f>
        <v>651783.18585739203</v>
      </c>
      <c r="D18" s="77">
        <f t="shared" si="0"/>
        <v>66.64048425354936</v>
      </c>
      <c r="E18" s="77">
        <f t="shared" si="3"/>
        <v>1.5973153161985838</v>
      </c>
      <c r="F18" s="76">
        <f>SEKTOR_USD!F18*$B$54</f>
        <v>2965941.3059061002</v>
      </c>
      <c r="G18" s="76">
        <f>SEKTOR_USD!G18*$C$54</f>
        <v>4452230.3303036587</v>
      </c>
      <c r="H18" s="77">
        <f t="shared" si="1"/>
        <v>50.111882572925516</v>
      </c>
      <c r="I18" s="77">
        <f t="shared" si="4"/>
        <v>1.4839699652681286</v>
      </c>
      <c r="J18" s="76">
        <f>SEKTOR_USD!J18*$B$55</f>
        <v>5133262.2822024804</v>
      </c>
      <c r="K18" s="76">
        <f>SEKTOR_USD!K18*$C$55</f>
        <v>7222554.0444643013</v>
      </c>
      <c r="L18" s="77">
        <f t="shared" si="2"/>
        <v>40.701052223760293</v>
      </c>
      <c r="M18" s="77">
        <f t="shared" si="5"/>
        <v>1.5014317795271208</v>
      </c>
    </row>
    <row r="19" spans="1:13" ht="14.25" x14ac:dyDescent="0.2">
      <c r="A19" s="14" t="str">
        <f>SEKTOR_USD!A19</f>
        <v xml:space="preserve"> Su Ürünleri ve Hayvansal Mamuller</v>
      </c>
      <c r="B19" s="78">
        <f>SEKTOR_USD!B19*$B$53</f>
        <v>391131.35609092505</v>
      </c>
      <c r="C19" s="78">
        <f>SEKTOR_USD!C19*$C$53</f>
        <v>651783.18585739203</v>
      </c>
      <c r="D19" s="79">
        <f t="shared" si="0"/>
        <v>66.64048425354936</v>
      </c>
      <c r="E19" s="79">
        <f t="shared" si="3"/>
        <v>1.5973153161985838</v>
      </c>
      <c r="F19" s="78">
        <f>SEKTOR_USD!F19*$B$54</f>
        <v>2965941.3059061002</v>
      </c>
      <c r="G19" s="78">
        <f>SEKTOR_USD!G19*$C$54</f>
        <v>4452230.3303036587</v>
      </c>
      <c r="H19" s="79">
        <f t="shared" si="1"/>
        <v>50.111882572925516</v>
      </c>
      <c r="I19" s="79">
        <f t="shared" si="4"/>
        <v>1.4839699652681286</v>
      </c>
      <c r="J19" s="78">
        <f>SEKTOR_USD!J19*$B$55</f>
        <v>5133262.2822024804</v>
      </c>
      <c r="K19" s="78">
        <f>SEKTOR_USD!K19*$C$55</f>
        <v>7222554.0444643013</v>
      </c>
      <c r="L19" s="79">
        <f t="shared" si="2"/>
        <v>40.701052223760293</v>
      </c>
      <c r="M19" s="79">
        <f t="shared" si="5"/>
        <v>1.5014317795271208</v>
      </c>
    </row>
    <row r="20" spans="1:13" s="23" customFormat="1" ht="15.75" x14ac:dyDescent="0.25">
      <c r="A20" s="75" t="s">
        <v>113</v>
      </c>
      <c r="B20" s="76">
        <f>SEKTOR_USD!B20*$B$53</f>
        <v>810055.51333833009</v>
      </c>
      <c r="C20" s="76">
        <f>SEKTOR_USD!C20*$C$53</f>
        <v>1245347.0693358439</v>
      </c>
      <c r="D20" s="77">
        <f t="shared" si="0"/>
        <v>53.736015474251666</v>
      </c>
      <c r="E20" s="77">
        <f t="shared" si="3"/>
        <v>3.0519534578303711</v>
      </c>
      <c r="F20" s="76">
        <f>SEKTOR_USD!F20*$B$54</f>
        <v>6861828.104440175</v>
      </c>
      <c r="G20" s="76">
        <f>SEKTOR_USD!G20*$C$54</f>
        <v>8991534.4703020826</v>
      </c>
      <c r="H20" s="77">
        <f t="shared" si="1"/>
        <v>31.037011324778156</v>
      </c>
      <c r="I20" s="77">
        <f t="shared" si="4"/>
        <v>2.9969624448183723</v>
      </c>
      <c r="J20" s="76">
        <f>SEKTOR_USD!J20*$B$55</f>
        <v>11864892.07095032</v>
      </c>
      <c r="K20" s="76">
        <f>SEKTOR_USD!K20*$C$55</f>
        <v>14533868.884028662</v>
      </c>
      <c r="L20" s="77">
        <f t="shared" si="2"/>
        <v>22.494741605050013</v>
      </c>
      <c r="M20" s="77">
        <f t="shared" si="5"/>
        <v>3.0213152421733827</v>
      </c>
    </row>
    <row r="21" spans="1:13" ht="14.25" x14ac:dyDescent="0.2">
      <c r="A21" s="14" t="str">
        <f>SEKTOR_USD!A21</f>
        <v xml:space="preserve"> Mobilya,Kağıt ve Orman Ürünleri</v>
      </c>
      <c r="B21" s="78">
        <f>SEKTOR_USD!B21*$B$53</f>
        <v>810055.51333833009</v>
      </c>
      <c r="C21" s="78">
        <f>SEKTOR_USD!C21*$C$53</f>
        <v>1245347.0693358439</v>
      </c>
      <c r="D21" s="79">
        <f t="shared" si="0"/>
        <v>53.736015474251666</v>
      </c>
      <c r="E21" s="79">
        <f t="shared" si="3"/>
        <v>3.0519534578303711</v>
      </c>
      <c r="F21" s="78">
        <f>SEKTOR_USD!F21*$B$54</f>
        <v>6861828.104440175</v>
      </c>
      <c r="G21" s="78">
        <f>SEKTOR_USD!G21*$C$54</f>
        <v>8991534.4703020826</v>
      </c>
      <c r="H21" s="79">
        <f t="shared" si="1"/>
        <v>31.037011324778156</v>
      </c>
      <c r="I21" s="79">
        <f t="shared" si="4"/>
        <v>2.9969624448183723</v>
      </c>
      <c r="J21" s="78">
        <f>SEKTOR_USD!J21*$B$55</f>
        <v>11864892.07095032</v>
      </c>
      <c r="K21" s="78">
        <f>SEKTOR_USD!K21*$C$55</f>
        <v>14533868.884028662</v>
      </c>
      <c r="L21" s="79">
        <f t="shared" si="2"/>
        <v>22.494741605050013</v>
      </c>
      <c r="M21" s="79">
        <f t="shared" si="5"/>
        <v>3.0213152421733827</v>
      </c>
    </row>
    <row r="22" spans="1:13" ht="16.5" x14ac:dyDescent="0.25">
      <c r="A22" s="72" t="s">
        <v>14</v>
      </c>
      <c r="B22" s="73">
        <f>SEKTOR_USD!B22*$B$53</f>
        <v>21569332.620120045</v>
      </c>
      <c r="C22" s="73">
        <f>SEKTOR_USD!C22*$C$53</f>
        <v>34190858.280579254</v>
      </c>
      <c r="D22" s="80">
        <f t="shared" si="0"/>
        <v>58.516069471179421</v>
      </c>
      <c r="E22" s="80">
        <f t="shared" si="3"/>
        <v>83.791025590362011</v>
      </c>
      <c r="F22" s="73">
        <f>SEKTOR_USD!F22*$B$54</f>
        <v>178653244.658369</v>
      </c>
      <c r="G22" s="73">
        <f>SEKTOR_USD!G22*$C$54</f>
        <v>248683642.52302945</v>
      </c>
      <c r="H22" s="80">
        <f t="shared" si="1"/>
        <v>39.199062966125574</v>
      </c>
      <c r="I22" s="80">
        <f t="shared" si="4"/>
        <v>82.888581447780098</v>
      </c>
      <c r="J22" s="73">
        <f>SEKTOR_USD!J22*$B$55</f>
        <v>311478549.72720599</v>
      </c>
      <c r="K22" s="73">
        <f>SEKTOR_USD!K22*$C$55</f>
        <v>395059259.4509781</v>
      </c>
      <c r="L22" s="80">
        <f t="shared" si="2"/>
        <v>26.833536305139592</v>
      </c>
      <c r="M22" s="80">
        <f t="shared" si="5"/>
        <v>82.125315128762466</v>
      </c>
    </row>
    <row r="23" spans="1:13" s="23" customFormat="1" ht="15.75" x14ac:dyDescent="0.25">
      <c r="A23" s="75" t="s">
        <v>15</v>
      </c>
      <c r="B23" s="76">
        <f>SEKTOR_USD!B23*$B$53</f>
        <v>2141143.3248743098</v>
      </c>
      <c r="C23" s="76">
        <f>SEKTOR_USD!C23*$C$53</f>
        <v>3163075.1729387282</v>
      </c>
      <c r="D23" s="77">
        <f t="shared" si="0"/>
        <v>47.728325151909587</v>
      </c>
      <c r="E23" s="77">
        <f t="shared" si="3"/>
        <v>7.7517010712331702</v>
      </c>
      <c r="F23" s="76">
        <f>SEKTOR_USD!F23*$B$54</f>
        <v>18727794.776037727</v>
      </c>
      <c r="G23" s="76">
        <f>SEKTOR_USD!G23*$C$54</f>
        <v>23912036.817379642</v>
      </c>
      <c r="H23" s="77">
        <f t="shared" si="1"/>
        <v>27.682074175519961</v>
      </c>
      <c r="I23" s="77">
        <f t="shared" si="4"/>
        <v>7.9701052759678062</v>
      </c>
      <c r="J23" s="76">
        <f>SEKTOR_USD!J23*$B$55</f>
        <v>32742592.82288684</v>
      </c>
      <c r="K23" s="76">
        <f>SEKTOR_USD!K23*$C$55</f>
        <v>39030158.571476735</v>
      </c>
      <c r="L23" s="77">
        <f t="shared" si="2"/>
        <v>19.203017252179649</v>
      </c>
      <c r="M23" s="77">
        <f t="shared" si="5"/>
        <v>8.113628514017508</v>
      </c>
    </row>
    <row r="24" spans="1:13" ht="14.25" x14ac:dyDescent="0.2">
      <c r="A24" s="14" t="str">
        <f>SEKTOR_USD!A24</f>
        <v xml:space="preserve"> Tekstil ve Hammaddeleri</v>
      </c>
      <c r="B24" s="78">
        <f>SEKTOR_USD!B24*$B$53</f>
        <v>1535905.571886075</v>
      </c>
      <c r="C24" s="78">
        <f>SEKTOR_USD!C24*$C$53</f>
        <v>2151164.3416074961</v>
      </c>
      <c r="D24" s="79">
        <f t="shared" si="0"/>
        <v>40.058372141061398</v>
      </c>
      <c r="E24" s="79">
        <f t="shared" si="3"/>
        <v>5.2718263144359483</v>
      </c>
      <c r="F24" s="78">
        <f>SEKTOR_USD!F24*$B$54</f>
        <v>13234006.187282402</v>
      </c>
      <c r="G24" s="78">
        <f>SEKTOR_USD!G24*$C$54</f>
        <v>16578237.171165243</v>
      </c>
      <c r="H24" s="79">
        <f t="shared" si="1"/>
        <v>25.26998201872216</v>
      </c>
      <c r="I24" s="79">
        <f t="shared" si="4"/>
        <v>5.5256813358582377</v>
      </c>
      <c r="J24" s="78">
        <f>SEKTOR_USD!J24*$B$55</f>
        <v>22946993.069768358</v>
      </c>
      <c r="K24" s="78">
        <f>SEKTOR_USD!K24*$C$55</f>
        <v>27163403.804460339</v>
      </c>
      <c r="L24" s="79">
        <f t="shared" si="2"/>
        <v>18.374567516852196</v>
      </c>
      <c r="M24" s="79">
        <f t="shared" si="5"/>
        <v>5.6467556298043062</v>
      </c>
    </row>
    <row r="25" spans="1:13" ht="14.25" x14ac:dyDescent="0.2">
      <c r="A25" s="14" t="str">
        <f>SEKTOR_USD!A25</f>
        <v xml:space="preserve"> Deri ve Deri Mamulleri </v>
      </c>
      <c r="B25" s="78">
        <f>SEKTOR_USD!B25*$B$53</f>
        <v>298746.63025000505</v>
      </c>
      <c r="C25" s="78">
        <f>SEKTOR_USD!C25*$C$53</f>
        <v>448631.72167649597</v>
      </c>
      <c r="D25" s="79">
        <f t="shared" si="0"/>
        <v>50.171307807241249</v>
      </c>
      <c r="E25" s="79">
        <f t="shared" si="3"/>
        <v>1.0994550579327129</v>
      </c>
      <c r="F25" s="78">
        <f>SEKTOR_USD!F25*$B$54</f>
        <v>2347691.9415580751</v>
      </c>
      <c r="G25" s="78">
        <f>SEKTOR_USD!G25*$C$54</f>
        <v>3102297.6836869502</v>
      </c>
      <c r="H25" s="79">
        <f t="shared" si="1"/>
        <v>32.142451433729057</v>
      </c>
      <c r="I25" s="79">
        <f t="shared" si="4"/>
        <v>1.0340248020363152</v>
      </c>
      <c r="J25" s="78">
        <f>SEKTOR_USD!J25*$B$55</f>
        <v>4107977.0073835598</v>
      </c>
      <c r="K25" s="78">
        <f>SEKTOR_USD!K25*$C$55</f>
        <v>4967385.9899799582</v>
      </c>
      <c r="L25" s="79">
        <f t="shared" si="2"/>
        <v>20.920491547341218</v>
      </c>
      <c r="M25" s="79">
        <f t="shared" si="5"/>
        <v>1.0326251822580683</v>
      </c>
    </row>
    <row r="26" spans="1:13" ht="14.25" x14ac:dyDescent="0.2">
      <c r="A26" s="14" t="str">
        <f>SEKTOR_USD!A26</f>
        <v xml:space="preserve"> Halı </v>
      </c>
      <c r="B26" s="78">
        <f>SEKTOR_USD!B26*$B$53</f>
        <v>306491.12273823004</v>
      </c>
      <c r="C26" s="78">
        <f>SEKTOR_USD!C26*$C$53</f>
        <v>563279.10965473601</v>
      </c>
      <c r="D26" s="79">
        <f t="shared" si="0"/>
        <v>83.783172779142816</v>
      </c>
      <c r="E26" s="79">
        <f t="shared" si="3"/>
        <v>1.380419698864509</v>
      </c>
      <c r="F26" s="78">
        <f>SEKTOR_USD!F26*$B$54</f>
        <v>3146096.6471972503</v>
      </c>
      <c r="G26" s="78">
        <f>SEKTOR_USD!G26*$C$54</f>
        <v>4231501.9625274483</v>
      </c>
      <c r="H26" s="79">
        <f t="shared" si="1"/>
        <v>34.500062682344755</v>
      </c>
      <c r="I26" s="79">
        <f t="shared" si="4"/>
        <v>1.4103991380732532</v>
      </c>
      <c r="J26" s="78">
        <f>SEKTOR_USD!J26*$B$55</f>
        <v>5687622.7457349198</v>
      </c>
      <c r="K26" s="78">
        <f>SEKTOR_USD!K26*$C$55</f>
        <v>6899368.7770364378</v>
      </c>
      <c r="L26" s="79">
        <f t="shared" si="2"/>
        <v>21.304964929507531</v>
      </c>
      <c r="M26" s="79">
        <f t="shared" si="5"/>
        <v>1.434247701955133</v>
      </c>
    </row>
    <row r="27" spans="1:13" s="23" customFormat="1" ht="15.75" x14ac:dyDescent="0.25">
      <c r="A27" s="75" t="s">
        <v>19</v>
      </c>
      <c r="B27" s="76">
        <f>SEKTOR_USD!B27*$B$53</f>
        <v>2852296.3495399952</v>
      </c>
      <c r="C27" s="76">
        <f>SEKTOR_USD!C27*$C$53</f>
        <v>4233158.954807396</v>
      </c>
      <c r="D27" s="77">
        <f t="shared" si="0"/>
        <v>48.412311907565282</v>
      </c>
      <c r="E27" s="77">
        <f t="shared" si="3"/>
        <v>10.374139408831692</v>
      </c>
      <c r="F27" s="76">
        <f>SEKTOR_USD!F27*$B$54</f>
        <v>23302140.631413028</v>
      </c>
      <c r="G27" s="76">
        <f>SEKTOR_USD!G27*$C$54</f>
        <v>32906363.599348035</v>
      </c>
      <c r="H27" s="77">
        <f t="shared" si="1"/>
        <v>41.216054438311119</v>
      </c>
      <c r="I27" s="77">
        <f t="shared" si="4"/>
        <v>10.967998424352494</v>
      </c>
      <c r="J27" s="76">
        <f>SEKTOR_USD!J27*$B$55</f>
        <v>41219010.907841079</v>
      </c>
      <c r="K27" s="76">
        <f>SEKTOR_USD!K27*$C$55</f>
        <v>51640026.768990614</v>
      </c>
      <c r="L27" s="77">
        <f t="shared" si="2"/>
        <v>25.282061921498332</v>
      </c>
      <c r="M27" s="77">
        <f t="shared" si="5"/>
        <v>10.734980563561079</v>
      </c>
    </row>
    <row r="28" spans="1:13" ht="14.25" x14ac:dyDescent="0.2">
      <c r="A28" s="14" t="str">
        <f>SEKTOR_USD!A28</f>
        <v xml:space="preserve"> Kimyevi Maddeler ve Mamulleri  </v>
      </c>
      <c r="B28" s="78">
        <f>SEKTOR_USD!B28*$B$53</f>
        <v>2852296.3495399952</v>
      </c>
      <c r="C28" s="78">
        <f>SEKTOR_USD!C28*$C$53</f>
        <v>4233158.954807396</v>
      </c>
      <c r="D28" s="79">
        <f t="shared" si="0"/>
        <v>48.412311907565282</v>
      </c>
      <c r="E28" s="79">
        <f t="shared" si="3"/>
        <v>10.374139408831692</v>
      </c>
      <c r="F28" s="78">
        <f>SEKTOR_USD!F28*$B$54</f>
        <v>23302140.631413028</v>
      </c>
      <c r="G28" s="78">
        <f>SEKTOR_USD!G28*$C$54</f>
        <v>32906363.599348035</v>
      </c>
      <c r="H28" s="79">
        <f t="shared" si="1"/>
        <v>41.216054438311119</v>
      </c>
      <c r="I28" s="79">
        <f t="shared" si="4"/>
        <v>10.967998424352494</v>
      </c>
      <c r="J28" s="78">
        <f>SEKTOR_USD!J28*$B$55</f>
        <v>41219010.907841079</v>
      </c>
      <c r="K28" s="78">
        <f>SEKTOR_USD!K28*$C$55</f>
        <v>51640026.768990614</v>
      </c>
      <c r="L28" s="79">
        <f t="shared" si="2"/>
        <v>25.282061921498332</v>
      </c>
      <c r="M28" s="79">
        <f t="shared" si="5"/>
        <v>10.734980563561079</v>
      </c>
    </row>
    <row r="29" spans="1:13" s="23" customFormat="1" ht="15.75" x14ac:dyDescent="0.25">
      <c r="A29" s="75" t="s">
        <v>21</v>
      </c>
      <c r="B29" s="76">
        <f>SEKTOR_USD!B29*$B$53</f>
        <v>16575892.945705742</v>
      </c>
      <c r="C29" s="76">
        <f>SEKTOR_USD!C29*$C$53</f>
        <v>26794624.152833126</v>
      </c>
      <c r="D29" s="77">
        <f t="shared" si="0"/>
        <v>61.648149156119615</v>
      </c>
      <c r="E29" s="77">
        <f t="shared" si="3"/>
        <v>65.665185110297145</v>
      </c>
      <c r="F29" s="76">
        <f>SEKTOR_USD!F29*$B$54</f>
        <v>136623309.25091827</v>
      </c>
      <c r="G29" s="76">
        <f>SEKTOR_USD!G29*$C$54</f>
        <v>191865242.10630178</v>
      </c>
      <c r="H29" s="77">
        <f t="shared" si="1"/>
        <v>40.433754063099023</v>
      </c>
      <c r="I29" s="77">
        <f t="shared" si="4"/>
        <v>63.9504777474598</v>
      </c>
      <c r="J29" s="76">
        <f>SEKTOR_USD!J29*$B$55</f>
        <v>237516945.99647808</v>
      </c>
      <c r="K29" s="76">
        <f>SEKTOR_USD!K29*$C$55</f>
        <v>304389074.11051077</v>
      </c>
      <c r="L29" s="77">
        <f t="shared" si="2"/>
        <v>28.154676641482361</v>
      </c>
      <c r="M29" s="77">
        <f t="shared" si="5"/>
        <v>63.276706051183886</v>
      </c>
    </row>
    <row r="30" spans="1:13" ht="14.25" x14ac:dyDescent="0.2">
      <c r="A30" s="14" t="str">
        <f>SEKTOR_USD!A30</f>
        <v xml:space="preserve"> Hazırgiyim ve Konfeksiyon </v>
      </c>
      <c r="B30" s="78">
        <f>SEKTOR_USD!B30*$B$53</f>
        <v>3699168.727409055</v>
      </c>
      <c r="C30" s="78">
        <f>SEKTOR_USD!C30*$C$53</f>
        <v>5274072.6801926326</v>
      </c>
      <c r="D30" s="79">
        <f t="shared" si="0"/>
        <v>42.574536844299622</v>
      </c>
      <c r="E30" s="79">
        <f t="shared" si="3"/>
        <v>12.925091124795337</v>
      </c>
      <c r="F30" s="78">
        <f>SEKTOR_USD!F30*$B$54</f>
        <v>29150378.431102056</v>
      </c>
      <c r="G30" s="78">
        <f>SEKTOR_USD!G30*$C$54</f>
        <v>34984941.182949729</v>
      </c>
      <c r="H30" s="79">
        <f t="shared" si="1"/>
        <v>20.015392821187099</v>
      </c>
      <c r="I30" s="79">
        <f t="shared" si="4"/>
        <v>11.660807752645745</v>
      </c>
      <c r="J30" s="78">
        <f>SEKTOR_USD!J30*$B$55</f>
        <v>50487524.803078361</v>
      </c>
      <c r="K30" s="78">
        <f>SEKTOR_USD!K30*$C$55</f>
        <v>57106439.815613739</v>
      </c>
      <c r="L30" s="79">
        <f t="shared" si="2"/>
        <v>13.11000101183769</v>
      </c>
      <c r="M30" s="79">
        <f t="shared" si="5"/>
        <v>11.871343990915728</v>
      </c>
    </row>
    <row r="31" spans="1:13" ht="14.25" x14ac:dyDescent="0.2">
      <c r="A31" s="14" t="str">
        <f>SEKTOR_USD!A31</f>
        <v xml:space="preserve"> Otomotiv Endüstrisi</v>
      </c>
      <c r="B31" s="78">
        <f>SEKTOR_USD!B31*$B$53</f>
        <v>5119437.2876032209</v>
      </c>
      <c r="C31" s="78">
        <f>SEKTOR_USD!C31*$C$53</f>
        <v>8655700.4223484118</v>
      </c>
      <c r="D31" s="79">
        <f t="shared" si="0"/>
        <v>69.075231047527325</v>
      </c>
      <c r="E31" s="79">
        <f t="shared" si="3"/>
        <v>21.212395712320088</v>
      </c>
      <c r="F31" s="78">
        <f>SEKTOR_USD!F31*$B$54</f>
        <v>39400226.166037977</v>
      </c>
      <c r="G31" s="78">
        <f>SEKTOR_USD!G31*$C$54</f>
        <v>60678707.905724756</v>
      </c>
      <c r="H31" s="79">
        <f t="shared" si="1"/>
        <v>54.005988823557324</v>
      </c>
      <c r="I31" s="79">
        <f t="shared" si="4"/>
        <v>20.224780252380125</v>
      </c>
      <c r="J31" s="78">
        <f>SEKTOR_USD!J31*$B$55</f>
        <v>65727191.483062193</v>
      </c>
      <c r="K31" s="78">
        <f>SEKTOR_USD!K31*$C$55</f>
        <v>93189483.247565985</v>
      </c>
      <c r="L31" s="79">
        <f t="shared" si="2"/>
        <v>41.78223828654049</v>
      </c>
      <c r="M31" s="79">
        <f t="shared" si="5"/>
        <v>19.372323253551169</v>
      </c>
    </row>
    <row r="32" spans="1:13" ht="14.25" x14ac:dyDescent="0.2">
      <c r="A32" s="14" t="str">
        <f>SEKTOR_USD!A32</f>
        <v xml:space="preserve"> Gemi ve Yat</v>
      </c>
      <c r="B32" s="78">
        <f>SEKTOR_USD!B32*$B$53</f>
        <v>67347.520213184995</v>
      </c>
      <c r="C32" s="78">
        <f>SEKTOR_USD!C32*$C$53</f>
        <v>322937.78397453204</v>
      </c>
      <c r="D32" s="79">
        <f t="shared" si="0"/>
        <v>379.50953940440513</v>
      </c>
      <c r="E32" s="79">
        <f t="shared" si="3"/>
        <v>0.79141880262405573</v>
      </c>
      <c r="F32" s="78">
        <f>SEKTOR_USD!F32*$B$54</f>
        <v>1138852.946820725</v>
      </c>
      <c r="G32" s="78">
        <f>SEKTOR_USD!G32*$C$54</f>
        <v>2652021.0605103392</v>
      </c>
      <c r="H32" s="79">
        <f t="shared" si="1"/>
        <v>132.86773484793142</v>
      </c>
      <c r="I32" s="79">
        <f t="shared" si="4"/>
        <v>0.88394339669921262</v>
      </c>
      <c r="J32" s="78">
        <f>SEKTOR_USD!J32*$B$55</f>
        <v>2432389.9364784402</v>
      </c>
      <c r="K32" s="78">
        <f>SEKTOR_USD!K32*$C$55</f>
        <v>4511367.773725816</v>
      </c>
      <c r="L32" s="79">
        <f t="shared" si="2"/>
        <v>85.470582083449727</v>
      </c>
      <c r="M32" s="79">
        <f t="shared" si="5"/>
        <v>0.93782765804265456</v>
      </c>
    </row>
    <row r="33" spans="1:13" ht="14.25" x14ac:dyDescent="0.2">
      <c r="A33" s="14" t="str">
        <f>SEKTOR_USD!A33</f>
        <v xml:space="preserve"> Elektrik Elektronik ve Hizmet</v>
      </c>
      <c r="B33" s="78">
        <f>SEKTOR_USD!B33*$B$53</f>
        <v>1863995.2504688099</v>
      </c>
      <c r="C33" s="78">
        <f>SEKTOR_USD!C33*$C$53</f>
        <v>2880262.3159804917</v>
      </c>
      <c r="D33" s="79">
        <f t="shared" si="0"/>
        <v>54.520904238145583</v>
      </c>
      <c r="E33" s="79">
        <f t="shared" si="3"/>
        <v>7.0586158277974658</v>
      </c>
      <c r="F33" s="78">
        <f>SEKTOR_USD!F33*$B$54</f>
        <v>16316746.163974103</v>
      </c>
      <c r="G33" s="78">
        <f>SEKTOR_USD!G33*$C$54</f>
        <v>20085492.281699963</v>
      </c>
      <c r="H33" s="79">
        <f t="shared" si="1"/>
        <v>23.097412191450957</v>
      </c>
      <c r="I33" s="79">
        <f t="shared" si="4"/>
        <v>6.694682231688283</v>
      </c>
      <c r="J33" s="78">
        <f>SEKTOR_USD!J33*$B$55</f>
        <v>29688667.437614877</v>
      </c>
      <c r="K33" s="78">
        <f>SEKTOR_USD!K33*$C$55</f>
        <v>34090412.339692526</v>
      </c>
      <c r="L33" s="79">
        <f t="shared" si="2"/>
        <v>14.826347162017573</v>
      </c>
      <c r="M33" s="79">
        <f t="shared" si="5"/>
        <v>7.086749112417924</v>
      </c>
    </row>
    <row r="34" spans="1:13" ht="14.25" x14ac:dyDescent="0.2">
      <c r="A34" s="14" t="str">
        <f>SEKTOR_USD!A34</f>
        <v xml:space="preserve"> Makine ve Aksamları</v>
      </c>
      <c r="B34" s="78">
        <f>SEKTOR_USD!B34*$B$53</f>
        <v>1043391.9410735549</v>
      </c>
      <c r="C34" s="78">
        <f>SEKTOR_USD!C34*$C$53</f>
        <v>1691788.641250836</v>
      </c>
      <c r="D34" s="79">
        <f t="shared" si="0"/>
        <v>62.143157777329591</v>
      </c>
      <c r="E34" s="79">
        <f t="shared" si="3"/>
        <v>4.146041148462535</v>
      </c>
      <c r="F34" s="78">
        <f>SEKTOR_USD!F34*$B$54</f>
        <v>8958797.5145791508</v>
      </c>
      <c r="G34" s="78">
        <f>SEKTOR_USD!G34*$C$54</f>
        <v>11983187.534264416</v>
      </c>
      <c r="H34" s="79">
        <f t="shared" si="1"/>
        <v>33.758883541719811</v>
      </c>
      <c r="I34" s="79">
        <f t="shared" si="4"/>
        <v>3.9941083613728918</v>
      </c>
      <c r="J34" s="78">
        <f>SEKTOR_USD!J34*$B$55</f>
        <v>15727725.968023401</v>
      </c>
      <c r="K34" s="78">
        <f>SEKTOR_USD!K34*$C$55</f>
        <v>19029882.200631049</v>
      </c>
      <c r="L34" s="79">
        <f t="shared" si="2"/>
        <v>20.995764036844101</v>
      </c>
      <c r="M34" s="79">
        <f t="shared" si="5"/>
        <v>3.9559510002675458</v>
      </c>
    </row>
    <row r="35" spans="1:13" ht="14.25" x14ac:dyDescent="0.2">
      <c r="A35" s="14" t="str">
        <f>SEKTOR_USD!A35</f>
        <v xml:space="preserve"> Demir ve Demir Dışı Metaller </v>
      </c>
      <c r="B35" s="78">
        <f>SEKTOR_USD!B35*$B$53</f>
        <v>1212963.9466574851</v>
      </c>
      <c r="C35" s="78">
        <f>SEKTOR_USD!C35*$C$53</f>
        <v>1897124.2938133001</v>
      </c>
      <c r="D35" s="79">
        <f t="shared" si="0"/>
        <v>56.404013412033194</v>
      </c>
      <c r="E35" s="79">
        <f t="shared" si="3"/>
        <v>4.6492541645642067</v>
      </c>
      <c r="F35" s="78">
        <f>SEKTOR_USD!F35*$B$54</f>
        <v>10036832.801515175</v>
      </c>
      <c r="G35" s="78">
        <f>SEKTOR_USD!G35*$C$54</f>
        <v>13694414.696399556</v>
      </c>
      <c r="H35" s="79">
        <f t="shared" si="1"/>
        <v>36.441594347693304</v>
      </c>
      <c r="I35" s="79">
        <f t="shared" si="4"/>
        <v>4.5644763621196915</v>
      </c>
      <c r="J35" s="78">
        <f>SEKTOR_USD!J35*$B$55</f>
        <v>17556780.487827882</v>
      </c>
      <c r="K35" s="78">
        <f>SEKTOR_USD!K35*$C$55</f>
        <v>21592455.557884004</v>
      </c>
      <c r="L35" s="79">
        <f t="shared" si="2"/>
        <v>22.986418682252456</v>
      </c>
      <c r="M35" s="79">
        <f t="shared" si="5"/>
        <v>4.4886613202267318</v>
      </c>
    </row>
    <row r="36" spans="1:13" ht="14.25" x14ac:dyDescent="0.2">
      <c r="A36" s="14" t="str">
        <f>SEKTOR_USD!A36</f>
        <v xml:space="preserve"> Çelik</v>
      </c>
      <c r="B36" s="78">
        <f>SEKTOR_USD!B36*$B$53</f>
        <v>1792892.3968552351</v>
      </c>
      <c r="C36" s="78">
        <f>SEKTOR_USD!C36*$C$53</f>
        <v>2842888.99168356</v>
      </c>
      <c r="D36" s="79">
        <f t="shared" si="0"/>
        <v>58.564395535952819</v>
      </c>
      <c r="E36" s="79">
        <f t="shared" si="3"/>
        <v>6.9670255802856076</v>
      </c>
      <c r="F36" s="78">
        <f>SEKTOR_USD!F36*$B$54</f>
        <v>14798367.5030328</v>
      </c>
      <c r="G36" s="78">
        <f>SEKTOR_USD!G36*$C$54</f>
        <v>23901037.935087644</v>
      </c>
      <c r="H36" s="79">
        <f t="shared" si="1"/>
        <v>61.511314881113265</v>
      </c>
      <c r="I36" s="79">
        <f t="shared" si="4"/>
        <v>7.9664392457398217</v>
      </c>
      <c r="J36" s="78">
        <f>SEKTOR_USD!J36*$B$55</f>
        <v>25722373.670998119</v>
      </c>
      <c r="K36" s="78">
        <f>SEKTOR_USD!K36*$C$55</f>
        <v>36400419.564659983</v>
      </c>
      <c r="L36" s="79">
        <f t="shared" si="2"/>
        <v>41.512676980123807</v>
      </c>
      <c r="M36" s="79">
        <f t="shared" si="5"/>
        <v>7.5669557314548106</v>
      </c>
    </row>
    <row r="37" spans="1:13" ht="14.25" x14ac:dyDescent="0.2">
      <c r="A37" s="14" t="str">
        <f>SEKTOR_USD!A37</f>
        <v xml:space="preserve"> Çimento Cam Seramik ve Toprak Ürünleri</v>
      </c>
      <c r="B37" s="78">
        <f>SEKTOR_USD!B37*$B$53</f>
        <v>534400.57397986506</v>
      </c>
      <c r="C37" s="78">
        <f>SEKTOR_USD!C37*$C$53</f>
        <v>776794.25236706797</v>
      </c>
      <c r="D37" s="79">
        <f t="shared" si="0"/>
        <v>45.358049783145574</v>
      </c>
      <c r="E37" s="79">
        <f t="shared" si="3"/>
        <v>1.9036780692781257</v>
      </c>
      <c r="F37" s="78">
        <f>SEKTOR_USD!F37*$B$54</f>
        <v>4647161.2864022003</v>
      </c>
      <c r="G37" s="78">
        <f>SEKTOR_USD!G37*$C$54</f>
        <v>5613117.1370946635</v>
      </c>
      <c r="H37" s="79">
        <f t="shared" si="1"/>
        <v>20.785933415284997</v>
      </c>
      <c r="I37" s="79">
        <f t="shared" si="4"/>
        <v>1.8709043838736412</v>
      </c>
      <c r="J37" s="78">
        <f>SEKTOR_USD!J37*$B$55</f>
        <v>7882491.8796937196</v>
      </c>
      <c r="K37" s="78">
        <f>SEKTOR_USD!K37*$C$55</f>
        <v>8959014.5004857834</v>
      </c>
      <c r="L37" s="79">
        <f t="shared" si="2"/>
        <v>13.657135804545769</v>
      </c>
      <c r="M37" s="79">
        <f t="shared" si="5"/>
        <v>1.8624089209250552</v>
      </c>
    </row>
    <row r="38" spans="1:13" ht="14.25" x14ac:dyDescent="0.2">
      <c r="A38" s="14" t="str">
        <f>SEKTOR_USD!A38</f>
        <v xml:space="preserve"> Mücevher</v>
      </c>
      <c r="B38" s="78">
        <f>SEKTOR_USD!B38*$B$53</f>
        <v>269519.02174677001</v>
      </c>
      <c r="C38" s="78">
        <f>SEKTOR_USD!C38*$C$53</f>
        <v>945535.8295180439</v>
      </c>
      <c r="D38" s="79">
        <f t="shared" si="0"/>
        <v>250.82341253317324</v>
      </c>
      <c r="E38" s="79">
        <f t="shared" si="3"/>
        <v>2.3172105314698275</v>
      </c>
      <c r="F38" s="78">
        <f>SEKTOR_USD!F38*$B$54</f>
        <v>3478119.63817125</v>
      </c>
      <c r="G38" s="78">
        <f>SEKTOR_USD!G38*$C$54</f>
        <v>7087299.1104486901</v>
      </c>
      <c r="H38" s="79">
        <f t="shared" si="1"/>
        <v>103.76812323152575</v>
      </c>
      <c r="I38" s="79">
        <f t="shared" si="4"/>
        <v>2.3622630085402747</v>
      </c>
      <c r="J38" s="78">
        <f>SEKTOR_USD!J38*$B$55</f>
        <v>6633678.2844110793</v>
      </c>
      <c r="K38" s="78">
        <f>SEKTOR_USD!K38*$C$55</f>
        <v>11005858.352073299</v>
      </c>
      <c r="L38" s="79">
        <f t="shared" si="2"/>
        <v>65.908834890843224</v>
      </c>
      <c r="M38" s="79">
        <f t="shared" si="5"/>
        <v>2.2879088739311011</v>
      </c>
    </row>
    <row r="39" spans="1:13" ht="14.25" x14ac:dyDescent="0.2">
      <c r="A39" s="14" t="str">
        <f>SEKTOR_USD!A39</f>
        <v xml:space="preserve"> Savunma ve Havacılık Sanayii</v>
      </c>
      <c r="B39" s="78">
        <f>SEKTOR_USD!B39*$B$53</f>
        <v>288790.54215147003</v>
      </c>
      <c r="C39" s="78">
        <f>SEKTOR_USD!C39*$C$53</f>
        <v>397014.58277906798</v>
      </c>
      <c r="D39" s="79">
        <f t="shared" si="0"/>
        <v>37.474925536458414</v>
      </c>
      <c r="E39" s="79">
        <f t="shared" si="3"/>
        <v>0.9729577067763564</v>
      </c>
      <c r="F39" s="78">
        <f>SEKTOR_USD!F39*$B$54</f>
        <v>2672616.5031667501</v>
      </c>
      <c r="G39" s="78">
        <f>SEKTOR_USD!G39*$C$54</f>
        <v>3279304.6469734111</v>
      </c>
      <c r="H39" s="79">
        <f t="shared" si="1"/>
        <v>22.700157059114311</v>
      </c>
      <c r="I39" s="79">
        <f t="shared" si="4"/>
        <v>1.0930228766355938</v>
      </c>
      <c r="J39" s="78">
        <f>SEKTOR_USD!J39*$B$55</f>
        <v>5088808.1185895605</v>
      </c>
      <c r="K39" s="78">
        <f>SEKTOR_USD!K39*$C$55</f>
        <v>5723046.9689829936</v>
      </c>
      <c r="L39" s="79">
        <f t="shared" si="2"/>
        <v>12.463406668381554</v>
      </c>
      <c r="M39" s="79">
        <f t="shared" si="5"/>
        <v>1.1897127445579065</v>
      </c>
    </row>
    <row r="40" spans="1:13" ht="14.25" x14ac:dyDescent="0.2">
      <c r="A40" s="14" t="str">
        <f>SEKTOR_USD!A40</f>
        <v xml:space="preserve"> İklimlendirme Sanayii</v>
      </c>
      <c r="B40" s="78">
        <f>SEKTOR_USD!B40*$B$53</f>
        <v>669965.13492885011</v>
      </c>
      <c r="C40" s="78">
        <f>SEKTOR_USD!C40*$C$53</f>
        <v>1084087.0916828399</v>
      </c>
      <c r="D40" s="79">
        <f t="shared" si="0"/>
        <v>61.812463837833789</v>
      </c>
      <c r="E40" s="79">
        <f t="shared" si="3"/>
        <v>2.656756039756222</v>
      </c>
      <c r="F40" s="78">
        <f>SEKTOR_USD!F40*$B$54</f>
        <v>5855887.6924756002</v>
      </c>
      <c r="G40" s="78">
        <f>SEKTOR_USD!G40*$C$54</f>
        <v>7674681.4346483191</v>
      </c>
      <c r="H40" s="79">
        <f t="shared" si="1"/>
        <v>31.059231967678269</v>
      </c>
      <c r="I40" s="79">
        <f t="shared" si="4"/>
        <v>2.558043024975809</v>
      </c>
      <c r="J40" s="78">
        <f>SEKTOR_USD!J40*$B$55</f>
        <v>10281572.69905808</v>
      </c>
      <c r="K40" s="78">
        <f>SEKTOR_USD!K40*$C$55</f>
        <v>12432248.66023626</v>
      </c>
      <c r="L40" s="79">
        <f t="shared" si="2"/>
        <v>20.917772252636102</v>
      </c>
      <c r="M40" s="79">
        <f t="shared" si="5"/>
        <v>2.5844283219685718</v>
      </c>
    </row>
    <row r="41" spans="1:13" ht="14.25" x14ac:dyDescent="0.2">
      <c r="A41" s="14" t="str">
        <f>SEKTOR_USD!A41</f>
        <v xml:space="preserve"> Diğer Sanayi Ürünleri</v>
      </c>
      <c r="B41" s="78">
        <f>SEKTOR_USD!B41*$B$53</f>
        <v>14020.602618240002</v>
      </c>
      <c r="C41" s="78">
        <f>SEKTOR_USD!C41*$C$53</f>
        <v>26417.267242335998</v>
      </c>
      <c r="D41" s="79">
        <f t="shared" si="0"/>
        <v>88.417487904326194</v>
      </c>
      <c r="E41" s="79">
        <f t="shared" si="3"/>
        <v>6.4740402167304312E-2</v>
      </c>
      <c r="F41" s="78">
        <f>SEKTOR_USD!F41*$B$54</f>
        <v>169322.60364047502</v>
      </c>
      <c r="G41" s="78">
        <f>SEKTOR_USD!G41*$C$54</f>
        <v>231037.18050029399</v>
      </c>
      <c r="H41" s="79">
        <f t="shared" si="1"/>
        <v>36.447925754117492</v>
      </c>
      <c r="I41" s="79">
        <f t="shared" si="4"/>
        <v>7.700685078871107E-2</v>
      </c>
      <c r="J41" s="78">
        <f>SEKTOR_USD!J41*$B$55</f>
        <v>287741.22764240002</v>
      </c>
      <c r="K41" s="78">
        <f>SEKTOR_USD!K41*$C$55</f>
        <v>348445.12895927398</v>
      </c>
      <c r="L41" s="79">
        <f t="shared" si="2"/>
        <v>21.096699216254041</v>
      </c>
      <c r="M41" s="79">
        <f t="shared" si="5"/>
        <v>7.2435122924674952E-2</v>
      </c>
    </row>
    <row r="42" spans="1:13" ht="16.5" x14ac:dyDescent="0.25">
      <c r="A42" s="72" t="s">
        <v>31</v>
      </c>
      <c r="B42" s="73">
        <f>SEKTOR_USD!B42*$B$53</f>
        <v>805540.46984079015</v>
      </c>
      <c r="C42" s="73">
        <f>SEKTOR_USD!C42*$C$53</f>
        <v>1374370.1967504001</v>
      </c>
      <c r="D42" s="80">
        <f t="shared" si="0"/>
        <v>70.614667817004346</v>
      </c>
      <c r="E42" s="80">
        <f t="shared" si="3"/>
        <v>3.3681485086309055</v>
      </c>
      <c r="F42" s="73">
        <f>SEKTOR_USD!F42*$B$54</f>
        <v>5945355.3492315253</v>
      </c>
      <c r="G42" s="73">
        <f>SEKTOR_USD!G42*$C$54</f>
        <v>9633350.2864741385</v>
      </c>
      <c r="H42" s="80">
        <f t="shared" si="1"/>
        <v>62.031530843977393</v>
      </c>
      <c r="I42" s="80">
        <f t="shared" si="4"/>
        <v>3.2108856526880833</v>
      </c>
      <c r="J42" s="73">
        <f>SEKTOR_USD!J42*$B$55</f>
        <v>10454550.412049999</v>
      </c>
      <c r="K42" s="73">
        <f>SEKTOR_USD!K42*$C$55</f>
        <v>15139600.997567736</v>
      </c>
      <c r="L42" s="80">
        <f t="shared" si="2"/>
        <v>44.813506089345637</v>
      </c>
      <c r="M42" s="80">
        <f t="shared" si="5"/>
        <v>3.1472354415306656</v>
      </c>
    </row>
    <row r="43" spans="1:13" ht="14.25" x14ac:dyDescent="0.2">
      <c r="A43" s="14" t="str">
        <f>SEKTOR_USD!A43</f>
        <v xml:space="preserve"> Madencilik Ürünleri</v>
      </c>
      <c r="B43" s="78">
        <f>SEKTOR_USD!B43*$B$53</f>
        <v>805540.46984079015</v>
      </c>
      <c r="C43" s="78">
        <f>SEKTOR_USD!C43*$C$53</f>
        <v>1374370.1967504001</v>
      </c>
      <c r="D43" s="79">
        <f t="shared" si="0"/>
        <v>70.614667817004346</v>
      </c>
      <c r="E43" s="79">
        <f t="shared" si="3"/>
        <v>3.3681485086309055</v>
      </c>
      <c r="F43" s="78">
        <f>SEKTOR_USD!F43*$B$54</f>
        <v>5945355.3492315253</v>
      </c>
      <c r="G43" s="78">
        <f>SEKTOR_USD!G43*$C$54</f>
        <v>9633350.2864741385</v>
      </c>
      <c r="H43" s="79">
        <f t="shared" si="1"/>
        <v>62.031530843977393</v>
      </c>
      <c r="I43" s="79">
        <f t="shared" si="4"/>
        <v>3.2108856526880833</v>
      </c>
      <c r="J43" s="78">
        <f>SEKTOR_USD!J43*$B$55</f>
        <v>10454550.412049999</v>
      </c>
      <c r="K43" s="78">
        <f>SEKTOR_USD!K43*$C$55</f>
        <v>15139600.997567736</v>
      </c>
      <c r="L43" s="79">
        <f t="shared" si="2"/>
        <v>44.813506089345637</v>
      </c>
      <c r="M43" s="79">
        <f t="shared" si="5"/>
        <v>3.1472354415306656</v>
      </c>
    </row>
    <row r="44" spans="1:13" ht="18" x14ac:dyDescent="0.25">
      <c r="A44" s="81" t="s">
        <v>33</v>
      </c>
      <c r="B44" s="141">
        <f>SEKTOR_USD!B44*$B$53</f>
        <v>25951597.425299656</v>
      </c>
      <c r="C44" s="141">
        <f>SEKTOR_USD!C44*$C$53</f>
        <v>40804916.803061575</v>
      </c>
      <c r="D44" s="142">
        <f>(C44-B44)/B44*100</f>
        <v>57.234701719292772</v>
      </c>
      <c r="E44" s="143">
        <f t="shared" si="3"/>
        <v>100</v>
      </c>
      <c r="F44" s="141">
        <f>SEKTOR_USD!F44*$B$54</f>
        <v>216976285.16386899</v>
      </c>
      <c r="G44" s="141">
        <f>SEKTOR_USD!G44*$C$54</f>
        <v>300021593.05826753</v>
      </c>
      <c r="H44" s="142">
        <f>(G44-F44)/F44*100</f>
        <v>38.273909902955275</v>
      </c>
      <c r="I44" s="142">
        <f t="shared" si="4"/>
        <v>100</v>
      </c>
      <c r="J44" s="141">
        <f>SEKTOR_USD!J44*$B$55</f>
        <v>380895749.98434198</v>
      </c>
      <c r="K44" s="141">
        <f>SEKTOR_USD!K44*$C$55</f>
        <v>481044436.58033264</v>
      </c>
      <c r="L44" s="142">
        <f>(K44-J44)/J44*100</f>
        <v>26.29293884221801</v>
      </c>
      <c r="M44" s="142">
        <f t="shared" si="5"/>
        <v>100</v>
      </c>
    </row>
    <row r="45" spans="1:13" ht="14.25" hidden="1" x14ac:dyDescent="0.2">
      <c r="A45" s="82" t="s">
        <v>34</v>
      </c>
      <c r="B45" s="78">
        <f>SEKTOR_USD!B45*2.1157</f>
        <v>0</v>
      </c>
      <c r="C45" s="78">
        <f>SEKTOR_USD!C45*2.7012</f>
        <v>0</v>
      </c>
      <c r="D45" s="79"/>
      <c r="E45" s="79"/>
      <c r="F45" s="78">
        <f>SEKTOR_USD!F45*2.1642</f>
        <v>13437920.82022403</v>
      </c>
      <c r="G45" s="78">
        <f>SEKTOR_USD!G45*2.5613</f>
        <v>15142551.838985989</v>
      </c>
      <c r="H45" s="79">
        <f>(G45-F45)/F45*100</f>
        <v>12.685228924674824</v>
      </c>
      <c r="I45" s="79">
        <f t="shared" ref="I45:I46" si="6">G45/G$46*100</f>
        <v>6.6482699130175753</v>
      </c>
      <c r="J45" s="78">
        <f>SEKTOR_USD!J45*2.0809</f>
        <v>19429481.795643631</v>
      </c>
      <c r="K45" s="78">
        <f>SEKTOR_USD!K45*2.3856</f>
        <v>22715953.80676683</v>
      </c>
      <c r="L45" s="79">
        <f>(K45-J45)/J45*100</f>
        <v>16.914872180791118</v>
      </c>
      <c r="M45" s="79">
        <f t="shared" ref="M45:M46" si="7">K45/K$46*100</f>
        <v>6.3471332780378722</v>
      </c>
    </row>
    <row r="46" spans="1:13" s="24" customFormat="1" ht="18" hidden="1" x14ac:dyDescent="0.25">
      <c r="A46" s="83" t="s">
        <v>35</v>
      </c>
      <c r="B46" s="84">
        <f>SEKTOR_USD!B46*2.1157</f>
        <v>0</v>
      </c>
      <c r="C46" s="84">
        <f>SEKTOR_USD!C46*2.7012</f>
        <v>0</v>
      </c>
      <c r="D46" s="85" t="e">
        <f>(C46-B46)/B46*100</f>
        <v>#DIV/0!</v>
      </c>
      <c r="E46" s="86" t="e">
        <f>C46/C$46*100</f>
        <v>#DIV/0!</v>
      </c>
      <c r="F46" s="84">
        <f>SEKTOR_USD!F46*2.1642</f>
        <v>173841021.19653326</v>
      </c>
      <c r="G46" s="84">
        <f>SEKTOR_USD!G46*2.5613</f>
        <v>227766803.04956144</v>
      </c>
      <c r="H46" s="85">
        <f>(G46-F46)/F46*100</f>
        <v>31.020170890542126</v>
      </c>
      <c r="I46" s="86">
        <f t="shared" si="6"/>
        <v>100</v>
      </c>
      <c r="J46" s="84">
        <f>SEKTOR_USD!J46*2.0809</f>
        <v>290498553.66377538</v>
      </c>
      <c r="K46" s="84">
        <f>SEKTOR_USD!K46*2.3856</f>
        <v>357893127.67966878</v>
      </c>
      <c r="L46" s="85">
        <f>(K46-J46)/J46*100</f>
        <v>23.199624633551963</v>
      </c>
      <c r="M46" s="86">
        <f t="shared" si="7"/>
        <v>100</v>
      </c>
    </row>
    <row r="47" spans="1:13" s="24" customFormat="1" ht="18" hidden="1" x14ac:dyDescent="0.25">
      <c r="A47" s="25"/>
      <c r="B47" s="26"/>
      <c r="C47" s="26"/>
      <c r="D47" s="27"/>
      <c r="E47" s="28"/>
      <c r="F47" s="28"/>
      <c r="G47" s="28"/>
      <c r="H47" s="28"/>
      <c r="I47" s="28"/>
    </row>
    <row r="48" spans="1:13" hidden="1" x14ac:dyDescent="0.2">
      <c r="A48" s="1" t="s">
        <v>117</v>
      </c>
    </row>
    <row r="49" spans="1:3" hidden="1" x14ac:dyDescent="0.2">
      <c r="A49" s="1" t="s">
        <v>114</v>
      </c>
    </row>
    <row r="51" spans="1:3" x14ac:dyDescent="0.2">
      <c r="A51" s="29" t="s">
        <v>119</v>
      </c>
    </row>
    <row r="52" spans="1:3" x14ac:dyDescent="0.2">
      <c r="A52" s="138"/>
      <c r="B52" s="139">
        <v>2016</v>
      </c>
      <c r="C52" s="139">
        <v>2017</v>
      </c>
    </row>
    <row r="53" spans="1:3" x14ac:dyDescent="0.2">
      <c r="A53" s="149" t="s">
        <v>226</v>
      </c>
      <c r="B53" s="140">
        <v>2.9685000000000001</v>
      </c>
      <c r="C53" s="140">
        <v>3.5564</v>
      </c>
    </row>
    <row r="54" spans="1:3" x14ac:dyDescent="0.2">
      <c r="A54" s="139" t="s">
        <v>227</v>
      </c>
      <c r="B54" s="140">
        <v>2.9275000000000002</v>
      </c>
      <c r="C54" s="140">
        <v>3.6141000000000001</v>
      </c>
    </row>
    <row r="55" spans="1:3" x14ac:dyDescent="0.2">
      <c r="A55" s="139" t="s">
        <v>228</v>
      </c>
      <c r="B55" s="140">
        <v>2.9239999999999999</v>
      </c>
      <c r="C55" s="140">
        <v>3.4238</v>
      </c>
    </row>
  </sheetData>
  <mergeCells count="5">
    <mergeCell ref="B6:E6"/>
    <mergeCell ref="F6:I6"/>
    <mergeCell ref="J6:M6"/>
    <mergeCell ref="A5:M5"/>
    <mergeCell ref="B1:J1"/>
  </mergeCells>
  <printOptions horizontalCentered="1" verticalCentered="1"/>
  <pageMargins left="0.11811023622047245" right="0" top="0.19685039370078741" bottom="0.19685039370078741" header="0.51181102362204722" footer="0.51181102362204722"/>
  <pageSetup paperSize="9" scale="70" orientation="landscape" horizontalDpi="4294967294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9"/>
  <sheetViews>
    <sheetView showGridLines="0" zoomScale="80" zoomScaleNormal="80" workbookViewId="0">
      <selection activeCell="A48" sqref="A48"/>
    </sheetView>
  </sheetViews>
  <sheetFormatPr defaultColWidth="9.140625" defaultRowHeight="12.75" x14ac:dyDescent="0.2"/>
  <cols>
    <col min="1" max="1" width="51" style="19" customWidth="1"/>
    <col min="2" max="2" width="14.42578125" style="19" customWidth="1"/>
    <col min="3" max="3" width="17.85546875" style="19" bestFit="1" customWidth="1"/>
    <col min="4" max="4" width="14.42578125" style="19" customWidth="1"/>
    <col min="5" max="5" width="17.85546875" style="19" bestFit="1" customWidth="1"/>
    <col min="6" max="6" width="19.85546875" style="19" bestFit="1" customWidth="1"/>
    <col min="7" max="7" width="19.85546875" style="19" customWidth="1"/>
    <col min="8" max="16384" width="9.140625" style="19"/>
  </cols>
  <sheetData>
    <row r="1" spans="1:7" x14ac:dyDescent="0.2">
      <c r="B1" s="20"/>
    </row>
    <row r="2" spans="1:7" x14ac:dyDescent="0.2">
      <c r="B2" s="20"/>
    </row>
    <row r="3" spans="1:7" x14ac:dyDescent="0.2">
      <c r="B3" s="20"/>
    </row>
    <row r="4" spans="1:7" x14ac:dyDescent="0.2">
      <c r="B4" s="20"/>
      <c r="C4" s="20"/>
    </row>
    <row r="5" spans="1:7" ht="26.25" x14ac:dyDescent="0.2">
      <c r="A5" s="157" t="s">
        <v>37</v>
      </c>
      <c r="B5" s="158"/>
      <c r="C5" s="158"/>
      <c r="D5" s="158"/>
      <c r="E5" s="158"/>
      <c r="F5" s="158"/>
      <c r="G5" s="159"/>
    </row>
    <row r="6" spans="1:7" ht="50.25" customHeight="1" x14ac:dyDescent="0.2">
      <c r="A6" s="70"/>
      <c r="B6" s="160" t="s">
        <v>223</v>
      </c>
      <c r="C6" s="160"/>
      <c r="D6" s="160" t="s">
        <v>224</v>
      </c>
      <c r="E6" s="160"/>
      <c r="F6" s="160" t="s">
        <v>122</v>
      </c>
      <c r="G6" s="160"/>
    </row>
    <row r="7" spans="1:7" ht="30" x14ac:dyDescent="0.25">
      <c r="A7" s="71" t="s">
        <v>1</v>
      </c>
      <c r="B7" s="87" t="s">
        <v>38</v>
      </c>
      <c r="C7" s="87" t="s">
        <v>39</v>
      </c>
      <c r="D7" s="87" t="s">
        <v>38</v>
      </c>
      <c r="E7" s="87" t="s">
        <v>39</v>
      </c>
      <c r="F7" s="87" t="s">
        <v>38</v>
      </c>
      <c r="G7" s="87" t="s">
        <v>39</v>
      </c>
    </row>
    <row r="8" spans="1:7" ht="16.5" x14ac:dyDescent="0.25">
      <c r="A8" s="72" t="s">
        <v>2</v>
      </c>
      <c r="B8" s="144">
        <f>SEKTOR_USD!D8</f>
        <v>22.277467820944981</v>
      </c>
      <c r="C8" s="144">
        <f>SEKTOR_TL!D8</f>
        <v>46.494049708070975</v>
      </c>
      <c r="D8" s="144">
        <f>SEKTOR_USD!H8</f>
        <v>4.3361736710027179</v>
      </c>
      <c r="E8" s="144">
        <f>SEKTOR_TL!H8</f>
        <v>28.806614949400828</v>
      </c>
      <c r="F8" s="144">
        <f>SEKTOR_USD!L8</f>
        <v>2.6135527216051986</v>
      </c>
      <c r="G8" s="144">
        <f>SEKTOR_TL!L8</f>
        <v>20.153311151926097</v>
      </c>
    </row>
    <row r="9" spans="1:7" s="23" customFormat="1" ht="15.75" x14ac:dyDescent="0.25">
      <c r="A9" s="75" t="s">
        <v>3</v>
      </c>
      <c r="B9" s="145">
        <f>SEKTOR_USD!D9</f>
        <v>17.447432835889146</v>
      </c>
      <c r="C9" s="145">
        <f>SEKTOR_TL!D9</f>
        <v>40.707444883798587</v>
      </c>
      <c r="D9" s="145">
        <f>SEKTOR_USD!H9</f>
        <v>1.5165409917999979</v>
      </c>
      <c r="E9" s="145">
        <f>SEKTOR_TL!H9</f>
        <v>25.325680887605241</v>
      </c>
      <c r="F9" s="145">
        <f>SEKTOR_USD!L9</f>
        <v>-9.8383649428180869E-2</v>
      </c>
      <c r="G9" s="145">
        <f>SEKTOR_TL!L9</f>
        <v>16.977822866309097</v>
      </c>
    </row>
    <row r="10" spans="1:7" ht="14.25" x14ac:dyDescent="0.2">
      <c r="A10" s="14" t="s">
        <v>4</v>
      </c>
      <c r="B10" s="146">
        <f>SEKTOR_USD!D10</f>
        <v>11.791144969963364</v>
      </c>
      <c r="C10" s="146">
        <f>SEKTOR_TL!D10</f>
        <v>33.930950975636733</v>
      </c>
      <c r="D10" s="146">
        <f>SEKTOR_USD!H10</f>
        <v>2.7115349414794885</v>
      </c>
      <c r="E10" s="146">
        <f>SEKTOR_TL!H10</f>
        <v>26.800942248335119</v>
      </c>
      <c r="F10" s="146">
        <f>SEKTOR_USD!L10</f>
        <v>4.2902358813843531</v>
      </c>
      <c r="G10" s="146">
        <f>SEKTOR_TL!L10</f>
        <v>22.116590154132609</v>
      </c>
    </row>
    <row r="11" spans="1:7" ht="14.25" x14ac:dyDescent="0.2">
      <c r="A11" s="14" t="s">
        <v>5</v>
      </c>
      <c r="B11" s="146">
        <f>SEKTOR_USD!D11</f>
        <v>39.557470487420119</v>
      </c>
      <c r="C11" s="146">
        <f>SEKTOR_TL!D11</f>
        <v>67.196290396314936</v>
      </c>
      <c r="D11" s="146">
        <f>SEKTOR_USD!H11</f>
        <v>10.29337508403024</v>
      </c>
      <c r="E11" s="146">
        <f>SEKTOR_TL!H11</f>
        <v>36.160986128503403</v>
      </c>
      <c r="F11" s="146">
        <f>SEKTOR_USD!L11</f>
        <v>5.2041079595290558</v>
      </c>
      <c r="G11" s="146">
        <f>SEKTOR_TL!L11</f>
        <v>23.18667059912298</v>
      </c>
    </row>
    <row r="12" spans="1:7" ht="14.25" x14ac:dyDescent="0.2">
      <c r="A12" s="14" t="s">
        <v>6</v>
      </c>
      <c r="B12" s="146">
        <f>SEKTOR_USD!D12</f>
        <v>32.033800425063234</v>
      </c>
      <c r="C12" s="146">
        <f>SEKTOR_TL!D12</f>
        <v>58.182586434796981</v>
      </c>
      <c r="D12" s="146">
        <f>SEKTOR_USD!H12</f>
        <v>8.097956047162727</v>
      </c>
      <c r="E12" s="146">
        <f>SEKTOR_TL!H12</f>
        <v>33.450665397113859</v>
      </c>
      <c r="F12" s="146">
        <f>SEKTOR_USD!L12</f>
        <v>5.4566057866262607</v>
      </c>
      <c r="G12" s="146">
        <f>SEKTOR_TL!L12</f>
        <v>23.482327938526335</v>
      </c>
    </row>
    <row r="13" spans="1:7" ht="14.25" x14ac:dyDescent="0.2">
      <c r="A13" s="14" t="s">
        <v>7</v>
      </c>
      <c r="B13" s="146">
        <f>SEKTOR_USD!D13</f>
        <v>15.572483341443148</v>
      </c>
      <c r="C13" s="146">
        <f>SEKTOR_TL!D13</f>
        <v>38.461168858180351</v>
      </c>
      <c r="D13" s="146">
        <f>SEKTOR_USD!H13</f>
        <v>-2.4307953037928929</v>
      </c>
      <c r="E13" s="146">
        <f>SEKTOR_TL!H13</f>
        <v>20.452557708817107</v>
      </c>
      <c r="F13" s="146">
        <f>SEKTOR_USD!L13</f>
        <v>-4.0507893642690913</v>
      </c>
      <c r="G13" s="146">
        <f>SEKTOR_TL!L13</f>
        <v>12.349831523466307</v>
      </c>
    </row>
    <row r="14" spans="1:7" ht="14.25" x14ac:dyDescent="0.2">
      <c r="A14" s="14" t="s">
        <v>8</v>
      </c>
      <c r="B14" s="146">
        <f>SEKTOR_USD!D14</f>
        <v>11.619841358630747</v>
      </c>
      <c r="C14" s="146">
        <f>SEKTOR_TL!D14</f>
        <v>33.72572134338364</v>
      </c>
      <c r="D14" s="146">
        <f>SEKTOR_USD!H14</f>
        <v>-6.3228635568253626</v>
      </c>
      <c r="E14" s="146">
        <f>SEKTOR_TL!H14</f>
        <v>15.64766484006061</v>
      </c>
      <c r="F14" s="146">
        <f>SEKTOR_USD!L14</f>
        <v>-16.07970939517946</v>
      </c>
      <c r="G14" s="146">
        <f>SEKTOR_TL!L14</f>
        <v>-1.7351946057508334</v>
      </c>
    </row>
    <row r="15" spans="1:7" ht="14.25" x14ac:dyDescent="0.2">
      <c r="A15" s="14" t="s">
        <v>9</v>
      </c>
      <c r="B15" s="146">
        <f>SEKTOR_USD!D15</f>
        <v>129.11652965463506</v>
      </c>
      <c r="C15" s="146">
        <f>SEKTOR_TL!D15</f>
        <v>174.49217654160148</v>
      </c>
      <c r="D15" s="146">
        <f>SEKTOR_USD!H15</f>
        <v>86.073927019475391</v>
      </c>
      <c r="E15" s="146">
        <f>SEKTOR_TL!H15</f>
        <v>129.71469842564849</v>
      </c>
      <c r="F15" s="146">
        <f>SEKTOR_USD!L15</f>
        <v>65.105242063622484</v>
      </c>
      <c r="G15" s="146">
        <f>SEKTOR_TL!L15</f>
        <v>93.326719486125427</v>
      </c>
    </row>
    <row r="16" spans="1:7" ht="14.25" x14ac:dyDescent="0.2">
      <c r="A16" s="14" t="s">
        <v>10</v>
      </c>
      <c r="B16" s="146">
        <f>SEKTOR_USD!D16</f>
        <v>0.43270018932366217</v>
      </c>
      <c r="C16" s="146">
        <f>SEKTOR_TL!D16</f>
        <v>20.323009921950707</v>
      </c>
      <c r="D16" s="146">
        <f>SEKTOR_USD!H16</f>
        <v>-22.469538023161597</v>
      </c>
      <c r="E16" s="146">
        <f>SEKTOR_TL!H16</f>
        <v>-4.2859632346740719</v>
      </c>
      <c r="F16" s="146">
        <f>SEKTOR_USD!L16</f>
        <v>-13.627738488391502</v>
      </c>
      <c r="G16" s="146">
        <f>SEKTOR_TL!L16</f>
        <v>1.1358922583601723</v>
      </c>
    </row>
    <row r="17" spans="1:7" ht="14.25" x14ac:dyDescent="0.2">
      <c r="A17" s="11" t="s">
        <v>11</v>
      </c>
      <c r="B17" s="146">
        <f>SEKTOR_USD!D17</f>
        <v>7.183863148588582</v>
      </c>
      <c r="C17" s="146">
        <f>SEKTOR_TL!D17</f>
        <v>28.411214721792295</v>
      </c>
      <c r="D17" s="146">
        <f>SEKTOR_USD!H17</f>
        <v>-2.2228117719455067</v>
      </c>
      <c r="E17" s="146">
        <f>SEKTOR_TL!H17</f>
        <v>20.709320572164554</v>
      </c>
      <c r="F17" s="146">
        <f>SEKTOR_USD!L17</f>
        <v>-4.1666653639046265</v>
      </c>
      <c r="G17" s="146">
        <f>SEKTOR_TL!L17</f>
        <v>12.214148812265158</v>
      </c>
    </row>
    <row r="18" spans="1:7" s="23" customFormat="1" ht="15.75" x14ac:dyDescent="0.25">
      <c r="A18" s="75" t="s">
        <v>12</v>
      </c>
      <c r="B18" s="145">
        <f>SEKTOR_USD!D18</f>
        <v>39.093543332207091</v>
      </c>
      <c r="C18" s="145">
        <f>SEKTOR_TL!D18</f>
        <v>66.64048425354936</v>
      </c>
      <c r="D18" s="145">
        <f>SEKTOR_USD!H18</f>
        <v>21.593906154295521</v>
      </c>
      <c r="E18" s="145">
        <f>SEKTOR_TL!H18</f>
        <v>50.111882572925516</v>
      </c>
      <c r="F18" s="145">
        <f>SEKTOR_USD!L18</f>
        <v>20.16177250489956</v>
      </c>
      <c r="G18" s="145">
        <f>SEKTOR_TL!L18</f>
        <v>40.701052223760293</v>
      </c>
    </row>
    <row r="19" spans="1:7" ht="14.25" x14ac:dyDescent="0.2">
      <c r="A19" s="14" t="s">
        <v>13</v>
      </c>
      <c r="B19" s="146">
        <f>SEKTOR_USD!D19</f>
        <v>39.093543332207091</v>
      </c>
      <c r="C19" s="146">
        <f>SEKTOR_TL!D19</f>
        <v>66.64048425354936</v>
      </c>
      <c r="D19" s="146">
        <f>SEKTOR_USD!H19</f>
        <v>21.593906154295521</v>
      </c>
      <c r="E19" s="146">
        <f>SEKTOR_TL!H19</f>
        <v>50.111882572925516</v>
      </c>
      <c r="F19" s="146">
        <f>SEKTOR_USD!L19</f>
        <v>20.16177250489956</v>
      </c>
      <c r="G19" s="146">
        <f>SEKTOR_TL!L19</f>
        <v>40.701052223760293</v>
      </c>
    </row>
    <row r="20" spans="1:7" s="23" customFormat="1" ht="15.75" x14ac:dyDescent="0.25">
      <c r="A20" s="75" t="s">
        <v>113</v>
      </c>
      <c r="B20" s="145">
        <f>SEKTOR_USD!D20</f>
        <v>28.322281502450821</v>
      </c>
      <c r="C20" s="145">
        <f>SEKTOR_TL!D20</f>
        <v>53.736015474251666</v>
      </c>
      <c r="D20" s="145">
        <f>SEKTOR_USD!H20</f>
        <v>6.1428434889151049</v>
      </c>
      <c r="E20" s="145">
        <f>SEKTOR_TL!H20</f>
        <v>31.037011324778156</v>
      </c>
      <c r="F20" s="145">
        <f>SEKTOR_USD!L20</f>
        <v>4.6131854819692322</v>
      </c>
      <c r="G20" s="145">
        <f>SEKTOR_TL!L20</f>
        <v>22.494741605050013</v>
      </c>
    </row>
    <row r="21" spans="1:7" ht="14.25" x14ac:dyDescent="0.2">
      <c r="A21" s="14" t="s">
        <v>112</v>
      </c>
      <c r="B21" s="146">
        <f>SEKTOR_USD!D21</f>
        <v>28.322281502450821</v>
      </c>
      <c r="C21" s="146">
        <f>SEKTOR_TL!D21</f>
        <v>53.736015474251666</v>
      </c>
      <c r="D21" s="146">
        <f>SEKTOR_USD!H21</f>
        <v>6.1428434889151049</v>
      </c>
      <c r="E21" s="146">
        <f>SEKTOR_TL!H21</f>
        <v>31.037011324778156</v>
      </c>
      <c r="F21" s="146">
        <f>SEKTOR_USD!L21</f>
        <v>4.6131854819692322</v>
      </c>
      <c r="G21" s="146">
        <f>SEKTOR_TL!L21</f>
        <v>22.494741605050013</v>
      </c>
    </row>
    <row r="22" spans="1:7" ht="16.5" x14ac:dyDescent="0.25">
      <c r="A22" s="72" t="s">
        <v>14</v>
      </c>
      <c r="B22" s="144">
        <f>SEKTOR_USD!D22</f>
        <v>32.312156176244535</v>
      </c>
      <c r="C22" s="144">
        <f>SEKTOR_TL!D22</f>
        <v>58.516069471179421</v>
      </c>
      <c r="D22" s="144">
        <f>SEKTOR_USD!H22</f>
        <v>12.754283731311428</v>
      </c>
      <c r="E22" s="144">
        <f>SEKTOR_TL!H22</f>
        <v>39.199062966125574</v>
      </c>
      <c r="F22" s="144">
        <f>SEKTOR_USD!L22</f>
        <v>8.3186109457994508</v>
      </c>
      <c r="G22" s="144">
        <f>SEKTOR_TL!L22</f>
        <v>26.833536305139592</v>
      </c>
    </row>
    <row r="23" spans="1:7" s="23" customFormat="1" ht="15.75" x14ac:dyDescent="0.25">
      <c r="A23" s="75" t="s">
        <v>15</v>
      </c>
      <c r="B23" s="145">
        <f>SEKTOR_USD!D23</f>
        <v>23.307708135598798</v>
      </c>
      <c r="C23" s="145">
        <f>SEKTOR_TL!D23</f>
        <v>47.728325151909587</v>
      </c>
      <c r="D23" s="145">
        <f>SEKTOR_USD!H23</f>
        <v>3.4252710630128429</v>
      </c>
      <c r="E23" s="145">
        <f>SEKTOR_TL!H23</f>
        <v>27.682074175519961</v>
      </c>
      <c r="F23" s="145">
        <f>SEKTOR_USD!L23</f>
        <v>1.8019809700839111</v>
      </c>
      <c r="G23" s="145">
        <f>SEKTOR_TL!L23</f>
        <v>19.203017252179649</v>
      </c>
    </row>
    <row r="24" spans="1:7" ht="14.25" x14ac:dyDescent="0.2">
      <c r="A24" s="14" t="s">
        <v>16</v>
      </c>
      <c r="B24" s="146">
        <f>SEKTOR_USD!D24</f>
        <v>16.905656759852867</v>
      </c>
      <c r="C24" s="146">
        <f>SEKTOR_TL!D24</f>
        <v>40.058372141061398</v>
      </c>
      <c r="D24" s="146">
        <f>SEKTOR_USD!H24</f>
        <v>1.4714236904925504</v>
      </c>
      <c r="E24" s="146">
        <f>SEKTOR_TL!H24</f>
        <v>25.26998201872216</v>
      </c>
      <c r="F24" s="146">
        <f>SEKTOR_USD!L24</f>
        <v>1.0944667969144795</v>
      </c>
      <c r="G24" s="146">
        <f>SEKTOR_TL!L24</f>
        <v>18.374567516852196</v>
      </c>
    </row>
    <row r="25" spans="1:7" ht="14.25" x14ac:dyDescent="0.2">
      <c r="A25" s="14" t="s">
        <v>17</v>
      </c>
      <c r="B25" s="146">
        <f>SEKTOR_USD!D25</f>
        <v>25.346847156055478</v>
      </c>
      <c r="C25" s="146">
        <f>SEKTOR_TL!D25</f>
        <v>50.171307807241249</v>
      </c>
      <c r="D25" s="146">
        <f>SEKTOR_USD!H25</f>
        <v>7.0382741407935017</v>
      </c>
      <c r="E25" s="146">
        <f>SEKTOR_TL!H25</f>
        <v>32.142451433729057</v>
      </c>
      <c r="F25" s="146">
        <f>SEKTOR_USD!L25</f>
        <v>3.2687415399339024</v>
      </c>
      <c r="G25" s="146">
        <f>SEKTOR_TL!L25</f>
        <v>20.920491547341218</v>
      </c>
    </row>
    <row r="26" spans="1:7" ht="14.25" x14ac:dyDescent="0.2">
      <c r="A26" s="14" t="s">
        <v>18</v>
      </c>
      <c r="B26" s="146">
        <f>SEKTOR_USD!D26</f>
        <v>53.402414912519824</v>
      </c>
      <c r="C26" s="146">
        <f>SEKTOR_TL!D26</f>
        <v>83.783172779142816</v>
      </c>
      <c r="D26" s="146">
        <f>SEKTOR_USD!H26</f>
        <v>8.9479907867973463</v>
      </c>
      <c r="E26" s="146">
        <f>SEKTOR_TL!H26</f>
        <v>34.500062682344755</v>
      </c>
      <c r="F26" s="146">
        <f>SEKTOR_USD!L26</f>
        <v>3.5970902079210298</v>
      </c>
      <c r="G26" s="146">
        <f>SEKTOR_TL!L26</f>
        <v>21.304964929507531</v>
      </c>
    </row>
    <row r="27" spans="1:7" s="23" customFormat="1" ht="15.75" x14ac:dyDescent="0.25">
      <c r="A27" s="75" t="s">
        <v>19</v>
      </c>
      <c r="B27" s="145">
        <f>SEKTOR_USD!D27</f>
        <v>23.878626672367442</v>
      </c>
      <c r="C27" s="145">
        <f>SEKTOR_TL!D27</f>
        <v>48.412311907565282</v>
      </c>
      <c r="D27" s="145">
        <f>SEKTOR_USD!H27</f>
        <v>14.388090912856818</v>
      </c>
      <c r="E27" s="145">
        <f>SEKTOR_TL!H27</f>
        <v>41.216054438311119</v>
      </c>
      <c r="F27" s="145">
        <f>SEKTOR_USD!L27</f>
        <v>6.993617926999562</v>
      </c>
      <c r="G27" s="145">
        <f>SEKTOR_TL!L27</f>
        <v>25.282061921498332</v>
      </c>
    </row>
    <row r="28" spans="1:7" ht="14.25" x14ac:dyDescent="0.2">
      <c r="A28" s="14" t="s">
        <v>20</v>
      </c>
      <c r="B28" s="146">
        <f>SEKTOR_USD!D28</f>
        <v>23.878626672367442</v>
      </c>
      <c r="C28" s="146">
        <f>SEKTOR_TL!D28</f>
        <v>48.412311907565282</v>
      </c>
      <c r="D28" s="146">
        <f>SEKTOR_USD!H28</f>
        <v>14.388090912856818</v>
      </c>
      <c r="E28" s="146">
        <f>SEKTOR_TL!H28</f>
        <v>41.216054438311119</v>
      </c>
      <c r="F28" s="146">
        <f>SEKTOR_USD!L28</f>
        <v>6.993617926999562</v>
      </c>
      <c r="G28" s="146">
        <f>SEKTOR_TL!L28</f>
        <v>25.282061921498332</v>
      </c>
    </row>
    <row r="29" spans="1:7" s="23" customFormat="1" ht="15.75" x14ac:dyDescent="0.25">
      <c r="A29" s="75" t="s">
        <v>21</v>
      </c>
      <c r="B29" s="145">
        <f>SEKTOR_USD!D29</f>
        <v>34.926479240226378</v>
      </c>
      <c r="C29" s="145">
        <f>SEKTOR_TL!D29</f>
        <v>61.648149156119615</v>
      </c>
      <c r="D29" s="145">
        <f>SEKTOR_USD!H29</f>
        <v>13.754410508763579</v>
      </c>
      <c r="E29" s="145">
        <f>SEKTOR_TL!H29</f>
        <v>40.433754063099023</v>
      </c>
      <c r="F29" s="145">
        <f>SEKTOR_USD!L29</f>
        <v>9.4468936560822456</v>
      </c>
      <c r="G29" s="145">
        <f>SEKTOR_TL!L29</f>
        <v>28.154676641482361</v>
      </c>
    </row>
    <row r="30" spans="1:7" ht="14.25" x14ac:dyDescent="0.2">
      <c r="A30" s="14" t="s">
        <v>22</v>
      </c>
      <c r="B30" s="146">
        <f>SEKTOR_USD!D30</f>
        <v>19.005880278456704</v>
      </c>
      <c r="C30" s="146">
        <f>SEKTOR_TL!D30</f>
        <v>42.574536844299622</v>
      </c>
      <c r="D30" s="146">
        <f>SEKTOR_USD!H30</f>
        <v>-2.7849084186864674</v>
      </c>
      <c r="E30" s="146">
        <f>SEKTOR_TL!H30</f>
        <v>20.015392821187099</v>
      </c>
      <c r="F30" s="146">
        <f>SEKTOR_USD!L30</f>
        <v>-3.4015880137235222</v>
      </c>
      <c r="G30" s="146">
        <f>SEKTOR_TL!L30</f>
        <v>13.11000101183769</v>
      </c>
    </row>
    <row r="31" spans="1:7" ht="14.25" x14ac:dyDescent="0.2">
      <c r="A31" s="14" t="s">
        <v>23</v>
      </c>
      <c r="B31" s="146">
        <f>SEKTOR_USD!D31</f>
        <v>41.125807941903318</v>
      </c>
      <c r="C31" s="146">
        <f>SEKTOR_TL!D31</f>
        <v>69.075231047527325</v>
      </c>
      <c r="D31" s="146">
        <f>SEKTOR_USD!H31</f>
        <v>24.748217337916511</v>
      </c>
      <c r="E31" s="146">
        <f>SEKTOR_TL!H31</f>
        <v>54.005988823557324</v>
      </c>
      <c r="F31" s="146">
        <f>SEKTOR_USD!L31</f>
        <v>21.085129023261974</v>
      </c>
      <c r="G31" s="146">
        <f>SEKTOR_TL!L31</f>
        <v>41.78223828654049</v>
      </c>
    </row>
    <row r="32" spans="1:7" ht="14.25" x14ac:dyDescent="0.2">
      <c r="A32" s="14" t="s">
        <v>24</v>
      </c>
      <c r="B32" s="146">
        <f>SEKTOR_USD!D32</f>
        <v>300.2429613434868</v>
      </c>
      <c r="C32" s="146">
        <f>SEKTOR_TL!D32</f>
        <v>379.50953940440513</v>
      </c>
      <c r="D32" s="146">
        <f>SEKTOR_USD!H32</f>
        <v>88.627955443213864</v>
      </c>
      <c r="E32" s="146">
        <f>SEKTOR_TL!H32</f>
        <v>132.86773484793142</v>
      </c>
      <c r="F32" s="146">
        <f>SEKTOR_USD!L32</f>
        <v>58.395929088149721</v>
      </c>
      <c r="G32" s="146">
        <f>SEKTOR_TL!L32</f>
        <v>85.470582083449727</v>
      </c>
    </row>
    <row r="33" spans="1:7" ht="14.25" x14ac:dyDescent="0.2">
      <c r="A33" s="14" t="s">
        <v>107</v>
      </c>
      <c r="B33" s="146">
        <f>SEKTOR_USD!D33</f>
        <v>28.977422177183449</v>
      </c>
      <c r="C33" s="146">
        <f>SEKTOR_TL!D33</f>
        <v>54.520904238145583</v>
      </c>
      <c r="D33" s="146">
        <f>SEKTOR_USD!H33</f>
        <v>-0.28840535943313639</v>
      </c>
      <c r="E33" s="146">
        <f>SEKTOR_TL!H33</f>
        <v>23.097412191450957</v>
      </c>
      <c r="F33" s="146">
        <f>SEKTOR_USD!L33</f>
        <v>-1.9357909043345407</v>
      </c>
      <c r="G33" s="146">
        <f>SEKTOR_TL!L33</f>
        <v>14.826347162017573</v>
      </c>
    </row>
    <row r="34" spans="1:7" ht="14.25" x14ac:dyDescent="0.2">
      <c r="A34" s="14" t="s">
        <v>25</v>
      </c>
      <c r="B34" s="146">
        <f>SEKTOR_USD!D34</f>
        <v>35.339659167136119</v>
      </c>
      <c r="C34" s="146">
        <f>SEKTOR_TL!D34</f>
        <v>62.143157777329591</v>
      </c>
      <c r="D34" s="146">
        <f>SEKTOR_USD!H34</f>
        <v>8.3476194815818001</v>
      </c>
      <c r="E34" s="146">
        <f>SEKTOR_TL!H34</f>
        <v>33.758883541719811</v>
      </c>
      <c r="F34" s="146">
        <f>SEKTOR_USD!L34</f>
        <v>3.3330258904527481</v>
      </c>
      <c r="G34" s="146">
        <f>SEKTOR_TL!L34</f>
        <v>20.995764036844101</v>
      </c>
    </row>
    <row r="35" spans="1:7" ht="14.25" x14ac:dyDescent="0.2">
      <c r="A35" s="14" t="s">
        <v>26</v>
      </c>
      <c r="B35" s="146">
        <f>SEKTOR_USD!D35</f>
        <v>30.549239065802652</v>
      </c>
      <c r="C35" s="146">
        <f>SEKTOR_TL!D35</f>
        <v>56.404013412033194</v>
      </c>
      <c r="D35" s="146">
        <f>SEKTOR_USD!H35</f>
        <v>10.520673875341613</v>
      </c>
      <c r="E35" s="146">
        <f>SEKTOR_TL!H35</f>
        <v>36.441594347693304</v>
      </c>
      <c r="F35" s="146">
        <f>SEKTOR_USD!L35</f>
        <v>5.0330884476038893</v>
      </c>
      <c r="G35" s="146">
        <f>SEKTOR_TL!L35</f>
        <v>22.986418682252456</v>
      </c>
    </row>
    <row r="36" spans="1:7" ht="14.25" x14ac:dyDescent="0.2">
      <c r="A36" s="14" t="s">
        <v>27</v>
      </c>
      <c r="B36" s="146">
        <f>SEKTOR_USD!D36</f>
        <v>32.352493574534911</v>
      </c>
      <c r="C36" s="146">
        <f>SEKTOR_TL!D36</f>
        <v>58.564395535952819</v>
      </c>
      <c r="D36" s="146">
        <f>SEKTOR_USD!H36</f>
        <v>30.827695502188391</v>
      </c>
      <c r="E36" s="146">
        <f>SEKTOR_TL!H36</f>
        <v>61.511314881113265</v>
      </c>
      <c r="F36" s="146">
        <f>SEKTOR_USD!L36</f>
        <v>20.854917778457267</v>
      </c>
      <c r="G36" s="146">
        <f>SEKTOR_TL!L36</f>
        <v>41.512676980123807</v>
      </c>
    </row>
    <row r="37" spans="1:7" ht="14.25" x14ac:dyDescent="0.2">
      <c r="A37" s="14" t="s">
        <v>108</v>
      </c>
      <c r="B37" s="146">
        <f>SEKTOR_USD!D37</f>
        <v>21.329257333614809</v>
      </c>
      <c r="C37" s="146">
        <f>SEKTOR_TL!D37</f>
        <v>45.358049783145574</v>
      </c>
      <c r="D37" s="146">
        <f>SEKTOR_USD!H37</f>
        <v>-2.1607536943507797</v>
      </c>
      <c r="E37" s="146">
        <f>SEKTOR_TL!H37</f>
        <v>20.785933415284997</v>
      </c>
      <c r="F37" s="146">
        <f>SEKTOR_USD!L37</f>
        <v>-2.9343229474584169</v>
      </c>
      <c r="G37" s="146">
        <f>SEKTOR_TL!L37</f>
        <v>13.657135804545769</v>
      </c>
    </row>
    <row r="38" spans="1:7" ht="14.25" x14ac:dyDescent="0.2">
      <c r="A38" s="11" t="s">
        <v>28</v>
      </c>
      <c r="B38" s="146">
        <f>SEKTOR_USD!D38</f>
        <v>192.8296311170636</v>
      </c>
      <c r="C38" s="146">
        <f>SEKTOR_TL!D38</f>
        <v>250.82341253317324</v>
      </c>
      <c r="D38" s="146">
        <f>SEKTOR_USD!H38</f>
        <v>65.056633950441778</v>
      </c>
      <c r="E38" s="146">
        <f>SEKTOR_TL!H38</f>
        <v>103.76812323152575</v>
      </c>
      <c r="F38" s="146">
        <f>SEKTOR_USD!L38</f>
        <v>41.689769618793619</v>
      </c>
      <c r="G38" s="146">
        <f>SEKTOR_TL!L38</f>
        <v>65.908834890843224</v>
      </c>
    </row>
    <row r="39" spans="1:7" ht="14.25" x14ac:dyDescent="0.2">
      <c r="A39" s="11" t="s">
        <v>109</v>
      </c>
      <c r="B39" s="146">
        <f>SEKTOR_USD!D39</f>
        <v>14.749273550493999</v>
      </c>
      <c r="C39" s="146">
        <f>SEKTOR_TL!D39</f>
        <v>37.474925536458414</v>
      </c>
      <c r="D39" s="146">
        <f>SEKTOR_USD!H39</f>
        <v>-0.61019070015850319</v>
      </c>
      <c r="E39" s="146">
        <f>SEKTOR_TL!H39</f>
        <v>22.700157059114311</v>
      </c>
      <c r="F39" s="146">
        <f>SEKTOR_USD!L39</f>
        <v>-3.9537937092272686</v>
      </c>
      <c r="G39" s="146">
        <f>SEKTOR_TL!L39</f>
        <v>12.463406668381554</v>
      </c>
    </row>
    <row r="40" spans="1:7" ht="14.25" x14ac:dyDescent="0.2">
      <c r="A40" s="11" t="s">
        <v>29</v>
      </c>
      <c r="B40" s="146">
        <f>SEKTOR_USD!D40</f>
        <v>35.063631453888675</v>
      </c>
      <c r="C40" s="146">
        <f>SEKTOR_TL!D40</f>
        <v>61.812463837833789</v>
      </c>
      <c r="D40" s="146">
        <f>SEKTOR_USD!H40</f>
        <v>6.1608426953814677</v>
      </c>
      <c r="E40" s="146">
        <f>SEKTOR_TL!H40</f>
        <v>31.059231967678269</v>
      </c>
      <c r="F40" s="146">
        <f>SEKTOR_USD!L40</f>
        <v>3.2664192028471213</v>
      </c>
      <c r="G40" s="146">
        <f>SEKTOR_TL!L40</f>
        <v>20.917772252636102</v>
      </c>
    </row>
    <row r="41" spans="1:7" ht="14.25" x14ac:dyDescent="0.2">
      <c r="A41" s="14" t="s">
        <v>30</v>
      </c>
      <c r="B41" s="146">
        <f>SEKTOR_USD!D41</f>
        <v>57.270642459788668</v>
      </c>
      <c r="C41" s="146">
        <f>SEKTOR_TL!D41</f>
        <v>88.417487904326194</v>
      </c>
      <c r="D41" s="146">
        <f>SEKTOR_USD!H41</f>
        <v>10.52580245294236</v>
      </c>
      <c r="E41" s="146">
        <f>SEKTOR_TL!H41</f>
        <v>36.447925754117492</v>
      </c>
      <c r="F41" s="146">
        <f>SEKTOR_USD!L41</f>
        <v>3.4192267388068425</v>
      </c>
      <c r="G41" s="146">
        <f>SEKTOR_TL!L41</f>
        <v>21.096699216254041</v>
      </c>
    </row>
    <row r="42" spans="1:7" ht="16.5" x14ac:dyDescent="0.25">
      <c r="A42" s="72" t="s">
        <v>31</v>
      </c>
      <c r="B42" s="144">
        <f>SEKTOR_USD!D42</f>
        <v>42.410764091434423</v>
      </c>
      <c r="C42" s="144">
        <f>SEKTOR_TL!D42</f>
        <v>70.614667817004346</v>
      </c>
      <c r="D42" s="144">
        <f>SEKTOR_USD!H42</f>
        <v>31.249081803420992</v>
      </c>
      <c r="E42" s="144">
        <f>SEKTOR_TL!H42</f>
        <v>62.031530843977393</v>
      </c>
      <c r="F42" s="144">
        <f>SEKTOR_USD!L42</f>
        <v>23.673897951178983</v>
      </c>
      <c r="G42" s="144">
        <f>SEKTOR_TL!L42</f>
        <v>44.813506089345637</v>
      </c>
    </row>
    <row r="43" spans="1:7" ht="14.25" x14ac:dyDescent="0.2">
      <c r="A43" s="14" t="s">
        <v>32</v>
      </c>
      <c r="B43" s="146">
        <f>SEKTOR_USD!D43</f>
        <v>42.410764091434423</v>
      </c>
      <c r="C43" s="146">
        <f>SEKTOR_TL!D43</f>
        <v>70.614667817004346</v>
      </c>
      <c r="D43" s="146">
        <f>SEKTOR_USD!H43</f>
        <v>31.249081803420992</v>
      </c>
      <c r="E43" s="146">
        <f>SEKTOR_TL!H43</f>
        <v>62.031530843977393</v>
      </c>
      <c r="F43" s="146">
        <f>SEKTOR_USD!L43</f>
        <v>23.673897951178983</v>
      </c>
      <c r="G43" s="146">
        <f>SEKTOR_TL!L43</f>
        <v>44.813506089345637</v>
      </c>
    </row>
    <row r="44" spans="1:7" ht="18" x14ac:dyDescent="0.25">
      <c r="A44" s="88" t="s">
        <v>40</v>
      </c>
      <c r="B44" s="147">
        <f>SEKTOR_USD!D44</f>
        <v>31.242608270644627</v>
      </c>
      <c r="C44" s="147">
        <f>SEKTOR_TL!D44</f>
        <v>57.234701719292772</v>
      </c>
      <c r="D44" s="147">
        <f>SEKTOR_USD!H44</f>
        <v>12.004889527379332</v>
      </c>
      <c r="E44" s="147">
        <f>SEKTOR_TL!H44</f>
        <v>38.273909902955275</v>
      </c>
      <c r="F44" s="147">
        <f>SEKTOR_USD!L44</f>
        <v>7.8569289019935358</v>
      </c>
      <c r="G44" s="147">
        <f>SEKTOR_TL!L44</f>
        <v>26.29293884221801</v>
      </c>
    </row>
    <row r="45" spans="1:7" ht="14.25" hidden="1" x14ac:dyDescent="0.2">
      <c r="A45" s="82" t="s">
        <v>34</v>
      </c>
      <c r="B45" s="89"/>
      <c r="C45" s="89"/>
      <c r="D45" s="79">
        <f>SEKTOR_USD!H45</f>
        <v>-4.7853150982777244</v>
      </c>
      <c r="E45" s="79">
        <f>SEKTOR_TL!H45</f>
        <v>12.685228924674824</v>
      </c>
      <c r="F45" s="79">
        <f>SEKTOR_USD!L45</f>
        <v>1.9819573780215642</v>
      </c>
      <c r="G45" s="79">
        <f>SEKTOR_TL!L45</f>
        <v>16.914872180791118</v>
      </c>
    </row>
    <row r="46" spans="1:7" s="24" customFormat="1" ht="18" hidden="1" x14ac:dyDescent="0.25">
      <c r="A46" s="83" t="s">
        <v>40</v>
      </c>
      <c r="B46" s="90">
        <f>SEKTOR_USD!D46</f>
        <v>0</v>
      </c>
      <c r="C46" s="90" t="e">
        <f>SEKTOR_TL!D46</f>
        <v>#DIV/0!</v>
      </c>
      <c r="D46" s="90">
        <f>SEKTOR_USD!H46</f>
        <v>10.707005755402053</v>
      </c>
      <c r="E46" s="90">
        <f>SEKTOR_TL!H46</f>
        <v>31.020170890542126</v>
      </c>
      <c r="F46" s="90">
        <f>SEKTOR_USD!L46</f>
        <v>7.4639918259382334</v>
      </c>
      <c r="G46" s="90">
        <f>SEKTOR_TL!L46</f>
        <v>23.199624633551963</v>
      </c>
    </row>
    <row r="47" spans="1:7" s="24" customFormat="1" ht="18" x14ac:dyDescent="0.25">
      <c r="A47" s="25"/>
      <c r="B47" s="27"/>
      <c r="C47" s="27"/>
      <c r="D47" s="27"/>
      <c r="E47" s="27"/>
    </row>
    <row r="48" spans="1:7" x14ac:dyDescent="0.2">
      <c r="A48" s="23" t="s">
        <v>36</v>
      </c>
    </row>
    <row r="49" spans="1:1" x14ac:dyDescent="0.2">
      <c r="A49" s="30"/>
    </row>
  </sheetData>
  <mergeCells count="4">
    <mergeCell ref="B6:C6"/>
    <mergeCell ref="D6:E6"/>
    <mergeCell ref="F6:G6"/>
    <mergeCell ref="A5:G5"/>
  </mergeCells>
  <printOptions horizontalCentered="1" verticalCentered="1"/>
  <pageMargins left="0.11811023622047245" right="0" top="0.19685039370078741" bottom="0.19685039370078741" header="0.51181102362204722" footer="0.51181102362204722"/>
  <pageSetup paperSize="9" scale="70" orientation="landscape" horizontalDpi="4294967294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2"/>
  <sheetViews>
    <sheetView showGridLines="0" zoomScale="80" zoomScaleNormal="80" workbookViewId="0">
      <selection activeCell="M9" sqref="M9"/>
    </sheetView>
  </sheetViews>
  <sheetFormatPr defaultColWidth="9.140625" defaultRowHeight="12.75" x14ac:dyDescent="0.2"/>
  <cols>
    <col min="1" max="1" width="32.28515625" customWidth="1"/>
    <col min="2" max="2" width="12.7109375" bestFit="1" customWidth="1"/>
    <col min="3" max="3" width="12.85546875" customWidth="1"/>
    <col min="4" max="4" width="12.140625" bestFit="1" customWidth="1"/>
    <col min="5" max="5" width="13.5703125" bestFit="1" customWidth="1"/>
    <col min="6" max="7" width="12.7109375" bestFit="1" customWidth="1"/>
    <col min="8" max="8" width="12.140625" bestFit="1" customWidth="1"/>
    <col min="9" max="9" width="15" bestFit="1" customWidth="1"/>
    <col min="10" max="11" width="14.140625" bestFit="1" customWidth="1"/>
    <col min="12" max="12" width="10.28515625" customWidth="1"/>
    <col min="13" max="13" width="15" bestFit="1" customWidth="1"/>
  </cols>
  <sheetData>
    <row r="2" spans="1:13" ht="26.25" x14ac:dyDescent="0.4">
      <c r="C2" s="154" t="s">
        <v>126</v>
      </c>
      <c r="D2" s="154"/>
      <c r="E2" s="154"/>
      <c r="F2" s="154"/>
      <c r="G2" s="154"/>
      <c r="H2" s="154"/>
      <c r="I2" s="154"/>
      <c r="J2" s="154"/>
      <c r="K2" s="154"/>
    </row>
    <row r="6" spans="1:13" ht="22.5" customHeight="1" x14ac:dyDescent="0.2">
      <c r="A6" s="161" t="s">
        <v>116</v>
      </c>
      <c r="B6" s="162"/>
      <c r="C6" s="162"/>
      <c r="D6" s="162"/>
      <c r="E6" s="162"/>
      <c r="F6" s="162"/>
      <c r="G6" s="162"/>
      <c r="H6" s="162"/>
      <c r="I6" s="162"/>
      <c r="J6" s="162"/>
      <c r="K6" s="162"/>
      <c r="L6" s="162"/>
      <c r="M6" s="163"/>
    </row>
    <row r="7" spans="1:13" ht="24" customHeight="1" x14ac:dyDescent="0.2">
      <c r="A7" s="92"/>
      <c r="B7" s="150" t="s">
        <v>128</v>
      </c>
      <c r="C7" s="150"/>
      <c r="D7" s="150"/>
      <c r="E7" s="150"/>
      <c r="F7" s="150" t="s">
        <v>129</v>
      </c>
      <c r="G7" s="150"/>
      <c r="H7" s="150"/>
      <c r="I7" s="150"/>
      <c r="J7" s="150" t="s">
        <v>106</v>
      </c>
      <c r="K7" s="150"/>
      <c r="L7" s="150"/>
      <c r="M7" s="150"/>
    </row>
    <row r="8" spans="1:13" ht="60" x14ac:dyDescent="0.2">
      <c r="A8" s="93" t="s">
        <v>41</v>
      </c>
      <c r="B8" s="118">
        <v>2016</v>
      </c>
      <c r="C8" s="119">
        <v>2017</v>
      </c>
      <c r="D8" s="120" t="s">
        <v>123</v>
      </c>
      <c r="E8" s="120" t="s">
        <v>124</v>
      </c>
      <c r="F8" s="119">
        <v>2016</v>
      </c>
      <c r="G8" s="121">
        <v>2017</v>
      </c>
      <c r="H8" s="120" t="s">
        <v>123</v>
      </c>
      <c r="I8" s="119" t="s">
        <v>124</v>
      </c>
      <c r="J8" s="119" t="s">
        <v>130</v>
      </c>
      <c r="K8" s="121" t="s">
        <v>131</v>
      </c>
      <c r="L8" s="120" t="s">
        <v>123</v>
      </c>
      <c r="M8" s="119" t="s">
        <v>124</v>
      </c>
    </row>
    <row r="9" spans="1:13" ht="22.5" customHeight="1" x14ac:dyDescent="0.25">
      <c r="A9" s="94" t="s">
        <v>200</v>
      </c>
      <c r="B9" s="124">
        <v>2201614.3429200002</v>
      </c>
      <c r="C9" s="124">
        <v>3088518.9706000001</v>
      </c>
      <c r="D9" s="108">
        <f>(C9-B9)/B9*100</f>
        <v>40.284286416107676</v>
      </c>
      <c r="E9" s="126">
        <f t="shared" ref="E9:E22" si="0">C9/C$22*100</f>
        <v>26.918346433726132</v>
      </c>
      <c r="F9" s="124">
        <v>19628251.196249999</v>
      </c>
      <c r="G9" s="124">
        <v>22578327.4518</v>
      </c>
      <c r="H9" s="108">
        <f t="shared" ref="H9:H21" si="1">(G9-F9)/F9*100</f>
        <v>15.029745778440089</v>
      </c>
      <c r="I9" s="110">
        <f t="shared" ref="I9:I22" si="2">G9/G$22*100</f>
        <v>27.198153443476542</v>
      </c>
      <c r="J9" s="124">
        <v>34963008.418559998</v>
      </c>
      <c r="K9" s="124">
        <v>38133817.290590003</v>
      </c>
      <c r="L9" s="108">
        <f t="shared" ref="L9:L22" si="3">(K9-J9)/J9*100</f>
        <v>9.0690390085161869</v>
      </c>
      <c r="M9" s="126">
        <f t="shared" ref="M9:M22" si="4">K9/K$22*100</f>
        <v>27.141476693436111</v>
      </c>
    </row>
    <row r="10" spans="1:13" ht="22.5" customHeight="1" x14ac:dyDescent="0.25">
      <c r="A10" s="94" t="s">
        <v>201</v>
      </c>
      <c r="B10" s="124">
        <v>1786869.74621</v>
      </c>
      <c r="C10" s="124">
        <v>2510669.0024600001</v>
      </c>
      <c r="D10" s="108">
        <f t="shared" ref="D10:D22" si="5">(C10-B10)/B10*100</f>
        <v>40.506548268848263</v>
      </c>
      <c r="E10" s="126">
        <f t="shared" si="0"/>
        <v>21.882027804254243</v>
      </c>
      <c r="F10" s="124">
        <v>13907951.611740001</v>
      </c>
      <c r="G10" s="124">
        <v>17203952.479180001</v>
      </c>
      <c r="H10" s="108">
        <f t="shared" si="1"/>
        <v>23.698679427801395</v>
      </c>
      <c r="I10" s="110">
        <f t="shared" si="2"/>
        <v>20.724109895293104</v>
      </c>
      <c r="J10" s="124">
        <v>23352777.71982</v>
      </c>
      <c r="K10" s="124">
        <v>27819734.930349998</v>
      </c>
      <c r="L10" s="108">
        <f t="shared" si="3"/>
        <v>19.128162243152754</v>
      </c>
      <c r="M10" s="126">
        <f t="shared" si="4"/>
        <v>19.800500995634334</v>
      </c>
    </row>
    <row r="11" spans="1:13" ht="22.5" customHeight="1" x14ac:dyDescent="0.25">
      <c r="A11" s="94" t="s">
        <v>202</v>
      </c>
      <c r="B11" s="124">
        <v>1333956.8906099999</v>
      </c>
      <c r="C11" s="124">
        <v>1564295.35213</v>
      </c>
      <c r="D11" s="108">
        <f t="shared" si="5"/>
        <v>17.267309246753062</v>
      </c>
      <c r="E11" s="126">
        <f t="shared" si="0"/>
        <v>13.6337981453689</v>
      </c>
      <c r="F11" s="124">
        <v>10729533.622500001</v>
      </c>
      <c r="G11" s="124">
        <v>10543214.249600001</v>
      </c>
      <c r="H11" s="108">
        <f t="shared" si="1"/>
        <v>-1.7365095208731645</v>
      </c>
      <c r="I11" s="110">
        <f t="shared" si="2"/>
        <v>12.700496064654617</v>
      </c>
      <c r="J11" s="124">
        <v>18512106.769359998</v>
      </c>
      <c r="K11" s="124">
        <v>18205009.23765</v>
      </c>
      <c r="L11" s="108">
        <f t="shared" si="3"/>
        <v>-1.6589010399307234</v>
      </c>
      <c r="M11" s="126">
        <f t="shared" si="4"/>
        <v>12.957287495301307</v>
      </c>
    </row>
    <row r="12" spans="1:13" ht="22.5" customHeight="1" x14ac:dyDescent="0.25">
      <c r="A12" s="94" t="s">
        <v>203</v>
      </c>
      <c r="B12" s="124">
        <v>717672.37364999996</v>
      </c>
      <c r="C12" s="124">
        <v>915628.84118999995</v>
      </c>
      <c r="D12" s="108">
        <f t="shared" si="5"/>
        <v>27.583124947838794</v>
      </c>
      <c r="E12" s="126">
        <f t="shared" si="0"/>
        <v>7.9802696977041592</v>
      </c>
      <c r="F12" s="124">
        <v>6236316.8839499997</v>
      </c>
      <c r="G12" s="124">
        <v>6558436.6644000001</v>
      </c>
      <c r="H12" s="108">
        <f t="shared" si="1"/>
        <v>5.1652247062528041</v>
      </c>
      <c r="I12" s="110">
        <f t="shared" si="2"/>
        <v>7.9003800050500645</v>
      </c>
      <c r="J12" s="124">
        <v>10986225.54721</v>
      </c>
      <c r="K12" s="124">
        <v>11352388.378830001</v>
      </c>
      <c r="L12" s="108">
        <f t="shared" si="3"/>
        <v>3.3329265819869223</v>
      </c>
      <c r="M12" s="126">
        <f t="shared" si="4"/>
        <v>8.0799827158893436</v>
      </c>
    </row>
    <row r="13" spans="1:13" ht="22.5" customHeight="1" x14ac:dyDescent="0.25">
      <c r="A13" s="95" t="s">
        <v>204</v>
      </c>
      <c r="B13" s="124">
        <v>662127.80325999996</v>
      </c>
      <c r="C13" s="124">
        <v>776664.41402999999</v>
      </c>
      <c r="D13" s="108">
        <f t="shared" si="5"/>
        <v>17.298263296915888</v>
      </c>
      <c r="E13" s="126">
        <f t="shared" si="0"/>
        <v>6.7691090644474743</v>
      </c>
      <c r="F13" s="124">
        <v>5584784.5402699998</v>
      </c>
      <c r="G13" s="124">
        <v>6889056.1144500002</v>
      </c>
      <c r="H13" s="108">
        <f t="shared" si="1"/>
        <v>23.35401777410279</v>
      </c>
      <c r="I13" s="110">
        <f t="shared" si="2"/>
        <v>8.2986485904027329</v>
      </c>
      <c r="J13" s="124">
        <v>10083418.29596</v>
      </c>
      <c r="K13" s="124">
        <v>11313457.35101</v>
      </c>
      <c r="L13" s="108">
        <f t="shared" si="3"/>
        <v>12.198631644021207</v>
      </c>
      <c r="M13" s="126">
        <f t="shared" si="4"/>
        <v>8.0522738301993506</v>
      </c>
    </row>
    <row r="14" spans="1:13" ht="22.5" customHeight="1" x14ac:dyDescent="0.25">
      <c r="A14" s="94" t="s">
        <v>205</v>
      </c>
      <c r="B14" s="124">
        <v>763735.41159000003</v>
      </c>
      <c r="C14" s="124">
        <v>928535.50866000005</v>
      </c>
      <c r="D14" s="108">
        <f t="shared" si="5"/>
        <v>21.578166282339478</v>
      </c>
      <c r="E14" s="126">
        <f t="shared" si="0"/>
        <v>8.0927592597141587</v>
      </c>
      <c r="F14" s="124">
        <v>6226849.1595000001</v>
      </c>
      <c r="G14" s="124">
        <v>6470494.0584100001</v>
      </c>
      <c r="H14" s="108">
        <f t="shared" si="1"/>
        <v>3.9128119642706114</v>
      </c>
      <c r="I14" s="110">
        <f t="shared" si="2"/>
        <v>7.794443172614562</v>
      </c>
      <c r="J14" s="124">
        <v>10606733.28992</v>
      </c>
      <c r="K14" s="124">
        <v>11145246.80607</v>
      </c>
      <c r="L14" s="108">
        <f t="shared" si="3"/>
        <v>5.0770911404152148</v>
      </c>
      <c r="M14" s="126">
        <f t="shared" si="4"/>
        <v>7.9325511559575093</v>
      </c>
    </row>
    <row r="15" spans="1:13" ht="22.5" customHeight="1" x14ac:dyDescent="0.25">
      <c r="A15" s="94" t="s">
        <v>206</v>
      </c>
      <c r="B15" s="124">
        <v>467231.10048000002</v>
      </c>
      <c r="C15" s="124">
        <v>592802.44790999999</v>
      </c>
      <c r="D15" s="108">
        <f t="shared" si="5"/>
        <v>26.875639763919157</v>
      </c>
      <c r="E15" s="126">
        <f t="shared" si="0"/>
        <v>5.1666387066103354</v>
      </c>
      <c r="F15" s="124">
        <v>4393663.3580200002</v>
      </c>
      <c r="G15" s="124">
        <v>4525755.92074</v>
      </c>
      <c r="H15" s="108">
        <f t="shared" si="1"/>
        <v>3.0064334009314542</v>
      </c>
      <c r="I15" s="110">
        <f t="shared" si="2"/>
        <v>5.4517857552905573</v>
      </c>
      <c r="J15" s="124">
        <v>8054969.5992999999</v>
      </c>
      <c r="K15" s="124">
        <v>7903830.59246</v>
      </c>
      <c r="L15" s="108">
        <f t="shared" si="3"/>
        <v>-1.8763448449654527</v>
      </c>
      <c r="M15" s="126">
        <f t="shared" si="4"/>
        <v>5.625495926080716</v>
      </c>
    </row>
    <row r="16" spans="1:13" ht="22.5" customHeight="1" x14ac:dyDescent="0.25">
      <c r="A16" s="94" t="s">
        <v>207</v>
      </c>
      <c r="B16" s="124">
        <v>351562.25141999999</v>
      </c>
      <c r="C16" s="124">
        <v>480613.85868</v>
      </c>
      <c r="D16" s="108">
        <f t="shared" si="5"/>
        <v>36.708038686959668</v>
      </c>
      <c r="E16" s="126">
        <f t="shared" si="0"/>
        <v>4.1888460041690552</v>
      </c>
      <c r="F16" s="124">
        <v>3209092.4190500001</v>
      </c>
      <c r="G16" s="124">
        <v>3673694.0043100002</v>
      </c>
      <c r="H16" s="108">
        <f t="shared" si="1"/>
        <v>14.477662983527843</v>
      </c>
      <c r="I16" s="110">
        <f t="shared" si="2"/>
        <v>4.425380641985396</v>
      </c>
      <c r="J16" s="124">
        <v>5899975.2808400001</v>
      </c>
      <c r="K16" s="124">
        <v>6654063.7659799997</v>
      </c>
      <c r="L16" s="108">
        <f t="shared" si="3"/>
        <v>12.781214314386711</v>
      </c>
      <c r="M16" s="126">
        <f t="shared" si="4"/>
        <v>4.7359831627857902</v>
      </c>
    </row>
    <row r="17" spans="1:13" ht="22.5" customHeight="1" x14ac:dyDescent="0.25">
      <c r="A17" s="94" t="s">
        <v>208</v>
      </c>
      <c r="B17" s="124">
        <v>142854.5441</v>
      </c>
      <c r="C17" s="124">
        <v>198616.00208999999</v>
      </c>
      <c r="D17" s="108">
        <f t="shared" si="5"/>
        <v>39.033730667304681</v>
      </c>
      <c r="E17" s="126">
        <f t="shared" si="0"/>
        <v>1.7310608749479872</v>
      </c>
      <c r="F17" s="124">
        <v>1207284.11527</v>
      </c>
      <c r="G17" s="124">
        <v>1372587.7590099999</v>
      </c>
      <c r="H17" s="108">
        <f t="shared" si="1"/>
        <v>13.692190732007688</v>
      </c>
      <c r="I17" s="110">
        <f t="shared" si="2"/>
        <v>1.6534374640410041</v>
      </c>
      <c r="J17" s="124">
        <v>2111836.0121300002</v>
      </c>
      <c r="K17" s="124">
        <v>2313180.17026</v>
      </c>
      <c r="L17" s="108">
        <f t="shared" si="3"/>
        <v>9.5340811016345874</v>
      </c>
      <c r="M17" s="126">
        <f t="shared" si="4"/>
        <v>1.6463897437910811</v>
      </c>
    </row>
    <row r="18" spans="1:13" ht="22.5" customHeight="1" x14ac:dyDescent="0.25">
      <c r="A18" s="94" t="s">
        <v>209</v>
      </c>
      <c r="B18" s="124">
        <v>112686.55633000001</v>
      </c>
      <c r="C18" s="124">
        <v>140668.64694999999</v>
      </c>
      <c r="D18" s="108">
        <f t="shared" si="5"/>
        <v>24.83179141445682</v>
      </c>
      <c r="E18" s="126">
        <f t="shared" si="0"/>
        <v>1.2260139591203496</v>
      </c>
      <c r="F18" s="124">
        <v>1057766.53199</v>
      </c>
      <c r="G18" s="124">
        <v>1046243.78283</v>
      </c>
      <c r="H18" s="108">
        <f t="shared" si="1"/>
        <v>-1.0893471112497763</v>
      </c>
      <c r="I18" s="110">
        <f t="shared" si="2"/>
        <v>1.2603191713576249</v>
      </c>
      <c r="J18" s="124">
        <v>1874178.2051899999</v>
      </c>
      <c r="K18" s="124">
        <v>1865327.75694</v>
      </c>
      <c r="L18" s="108">
        <f t="shared" si="3"/>
        <v>-0.47223088100646549</v>
      </c>
      <c r="M18" s="126">
        <f t="shared" si="4"/>
        <v>1.3276339332831362</v>
      </c>
    </row>
    <row r="19" spans="1:13" ht="22.5" customHeight="1" x14ac:dyDescent="0.25">
      <c r="A19" s="94" t="s">
        <v>210</v>
      </c>
      <c r="B19" s="124">
        <v>89721.321790000002</v>
      </c>
      <c r="C19" s="124">
        <v>123083.30619</v>
      </c>
      <c r="D19" s="108">
        <f t="shared" si="5"/>
        <v>37.184009034203065</v>
      </c>
      <c r="E19" s="126">
        <f t="shared" si="0"/>
        <v>1.0727468756933554</v>
      </c>
      <c r="F19" s="124">
        <v>790043.28722000006</v>
      </c>
      <c r="G19" s="124">
        <v>968168.06675</v>
      </c>
      <c r="H19" s="108">
        <f t="shared" si="1"/>
        <v>22.546205051217438</v>
      </c>
      <c r="I19" s="110">
        <f t="shared" si="2"/>
        <v>1.1662681256950791</v>
      </c>
      <c r="J19" s="124">
        <v>1373215.39928</v>
      </c>
      <c r="K19" s="124">
        <v>1607808.26575</v>
      </c>
      <c r="L19" s="108">
        <f t="shared" si="3"/>
        <v>17.083471871419516</v>
      </c>
      <c r="M19" s="126">
        <f t="shared" si="4"/>
        <v>1.1443462436459477</v>
      </c>
    </row>
    <row r="20" spans="1:13" ht="22.5" customHeight="1" x14ac:dyDescent="0.25">
      <c r="A20" s="94" t="s">
        <v>211</v>
      </c>
      <c r="B20" s="124">
        <v>66234.80515</v>
      </c>
      <c r="C20" s="124">
        <v>93348.446119999993</v>
      </c>
      <c r="D20" s="108">
        <f t="shared" si="5"/>
        <v>40.935639364525244</v>
      </c>
      <c r="E20" s="126">
        <f t="shared" si="0"/>
        <v>0.81358924313811931</v>
      </c>
      <c r="F20" s="124">
        <v>756541.47635999997</v>
      </c>
      <c r="G20" s="124">
        <v>691695.22710000002</v>
      </c>
      <c r="H20" s="108">
        <f t="shared" si="1"/>
        <v>-8.5714070260891937</v>
      </c>
      <c r="I20" s="110">
        <f t="shared" si="2"/>
        <v>0.83322526714822498</v>
      </c>
      <c r="J20" s="124">
        <v>1679574.20255</v>
      </c>
      <c r="K20" s="124">
        <v>1266456.9369699999</v>
      </c>
      <c r="L20" s="108">
        <f t="shared" si="3"/>
        <v>-24.59654744355969</v>
      </c>
      <c r="M20" s="126">
        <f t="shared" si="4"/>
        <v>0.90139183224370867</v>
      </c>
    </row>
    <row r="21" spans="1:13" ht="22.5" customHeight="1" x14ac:dyDescent="0.25">
      <c r="A21" s="94" t="s">
        <v>212</v>
      </c>
      <c r="B21" s="124">
        <v>46059.760119999999</v>
      </c>
      <c r="C21" s="124">
        <v>60213.060109999999</v>
      </c>
      <c r="D21" s="108">
        <f t="shared" si="5"/>
        <v>30.728123535872204</v>
      </c>
      <c r="E21" s="126">
        <f t="shared" si="0"/>
        <v>0.5247939311057167</v>
      </c>
      <c r="F21" s="124">
        <v>388500.84616999998</v>
      </c>
      <c r="G21" s="124">
        <v>492566.70593</v>
      </c>
      <c r="H21" s="108">
        <f t="shared" si="1"/>
        <v>26.786520746588781</v>
      </c>
      <c r="I21" s="110">
        <f t="shared" si="2"/>
        <v>0.59335240299050107</v>
      </c>
      <c r="J21" s="124">
        <v>767285.63208999997</v>
      </c>
      <c r="K21" s="124">
        <v>919835.23783999996</v>
      </c>
      <c r="L21" s="108">
        <f t="shared" si="3"/>
        <v>19.881723229258441</v>
      </c>
      <c r="M21" s="126">
        <f t="shared" si="4"/>
        <v>0.65468627175166694</v>
      </c>
    </row>
    <row r="22" spans="1:13" ht="24" customHeight="1" x14ac:dyDescent="0.2">
      <c r="A22" s="113" t="s">
        <v>42</v>
      </c>
      <c r="B22" s="125">
        <f>SUM(B9:B21)</f>
        <v>8742326.9076300021</v>
      </c>
      <c r="C22" s="125">
        <f>SUM(C9:C21)</f>
        <v>11473657.857120002</v>
      </c>
      <c r="D22" s="123">
        <f t="shared" si="5"/>
        <v>31.242608270644602</v>
      </c>
      <c r="E22" s="127">
        <f t="shared" si="0"/>
        <v>100</v>
      </c>
      <c r="F22" s="111">
        <f>SUM(F9:F21)</f>
        <v>74116579.048289999</v>
      </c>
      <c r="G22" s="111">
        <f>SUM(G9:G21)</f>
        <v>83014192.48450999</v>
      </c>
      <c r="H22" s="123">
        <f>(G22-F22)/F22*100</f>
        <v>12.004889527379332</v>
      </c>
      <c r="I22" s="115">
        <f t="shared" si="2"/>
        <v>100</v>
      </c>
      <c r="J22" s="125">
        <f>SUM(J9:J21)</f>
        <v>130265304.37221</v>
      </c>
      <c r="K22" s="125">
        <f>SUM(K9:K21)</f>
        <v>140500156.7207</v>
      </c>
      <c r="L22" s="123">
        <f t="shared" si="3"/>
        <v>7.8569289019935233</v>
      </c>
      <c r="M22" s="127">
        <f t="shared" si="4"/>
        <v>100</v>
      </c>
    </row>
  </sheetData>
  <mergeCells count="5">
    <mergeCell ref="B7:E7"/>
    <mergeCell ref="F7:I7"/>
    <mergeCell ref="J7:M7"/>
    <mergeCell ref="A6:M6"/>
    <mergeCell ref="C2:K2"/>
  </mergeCells>
  <pageMargins left="0.4" right="0.23622047244094491" top="0.7" bottom="0.35433070866141736" header="0.54" footer="0.51181102362204722"/>
  <pageSetup paperSize="9" scale="70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7:N60"/>
  <sheetViews>
    <sheetView showGridLines="0" topLeftCell="C1" workbookViewId="0">
      <selection activeCell="N25" sqref="N25"/>
    </sheetView>
  </sheetViews>
  <sheetFormatPr defaultColWidth="9.140625" defaultRowHeight="12.75" x14ac:dyDescent="0.2"/>
  <cols>
    <col min="1" max="2" width="0" hidden="1" customWidth="1"/>
    <col min="10" max="10" width="11.5703125" bestFit="1" customWidth="1"/>
    <col min="11" max="11" width="12.140625" customWidth="1"/>
  </cols>
  <sheetData>
    <row r="7" spans="9:9" x14ac:dyDescent="0.2">
      <c r="I7" s="31"/>
    </row>
    <row r="8" spans="9:9" x14ac:dyDescent="0.2">
      <c r="I8" s="31"/>
    </row>
    <row r="9" spans="9:9" x14ac:dyDescent="0.2">
      <c r="I9" s="31"/>
    </row>
    <row r="10" spans="9:9" x14ac:dyDescent="0.2">
      <c r="I10" s="31"/>
    </row>
    <row r="17" spans="3:14" ht="12.75" customHeight="1" x14ac:dyDescent="0.2"/>
    <row r="21" spans="3:14" x14ac:dyDescent="0.2">
      <c r="C21" s="1" t="s">
        <v>111</v>
      </c>
    </row>
    <row r="22" spans="3:14" x14ac:dyDescent="0.2">
      <c r="C22" s="109" t="s">
        <v>118</v>
      </c>
    </row>
    <row r="24" spans="3:14" x14ac:dyDescent="0.2">
      <c r="H24" s="31"/>
      <c r="I24" s="31"/>
    </row>
    <row r="25" spans="3:14" x14ac:dyDescent="0.2">
      <c r="H25" s="31"/>
      <c r="I25" s="31"/>
    </row>
    <row r="26" spans="3:14" x14ac:dyDescent="0.2">
      <c r="H26" s="164"/>
      <c r="I26" s="164"/>
      <c r="N26" t="s">
        <v>43</v>
      </c>
    </row>
    <row r="27" spans="3:14" x14ac:dyDescent="0.2">
      <c r="H27" s="164"/>
      <c r="I27" s="164"/>
    </row>
    <row r="28" spans="3:14" ht="12.75" customHeight="1" x14ac:dyDescent="0.2"/>
    <row r="29" spans="3:14" ht="12.75" customHeight="1" x14ac:dyDescent="0.2"/>
    <row r="30" spans="3:14" ht="9.75" customHeight="1" x14ac:dyDescent="0.2"/>
    <row r="37" spans="8:9" x14ac:dyDescent="0.2">
      <c r="H37" s="31"/>
      <c r="I37" s="31"/>
    </row>
    <row r="38" spans="8:9" x14ac:dyDescent="0.2">
      <c r="H38" s="31"/>
      <c r="I38" s="31"/>
    </row>
    <row r="39" spans="8:9" x14ac:dyDescent="0.2">
      <c r="H39" s="164"/>
      <c r="I39" s="164"/>
    </row>
    <row r="40" spans="8:9" x14ac:dyDescent="0.2">
      <c r="H40" s="164"/>
      <c r="I40" s="164"/>
    </row>
    <row r="41" spans="8:9" ht="12.75" customHeight="1" x14ac:dyDescent="0.2"/>
    <row r="42" spans="8:9" ht="13.5" customHeight="1" x14ac:dyDescent="0.2"/>
    <row r="43" spans="8:9" ht="12.75" customHeight="1" x14ac:dyDescent="0.2"/>
    <row r="49" spans="3:9" x14ac:dyDescent="0.2">
      <c r="H49" s="31"/>
      <c r="I49" s="31"/>
    </row>
    <row r="50" spans="3:9" x14ac:dyDescent="0.2">
      <c r="H50" s="31"/>
      <c r="I50" s="31"/>
    </row>
    <row r="51" spans="3:9" x14ac:dyDescent="0.2">
      <c r="H51" s="164"/>
      <c r="I51" s="164"/>
    </row>
    <row r="52" spans="3:9" x14ac:dyDescent="0.2">
      <c r="H52" s="164"/>
      <c r="I52" s="164"/>
    </row>
    <row r="55" spans="3:9" ht="15.75" customHeight="1" x14ac:dyDescent="0.2"/>
    <row r="56" spans="3:9" ht="12.75" customHeight="1" x14ac:dyDescent="0.2"/>
    <row r="57" spans="3:9" ht="12.75" customHeight="1" x14ac:dyDescent="0.2"/>
    <row r="58" spans="3:9" ht="12.75" customHeight="1" x14ac:dyDescent="0.2"/>
    <row r="60" spans="3:9" x14ac:dyDescent="0.2">
      <c r="C60" s="32"/>
    </row>
  </sheetData>
  <mergeCells count="3">
    <mergeCell ref="H26:I27"/>
    <mergeCell ref="H39:I40"/>
    <mergeCell ref="H51:I52"/>
  </mergeCells>
  <pageMargins left="0.74803149606299213" right="0.74803149606299213" top="0" bottom="0" header="0.51181102362204722" footer="0.51181102362204722"/>
  <pageSetup paperSize="9" orientation="portrait" horizontalDpi="4294967294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"/>
  <sheetViews>
    <sheetView showGridLines="0" zoomScale="90" zoomScaleNormal="90" workbookViewId="0">
      <selection activeCell="Q31" sqref="Q31"/>
    </sheetView>
  </sheetViews>
  <sheetFormatPr defaultColWidth="9.140625" defaultRowHeight="12.75" x14ac:dyDescent="0.2"/>
  <cols>
    <col min="1" max="1" width="3.140625" bestFit="1" customWidth="1"/>
    <col min="2" max="2" width="28" customWidth="1"/>
    <col min="3" max="3" width="11.7109375" customWidth="1"/>
    <col min="4" max="9" width="11.7109375" bestFit="1" customWidth="1"/>
    <col min="10" max="10" width="10.140625" bestFit="1" customWidth="1"/>
    <col min="11" max="14" width="11.7109375" bestFit="1" customWidth="1"/>
    <col min="15" max="15" width="15.28515625" customWidth="1"/>
    <col min="16" max="16" width="8.7109375" customWidth="1"/>
  </cols>
  <sheetData>
    <row r="1" spans="1:16" x14ac:dyDescent="0.2"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</row>
    <row r="3" spans="1:16" ht="15.75" x14ac:dyDescent="0.25">
      <c r="A3" s="67"/>
      <c r="B3" s="122" t="s">
        <v>125</v>
      </c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</row>
    <row r="4" spans="1:16" s="69" customFormat="1" x14ac:dyDescent="0.2">
      <c r="A4" s="91"/>
      <c r="B4" s="104" t="s">
        <v>105</v>
      </c>
      <c r="C4" s="104" t="s">
        <v>44</v>
      </c>
      <c r="D4" s="104" t="s">
        <v>45</v>
      </c>
      <c r="E4" s="104" t="s">
        <v>46</v>
      </c>
      <c r="F4" s="104" t="s">
        <v>47</v>
      </c>
      <c r="G4" s="104" t="s">
        <v>48</v>
      </c>
      <c r="H4" s="104" t="s">
        <v>49</v>
      </c>
      <c r="I4" s="104" t="s">
        <v>0</v>
      </c>
      <c r="J4" s="104" t="s">
        <v>104</v>
      </c>
      <c r="K4" s="104" t="s">
        <v>50</v>
      </c>
      <c r="L4" s="104" t="s">
        <v>51</v>
      </c>
      <c r="M4" s="104" t="s">
        <v>52</v>
      </c>
      <c r="N4" s="104" t="s">
        <v>53</v>
      </c>
      <c r="O4" s="105" t="s">
        <v>103</v>
      </c>
      <c r="P4" s="105" t="s">
        <v>102</v>
      </c>
    </row>
    <row r="5" spans="1:16" x14ac:dyDescent="0.2">
      <c r="A5" s="96" t="s">
        <v>101</v>
      </c>
      <c r="B5" s="97" t="s">
        <v>171</v>
      </c>
      <c r="C5" s="128">
        <v>1104706.7680800001</v>
      </c>
      <c r="D5" s="128">
        <v>1100622.0715999999</v>
      </c>
      <c r="E5" s="128">
        <v>1300970.41628</v>
      </c>
      <c r="F5" s="128">
        <v>1092324.01131</v>
      </c>
      <c r="G5" s="128">
        <v>1221722.12311</v>
      </c>
      <c r="H5" s="128">
        <v>1267121.3692000001</v>
      </c>
      <c r="I5" s="98">
        <v>1205655.9072400001</v>
      </c>
      <c r="J5" s="98">
        <v>0</v>
      </c>
      <c r="K5" s="98">
        <v>0</v>
      </c>
      <c r="L5" s="98">
        <v>0</v>
      </c>
      <c r="M5" s="98">
        <v>0</v>
      </c>
      <c r="N5" s="98">
        <v>0</v>
      </c>
      <c r="O5" s="128">
        <v>8293122.6668199999</v>
      </c>
      <c r="P5" s="99">
        <f t="shared" ref="P5:P24" si="0">O5/O$26*100</f>
        <v>9.9900058274583028</v>
      </c>
    </row>
    <row r="6" spans="1:16" x14ac:dyDescent="0.2">
      <c r="A6" s="96" t="s">
        <v>100</v>
      </c>
      <c r="B6" s="97" t="s">
        <v>172</v>
      </c>
      <c r="C6" s="128">
        <v>666253.34178000002</v>
      </c>
      <c r="D6" s="128">
        <v>695646.38214999996</v>
      </c>
      <c r="E6" s="128">
        <v>865384.72435999999</v>
      </c>
      <c r="F6" s="128">
        <v>727306.97337999998</v>
      </c>
      <c r="G6" s="128">
        <v>765969.24847999995</v>
      </c>
      <c r="H6" s="128">
        <v>795961.70819999999</v>
      </c>
      <c r="I6" s="98">
        <v>775405.06790999998</v>
      </c>
      <c r="J6" s="98">
        <v>0</v>
      </c>
      <c r="K6" s="98">
        <v>0</v>
      </c>
      <c r="L6" s="98">
        <v>0</v>
      </c>
      <c r="M6" s="98">
        <v>0</v>
      </c>
      <c r="N6" s="98">
        <v>0</v>
      </c>
      <c r="O6" s="128">
        <v>5291927.4462599996</v>
      </c>
      <c r="P6" s="99">
        <f t="shared" si="0"/>
        <v>6.3747261617312549</v>
      </c>
    </row>
    <row r="7" spans="1:16" x14ac:dyDescent="0.2">
      <c r="A7" s="96" t="s">
        <v>99</v>
      </c>
      <c r="B7" s="97" t="s">
        <v>173</v>
      </c>
      <c r="C7" s="128">
        <v>610300.08713999996</v>
      </c>
      <c r="D7" s="128">
        <v>662393.87540999998</v>
      </c>
      <c r="E7" s="128">
        <v>810188.95256999996</v>
      </c>
      <c r="F7" s="128">
        <v>684484.05429999996</v>
      </c>
      <c r="G7" s="128">
        <v>696141.88907000003</v>
      </c>
      <c r="H7" s="128">
        <v>729169.43128000002</v>
      </c>
      <c r="I7" s="98">
        <v>651171.54778000002</v>
      </c>
      <c r="J7" s="98">
        <v>0</v>
      </c>
      <c r="K7" s="98">
        <v>0</v>
      </c>
      <c r="L7" s="98">
        <v>0</v>
      </c>
      <c r="M7" s="98">
        <v>0</v>
      </c>
      <c r="N7" s="98">
        <v>0</v>
      </c>
      <c r="O7" s="128">
        <v>4843849.8375500003</v>
      </c>
      <c r="P7" s="99">
        <f t="shared" si="0"/>
        <v>5.834965916766385</v>
      </c>
    </row>
    <row r="8" spans="1:16" x14ac:dyDescent="0.2">
      <c r="A8" s="96" t="s">
        <v>98</v>
      </c>
      <c r="B8" s="97" t="s">
        <v>174</v>
      </c>
      <c r="C8" s="128">
        <v>622151.05573000002</v>
      </c>
      <c r="D8" s="128">
        <v>694365.72167</v>
      </c>
      <c r="E8" s="128">
        <v>840498.32492000004</v>
      </c>
      <c r="F8" s="128">
        <v>670437.52038</v>
      </c>
      <c r="G8" s="128">
        <v>740330.19377999997</v>
      </c>
      <c r="H8" s="128">
        <v>592058.05405000004</v>
      </c>
      <c r="I8" s="98">
        <v>634363.21551000001</v>
      </c>
      <c r="J8" s="98">
        <v>0</v>
      </c>
      <c r="K8" s="98">
        <v>0</v>
      </c>
      <c r="L8" s="98">
        <v>0</v>
      </c>
      <c r="M8" s="98">
        <v>0</v>
      </c>
      <c r="N8" s="98">
        <v>0</v>
      </c>
      <c r="O8" s="128">
        <v>4794204.0860400004</v>
      </c>
      <c r="P8" s="99">
        <f t="shared" si="0"/>
        <v>5.775161984421608</v>
      </c>
    </row>
    <row r="9" spans="1:16" x14ac:dyDescent="0.2">
      <c r="A9" s="96" t="s">
        <v>97</v>
      </c>
      <c r="B9" s="97" t="s">
        <v>175</v>
      </c>
      <c r="C9" s="128">
        <v>508287.65678000002</v>
      </c>
      <c r="D9" s="128">
        <v>604175.97484000004</v>
      </c>
      <c r="E9" s="128">
        <v>710683.28865</v>
      </c>
      <c r="F9" s="128">
        <v>714448.42943999998</v>
      </c>
      <c r="G9" s="128">
        <v>686202.73941000004</v>
      </c>
      <c r="H9" s="128">
        <v>721278.57553999999</v>
      </c>
      <c r="I9" s="98">
        <v>623569.37811000005</v>
      </c>
      <c r="J9" s="98">
        <v>0</v>
      </c>
      <c r="K9" s="98">
        <v>0</v>
      </c>
      <c r="L9" s="98">
        <v>0</v>
      </c>
      <c r="M9" s="98">
        <v>0</v>
      </c>
      <c r="N9" s="98">
        <v>0</v>
      </c>
      <c r="O9" s="128">
        <v>4568646.0427700002</v>
      </c>
      <c r="P9" s="99">
        <f t="shared" si="0"/>
        <v>5.5034517665427938</v>
      </c>
    </row>
    <row r="10" spans="1:16" x14ac:dyDescent="0.2">
      <c r="A10" s="96" t="s">
        <v>96</v>
      </c>
      <c r="B10" s="97" t="s">
        <v>177</v>
      </c>
      <c r="C10" s="128">
        <v>497995.80291999999</v>
      </c>
      <c r="D10" s="128">
        <v>507560.82500999997</v>
      </c>
      <c r="E10" s="128">
        <v>592694.46175000002</v>
      </c>
      <c r="F10" s="128">
        <v>488889.20494999998</v>
      </c>
      <c r="G10" s="128">
        <v>562193.87728000002</v>
      </c>
      <c r="H10" s="128">
        <v>545582.33785999997</v>
      </c>
      <c r="I10" s="98">
        <v>524022.64392</v>
      </c>
      <c r="J10" s="98">
        <v>0</v>
      </c>
      <c r="K10" s="98">
        <v>0</v>
      </c>
      <c r="L10" s="98">
        <v>0</v>
      </c>
      <c r="M10" s="98">
        <v>0</v>
      </c>
      <c r="N10" s="98">
        <v>0</v>
      </c>
      <c r="O10" s="128">
        <v>3718939.1536900001</v>
      </c>
      <c r="P10" s="99">
        <f t="shared" si="0"/>
        <v>4.4798835504952175</v>
      </c>
    </row>
    <row r="11" spans="1:16" x14ac:dyDescent="0.2">
      <c r="A11" s="96" t="s">
        <v>95</v>
      </c>
      <c r="B11" s="97" t="s">
        <v>176</v>
      </c>
      <c r="C11" s="128">
        <v>446609.90175999998</v>
      </c>
      <c r="D11" s="128">
        <v>434878.39981999999</v>
      </c>
      <c r="E11" s="128">
        <v>575782.98852999997</v>
      </c>
      <c r="F11" s="128">
        <v>514382.55530000001</v>
      </c>
      <c r="G11" s="128">
        <v>499129.53711999999</v>
      </c>
      <c r="H11" s="128">
        <v>508540.06475000002</v>
      </c>
      <c r="I11" s="98">
        <v>561815.69836000004</v>
      </c>
      <c r="J11" s="98">
        <v>0</v>
      </c>
      <c r="K11" s="98">
        <v>0</v>
      </c>
      <c r="L11" s="98">
        <v>0</v>
      </c>
      <c r="M11" s="98">
        <v>0</v>
      </c>
      <c r="N11" s="98">
        <v>0</v>
      </c>
      <c r="O11" s="128">
        <v>3541139.1456399998</v>
      </c>
      <c r="P11" s="99">
        <f t="shared" si="0"/>
        <v>4.2657032968197068</v>
      </c>
    </row>
    <row r="12" spans="1:16" x14ac:dyDescent="0.2">
      <c r="A12" s="96" t="s">
        <v>94</v>
      </c>
      <c r="B12" s="97" t="s">
        <v>179</v>
      </c>
      <c r="C12" s="128">
        <v>246240.49528999999</v>
      </c>
      <c r="D12" s="128">
        <v>274317.74229000002</v>
      </c>
      <c r="E12" s="128">
        <v>319482.07264999999</v>
      </c>
      <c r="F12" s="128">
        <v>419275.21427</v>
      </c>
      <c r="G12" s="128">
        <v>316918.82854000002</v>
      </c>
      <c r="H12" s="128">
        <v>234015.95704000001</v>
      </c>
      <c r="I12" s="98">
        <v>279908.24312</v>
      </c>
      <c r="J12" s="98">
        <v>0</v>
      </c>
      <c r="K12" s="98">
        <v>0</v>
      </c>
      <c r="L12" s="98">
        <v>0</v>
      </c>
      <c r="M12" s="98">
        <v>0</v>
      </c>
      <c r="N12" s="98">
        <v>0</v>
      </c>
      <c r="O12" s="128">
        <v>2090158.5532</v>
      </c>
      <c r="P12" s="99">
        <f t="shared" si="0"/>
        <v>2.5178327833400447</v>
      </c>
    </row>
    <row r="13" spans="1:16" x14ac:dyDescent="0.2">
      <c r="A13" s="96" t="s">
        <v>93</v>
      </c>
      <c r="B13" s="97" t="s">
        <v>178</v>
      </c>
      <c r="C13" s="128">
        <v>276034.56452999997</v>
      </c>
      <c r="D13" s="128">
        <v>269100.23534999997</v>
      </c>
      <c r="E13" s="128">
        <v>333702.47506999999</v>
      </c>
      <c r="F13" s="128">
        <v>275614.50633</v>
      </c>
      <c r="G13" s="128">
        <v>296439.57104000001</v>
      </c>
      <c r="H13" s="128">
        <v>304783.53482</v>
      </c>
      <c r="I13" s="98">
        <v>302763.43563999998</v>
      </c>
      <c r="J13" s="98">
        <v>0</v>
      </c>
      <c r="K13" s="98">
        <v>0</v>
      </c>
      <c r="L13" s="98">
        <v>0</v>
      </c>
      <c r="M13" s="98">
        <v>0</v>
      </c>
      <c r="N13" s="98">
        <v>0</v>
      </c>
      <c r="O13" s="128">
        <v>2058438.32278</v>
      </c>
      <c r="P13" s="99">
        <f t="shared" si="0"/>
        <v>2.4796221720329252</v>
      </c>
    </row>
    <row r="14" spans="1:16" x14ac:dyDescent="0.2">
      <c r="A14" s="96" t="s">
        <v>92</v>
      </c>
      <c r="B14" s="97" t="s">
        <v>180</v>
      </c>
      <c r="C14" s="128">
        <v>218383.22792</v>
      </c>
      <c r="D14" s="128">
        <v>253807.59216999999</v>
      </c>
      <c r="E14" s="128">
        <v>326385.11489999999</v>
      </c>
      <c r="F14" s="128">
        <v>249950.52926000001</v>
      </c>
      <c r="G14" s="128">
        <v>289750.65025000001</v>
      </c>
      <c r="H14" s="128">
        <v>284781.98666</v>
      </c>
      <c r="I14" s="98">
        <v>255491.50122000001</v>
      </c>
      <c r="J14" s="98">
        <v>0</v>
      </c>
      <c r="K14" s="98">
        <v>0</v>
      </c>
      <c r="L14" s="98">
        <v>0</v>
      </c>
      <c r="M14" s="98">
        <v>0</v>
      </c>
      <c r="N14" s="98">
        <v>0</v>
      </c>
      <c r="O14" s="128">
        <v>1878550.6023800001</v>
      </c>
      <c r="P14" s="99">
        <f t="shared" si="0"/>
        <v>2.2629270323029735</v>
      </c>
    </row>
    <row r="15" spans="1:16" x14ac:dyDescent="0.2">
      <c r="A15" s="96" t="s">
        <v>91</v>
      </c>
      <c r="B15" s="97" t="s">
        <v>213</v>
      </c>
      <c r="C15" s="128">
        <v>272017.78395999997</v>
      </c>
      <c r="D15" s="128">
        <v>284586.62637999997</v>
      </c>
      <c r="E15" s="128">
        <v>232712.33454000001</v>
      </c>
      <c r="F15" s="128">
        <v>248321.63365</v>
      </c>
      <c r="G15" s="128">
        <v>233753.57133000001</v>
      </c>
      <c r="H15" s="128">
        <v>249694.1832</v>
      </c>
      <c r="I15" s="98">
        <v>254847.4259</v>
      </c>
      <c r="J15" s="98">
        <v>0</v>
      </c>
      <c r="K15" s="98">
        <v>0</v>
      </c>
      <c r="L15" s="98">
        <v>0</v>
      </c>
      <c r="M15" s="98">
        <v>0</v>
      </c>
      <c r="N15" s="98">
        <v>0</v>
      </c>
      <c r="O15" s="128">
        <v>1775933.5589600001</v>
      </c>
      <c r="P15" s="99">
        <f t="shared" si="0"/>
        <v>2.1393131774321361</v>
      </c>
    </row>
    <row r="16" spans="1:16" x14ac:dyDescent="0.2">
      <c r="A16" s="96" t="s">
        <v>90</v>
      </c>
      <c r="B16" s="97" t="s">
        <v>214</v>
      </c>
      <c r="C16" s="128">
        <v>223189.75894</v>
      </c>
      <c r="D16" s="128">
        <v>243989.64197</v>
      </c>
      <c r="E16" s="128">
        <v>321136.03226000001</v>
      </c>
      <c r="F16" s="128">
        <v>241092.77173000001</v>
      </c>
      <c r="G16" s="128">
        <v>265786.82675000001</v>
      </c>
      <c r="H16" s="128">
        <v>244260.48657000001</v>
      </c>
      <c r="I16" s="98">
        <v>213202.75132000001</v>
      </c>
      <c r="J16" s="98">
        <v>0</v>
      </c>
      <c r="K16" s="98">
        <v>0</v>
      </c>
      <c r="L16" s="98">
        <v>0</v>
      </c>
      <c r="M16" s="98">
        <v>0</v>
      </c>
      <c r="N16" s="98">
        <v>0</v>
      </c>
      <c r="O16" s="128">
        <v>1752658.26954</v>
      </c>
      <c r="P16" s="99">
        <f t="shared" si="0"/>
        <v>2.1112754543351571</v>
      </c>
    </row>
    <row r="17" spans="1:16" x14ac:dyDescent="0.2">
      <c r="A17" s="96" t="s">
        <v>89</v>
      </c>
      <c r="B17" s="97" t="s">
        <v>215</v>
      </c>
      <c r="C17" s="128">
        <v>217933.66897</v>
      </c>
      <c r="D17" s="128">
        <v>211741.20626000001</v>
      </c>
      <c r="E17" s="128">
        <v>313758.47086</v>
      </c>
      <c r="F17" s="128">
        <v>240653.66373999999</v>
      </c>
      <c r="G17" s="128">
        <v>252252.46978000001</v>
      </c>
      <c r="H17" s="128">
        <v>233682.60073000001</v>
      </c>
      <c r="I17" s="98">
        <v>251562.22154</v>
      </c>
      <c r="J17" s="98">
        <v>0</v>
      </c>
      <c r="K17" s="98">
        <v>0</v>
      </c>
      <c r="L17" s="98">
        <v>0</v>
      </c>
      <c r="M17" s="98">
        <v>0</v>
      </c>
      <c r="N17" s="98">
        <v>0</v>
      </c>
      <c r="O17" s="128">
        <v>1721584.3018799999</v>
      </c>
      <c r="P17" s="99">
        <f t="shared" si="0"/>
        <v>2.0738433397412601</v>
      </c>
    </row>
    <row r="18" spans="1:16" x14ac:dyDescent="0.2">
      <c r="A18" s="96" t="s">
        <v>88</v>
      </c>
      <c r="B18" s="97" t="s">
        <v>216</v>
      </c>
      <c r="C18" s="128">
        <v>193395.95845999999</v>
      </c>
      <c r="D18" s="128">
        <v>226878.95947999999</v>
      </c>
      <c r="E18" s="128">
        <v>286230.0943</v>
      </c>
      <c r="F18" s="128">
        <v>237394.48537000001</v>
      </c>
      <c r="G18" s="128">
        <v>266786.4694</v>
      </c>
      <c r="H18" s="128">
        <v>259038.56807000001</v>
      </c>
      <c r="I18" s="98">
        <v>249037.04868000001</v>
      </c>
      <c r="J18" s="98">
        <v>0</v>
      </c>
      <c r="K18" s="98">
        <v>0</v>
      </c>
      <c r="L18" s="98">
        <v>0</v>
      </c>
      <c r="M18" s="98">
        <v>0</v>
      </c>
      <c r="N18" s="98">
        <v>0</v>
      </c>
      <c r="O18" s="128">
        <v>1718761.5837600001</v>
      </c>
      <c r="P18" s="99">
        <f t="shared" si="0"/>
        <v>2.0704430559638483</v>
      </c>
    </row>
    <row r="19" spans="1:16" x14ac:dyDescent="0.2">
      <c r="A19" s="96" t="s">
        <v>87</v>
      </c>
      <c r="B19" s="97" t="s">
        <v>217</v>
      </c>
      <c r="C19" s="128">
        <v>205116.38467</v>
      </c>
      <c r="D19" s="128">
        <v>236738.1525</v>
      </c>
      <c r="E19" s="128">
        <v>274437.80771000002</v>
      </c>
      <c r="F19" s="128">
        <v>290758.24871000001</v>
      </c>
      <c r="G19" s="128">
        <v>277789.17648999998</v>
      </c>
      <c r="H19" s="128">
        <v>188461.03784999999</v>
      </c>
      <c r="I19" s="98">
        <v>185659.79626</v>
      </c>
      <c r="J19" s="98">
        <v>0</v>
      </c>
      <c r="K19" s="98">
        <v>0</v>
      </c>
      <c r="L19" s="98">
        <v>0</v>
      </c>
      <c r="M19" s="98">
        <v>0</v>
      </c>
      <c r="N19" s="98">
        <v>0</v>
      </c>
      <c r="O19" s="128">
        <v>1658960.6041900001</v>
      </c>
      <c r="P19" s="99">
        <f t="shared" si="0"/>
        <v>1.9984060008769626</v>
      </c>
    </row>
    <row r="20" spans="1:16" x14ac:dyDescent="0.2">
      <c r="A20" s="96" t="s">
        <v>86</v>
      </c>
      <c r="B20" s="97" t="s">
        <v>218</v>
      </c>
      <c r="C20" s="128">
        <v>218017.50833000001</v>
      </c>
      <c r="D20" s="128">
        <v>179570.82884</v>
      </c>
      <c r="E20" s="128">
        <v>245270.14597000001</v>
      </c>
      <c r="F20" s="128">
        <v>252656.62302999999</v>
      </c>
      <c r="G20" s="128">
        <v>236052.78034</v>
      </c>
      <c r="H20" s="128">
        <v>201255.1973</v>
      </c>
      <c r="I20" s="98">
        <v>221928.20271000001</v>
      </c>
      <c r="J20" s="98">
        <v>0</v>
      </c>
      <c r="K20" s="98">
        <v>0</v>
      </c>
      <c r="L20" s="98">
        <v>0</v>
      </c>
      <c r="M20" s="98">
        <v>0</v>
      </c>
      <c r="N20" s="98">
        <v>0</v>
      </c>
      <c r="O20" s="128">
        <v>1554751.2865200001</v>
      </c>
      <c r="P20" s="99">
        <f t="shared" si="0"/>
        <v>1.8728740712741481</v>
      </c>
    </row>
    <row r="21" spans="1:16" x14ac:dyDescent="0.2">
      <c r="A21" s="96" t="s">
        <v>85</v>
      </c>
      <c r="B21" s="97" t="s">
        <v>219</v>
      </c>
      <c r="C21" s="128">
        <v>165285.23206000001</v>
      </c>
      <c r="D21" s="128">
        <v>197705.31224</v>
      </c>
      <c r="E21" s="128">
        <v>240871.64535000001</v>
      </c>
      <c r="F21" s="128">
        <v>217585.25922000001</v>
      </c>
      <c r="G21" s="128">
        <v>250458.79493999999</v>
      </c>
      <c r="H21" s="128">
        <v>220014.89723</v>
      </c>
      <c r="I21" s="98">
        <v>235281.53227</v>
      </c>
      <c r="J21" s="98">
        <v>0</v>
      </c>
      <c r="K21" s="98">
        <v>0</v>
      </c>
      <c r="L21" s="98">
        <v>0</v>
      </c>
      <c r="M21" s="98">
        <v>0</v>
      </c>
      <c r="N21" s="98">
        <v>0</v>
      </c>
      <c r="O21" s="128">
        <v>1527202.67331</v>
      </c>
      <c r="P21" s="99">
        <f t="shared" si="0"/>
        <v>1.8396886455228338</v>
      </c>
    </row>
    <row r="22" spans="1:16" x14ac:dyDescent="0.2">
      <c r="A22" s="96" t="s">
        <v>84</v>
      </c>
      <c r="B22" s="97" t="s">
        <v>220</v>
      </c>
      <c r="C22" s="128">
        <v>149234.41308999999</v>
      </c>
      <c r="D22" s="128">
        <v>170865.63433</v>
      </c>
      <c r="E22" s="128">
        <v>186751.00471000001</v>
      </c>
      <c r="F22" s="128">
        <v>167045.0693</v>
      </c>
      <c r="G22" s="128">
        <v>199493.71862999999</v>
      </c>
      <c r="H22" s="128">
        <v>236059.88368999999</v>
      </c>
      <c r="I22" s="98">
        <v>210589.93963000001</v>
      </c>
      <c r="J22" s="98">
        <v>0</v>
      </c>
      <c r="K22" s="98">
        <v>0</v>
      </c>
      <c r="L22" s="98">
        <v>0</v>
      </c>
      <c r="M22" s="98">
        <v>0</v>
      </c>
      <c r="N22" s="98">
        <v>0</v>
      </c>
      <c r="O22" s="128">
        <v>1320039.66338</v>
      </c>
      <c r="P22" s="99">
        <f t="shared" si="0"/>
        <v>1.5901373293805303</v>
      </c>
    </row>
    <row r="23" spans="1:16" x14ac:dyDescent="0.2">
      <c r="A23" s="96" t="s">
        <v>83</v>
      </c>
      <c r="B23" s="97" t="s">
        <v>221</v>
      </c>
      <c r="C23" s="128">
        <v>156368.11121999999</v>
      </c>
      <c r="D23" s="128">
        <v>201610.38222999999</v>
      </c>
      <c r="E23" s="128">
        <v>216195.44003</v>
      </c>
      <c r="F23" s="128">
        <v>153216.20876000001</v>
      </c>
      <c r="G23" s="128">
        <v>162350.58981</v>
      </c>
      <c r="H23" s="128">
        <v>198405.91743999999</v>
      </c>
      <c r="I23" s="98">
        <v>148008.78349999999</v>
      </c>
      <c r="J23" s="98">
        <v>0</v>
      </c>
      <c r="K23" s="98">
        <v>0</v>
      </c>
      <c r="L23" s="98">
        <v>0</v>
      </c>
      <c r="M23" s="98">
        <v>0</v>
      </c>
      <c r="N23" s="98">
        <v>0</v>
      </c>
      <c r="O23" s="128">
        <v>1236155.4329899999</v>
      </c>
      <c r="P23" s="99">
        <f t="shared" si="0"/>
        <v>1.4890892701517995</v>
      </c>
    </row>
    <row r="24" spans="1:16" x14ac:dyDescent="0.2">
      <c r="A24" s="96" t="s">
        <v>82</v>
      </c>
      <c r="B24" s="97" t="s">
        <v>222</v>
      </c>
      <c r="C24" s="128">
        <v>121451.12727</v>
      </c>
      <c r="D24" s="128">
        <v>147234.65865999999</v>
      </c>
      <c r="E24" s="128">
        <v>181609.62834</v>
      </c>
      <c r="F24" s="128">
        <v>182068.96818</v>
      </c>
      <c r="G24" s="128">
        <v>155485.28288000001</v>
      </c>
      <c r="H24" s="128">
        <v>131181.45253000001</v>
      </c>
      <c r="I24" s="98">
        <v>112475.03287</v>
      </c>
      <c r="J24" s="98">
        <v>0</v>
      </c>
      <c r="K24" s="98">
        <v>0</v>
      </c>
      <c r="L24" s="98">
        <v>0</v>
      </c>
      <c r="M24" s="98">
        <v>0</v>
      </c>
      <c r="N24" s="98">
        <v>0</v>
      </c>
      <c r="O24" s="128">
        <v>1031506.15073</v>
      </c>
      <c r="P24" s="99">
        <f t="shared" si="0"/>
        <v>1.2425660237825882</v>
      </c>
    </row>
    <row r="25" spans="1:16" x14ac:dyDescent="0.2">
      <c r="A25" s="100"/>
      <c r="B25" s="165" t="s">
        <v>81</v>
      </c>
      <c r="C25" s="165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28">
        <f>SUM(O5:O24)</f>
        <v>56376529.382389978</v>
      </c>
      <c r="P25" s="102">
        <f>SUM(P5:P24)</f>
        <v>67.911916860372472</v>
      </c>
    </row>
    <row r="26" spans="1:16" ht="13.5" customHeight="1" x14ac:dyDescent="0.2">
      <c r="A26" s="100"/>
      <c r="B26" s="166" t="s">
        <v>80</v>
      </c>
      <c r="C26" s="166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28">
        <v>83014192.48450999</v>
      </c>
      <c r="P26" s="98">
        <f>O26/O$26*100</f>
        <v>100</v>
      </c>
    </row>
    <row r="27" spans="1:16" x14ac:dyDescent="0.2">
      <c r="B27" s="68"/>
    </row>
    <row r="28" spans="1:16" x14ac:dyDescent="0.2">
      <c r="B28" s="31"/>
    </row>
  </sheetData>
  <mergeCells count="2">
    <mergeCell ref="B25:C25"/>
    <mergeCell ref="B26:C26"/>
  </mergeCells>
  <pageMargins left="0.31" right="0.36" top="0.98425196850393704" bottom="0.98425196850393704" header="0.51181102362204722" footer="0.51181102362204722"/>
  <pageSetup paperSize="9" scale="75" orientation="landscape" r:id="rId1"/>
  <headerFooter alignWithMargins="0"/>
  <ignoredErrors>
    <ignoredError sqref="P25" 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2"/>
  <sheetViews>
    <sheetView showGridLines="0" zoomScaleNormal="100" workbookViewId="0">
      <selection activeCell="N30" sqref="N30"/>
    </sheetView>
  </sheetViews>
  <sheetFormatPr defaultColWidth="9.140625" defaultRowHeight="12.75" x14ac:dyDescent="0.2"/>
  <sheetData>
    <row r="22" spans="1:1" x14ac:dyDescent="0.2">
      <c r="A22" t="s">
        <v>110</v>
      </c>
    </row>
  </sheetData>
  <pageMargins left="0.75" right="0.75" top="1" bottom="1" header="0.5" footer="0.5"/>
  <pageSetup paperSize="9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7"/>
  <sheetViews>
    <sheetView showGridLines="0" workbookViewId="0">
      <selection activeCell="I53" sqref="I53"/>
    </sheetView>
  </sheetViews>
  <sheetFormatPr defaultColWidth="9.140625" defaultRowHeight="12.75" x14ac:dyDescent="0.2"/>
  <cols>
    <col min="5" max="5" width="10.5703125" customWidth="1"/>
  </cols>
  <sheetData>
    <row r="1" spans="2:2" ht="15" x14ac:dyDescent="0.25">
      <c r="B1" s="33" t="s">
        <v>2</v>
      </c>
    </row>
    <row r="2" spans="2:2" ht="15" x14ac:dyDescent="0.25">
      <c r="B2" s="33" t="s">
        <v>54</v>
      </c>
    </row>
    <row r="13" spans="2:2" ht="12.75" customHeight="1" x14ac:dyDescent="0.2"/>
    <row r="30" ht="12.75" customHeight="1" x14ac:dyDescent="0.2"/>
    <row r="46" ht="12.75" customHeight="1" x14ac:dyDescent="0.2"/>
    <row r="60" ht="12.75" customHeight="1" x14ac:dyDescent="0.2"/>
    <row r="80" ht="12.75" customHeight="1" x14ac:dyDescent="0.2"/>
    <row r="84" ht="3.75" customHeight="1" x14ac:dyDescent="0.2"/>
    <row r="95" ht="12.75" customHeight="1" x14ac:dyDescent="0.2"/>
    <row r="105" spans="1:1" ht="3.75" customHeight="1" x14ac:dyDescent="0.2"/>
    <row r="112" spans="1:1" x14ac:dyDescent="0.2">
      <c r="A112" s="32"/>
    </row>
    <row r="113" ht="12.75" customHeight="1" x14ac:dyDescent="0.2"/>
    <row r="127" ht="12.75" customHeight="1" x14ac:dyDescent="0.2"/>
  </sheetData>
  <pageMargins left="0.19685039370078741" right="0.19685039370078741" top="0.19685039370078741" bottom="0.19685039370078741" header="0.51181102362204722" footer="0.51181102362204722"/>
  <pageSetup paperSize="9" orientation="portrait" horizontalDpi="4294967294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14</vt:i4>
      </vt:variant>
    </vt:vector>
  </HeadingPairs>
  <TitlesOfParts>
    <vt:vector size="14" baseType="lpstr">
      <vt:lpstr>SEKTOR_USD</vt:lpstr>
      <vt:lpstr>SECILMIS_ISTATISTIK</vt:lpstr>
      <vt:lpstr>SEKTOR_TL</vt:lpstr>
      <vt:lpstr>USDvsTL</vt:lpstr>
      <vt:lpstr>GEN_SEK</vt:lpstr>
      <vt:lpstr>Toplam İhracat  bar gra</vt:lpstr>
      <vt:lpstr>ULKE</vt:lpstr>
      <vt:lpstr>KARŞL.</vt:lpstr>
      <vt:lpstr>SEKT1</vt:lpstr>
      <vt:lpstr>SEKT2 </vt:lpstr>
      <vt:lpstr>SEKT3 </vt:lpstr>
      <vt:lpstr>SEKT4 </vt:lpstr>
      <vt:lpstr>SEKT5 </vt:lpstr>
      <vt:lpstr>2002_2016_AYLIK_IHR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Kübra  Ulutaş</dc:creator>
  <cp:lastModifiedBy>Nevsal Alhas</cp:lastModifiedBy>
  <cp:lastPrinted>2016-02-26T09:44:09Z</cp:lastPrinted>
  <dcterms:created xsi:type="dcterms:W3CDTF">2013-08-01T04:41:02Z</dcterms:created>
  <dcterms:modified xsi:type="dcterms:W3CDTF">2017-08-01T03:03:53Z</dcterms:modified>
</cp:coreProperties>
</file>