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Temmuz 2018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8_AYLIK_IHR" sheetId="22" r:id="rId14"/>
  </sheets>
  <calcPr calcId="152511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8" i="1"/>
  <c r="B45" i="1"/>
  <c r="D46" i="1"/>
  <c r="C45" i="1" l="1"/>
  <c r="E45" i="1" s="1"/>
  <c r="D45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8" i="1"/>
  <c r="H46" i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K22" i="1" s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G22" i="1" l="1"/>
  <c r="G22" i="2" s="1"/>
  <c r="J22" i="1"/>
  <c r="J22" i="2" s="1"/>
  <c r="K8" i="1"/>
  <c r="K8" i="2" s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22" i="2"/>
  <c r="K29" i="2"/>
  <c r="K18" i="2"/>
  <c r="C8" i="1"/>
  <c r="G23" i="2"/>
  <c r="K27" i="2"/>
  <c r="C22" i="1"/>
  <c r="C22" i="2" s="1"/>
  <c r="G42" i="2"/>
  <c r="K44" i="1"/>
  <c r="J46" i="2"/>
  <c r="J44" i="1" l="1"/>
  <c r="J44" i="2"/>
  <c r="J45" i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F44" i="2" l="1"/>
  <c r="F45" i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L45" i="1" l="1"/>
  <c r="M45" i="1"/>
  <c r="H45" i="1"/>
  <c r="I45" i="1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<sst xmlns="http://schemas.openxmlformats.org/spreadsheetml/2006/main" count="420" uniqueCount="229">
  <si>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</si>
  <si>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</si>
  <si>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</si>
  <si>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</si>
  <si>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</si>
  <si>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</si>
  <si>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</si>
  <si>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</si>
  <si>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</si>
  <si>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</si>
  <si>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</si>
  <si>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</si>
  <si>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</si>
  <si>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</si>
  <si>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</si>
  <si>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</si>
  <si>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</si>
  <si>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</si>
  <si>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</si>
  <si>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</si>
  <si>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</si>
  <si>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</si>
  <si>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</si>
  <si>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</si>
  <si>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</si>
  <si>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</si>
  <si>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</si>
  <si>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</si>
  <si>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</si>
  <si>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</si>
  <si>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</si>
  <si>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</si>
  <si>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</si>
  <si>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</si>
  <si>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</si>
  <si>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</si>
  <si>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</si>
  <si>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</si>
  <si>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</si>
  <si>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</si>
  <si>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</si>
  <si>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</si>
  <si>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</si>
  <si>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</si>
  <si>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</si>
  <si>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</si>
  <si>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</si>
  <si>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</si>
  <si>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</si>
  <si>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</si>
  <si>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</si>
  <si>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</si>
  <si>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</si>
  <si>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</si>
  <si>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</si>
  <si>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</si>
  <si>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</si>
  <si>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</si>
  <si>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</si>
  <si>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</si>
  <si>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</si>
  <si>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</si>
  <si>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</si>
  <si>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</si>
  <si>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</si>
  <si>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</si>
  <si>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</si>
  <si>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</si>
  <si>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</si>
  <si>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</si>
  <si>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</si>
  <si>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</si>
  <si>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</si>
  <si>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</si>
  <si>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</si>
  <si>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</si>
  <si>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</si>
  <si>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</si>
  <si>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</si>
  <si>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</si>
  <si>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</si>
  <si>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</si>
  <si>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</si>
  <si>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</si>
  <si>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</si>
  <si>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</si>
  <si>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</si>
  <si>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</si>
  <si>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</si>
  <si>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</si>
  <si>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</si>
  <si>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</si>
  <si>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</si>
  <si>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</si>
  <si>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</si>
  <si>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</si>
  <si>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</si>
  <si>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</si>
  <si>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</si>
  <si>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</si>
  <si>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</si>
  <si>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</si>
  <si>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</si>
  <si>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</si>
  <si>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</si>
  <si>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</si>
  <si>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</si>
  <si>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</si>
  <si>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</si>
  <si>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</si>
  <si>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</si>
  <si>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</si>
  <si>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</si>
  <si>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</si>
  <si>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</si>
  <si>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</si>
  <si>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</si>
  <si>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</si>
  <si>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2017 İHRACAT RAKAMLARI - TL</t>
  </si>
  <si>
    <t>2017 YILI İHRACATIMIZDA İLK 20 ÜLKE (1.000 $)</t>
  </si>
  <si>
    <t>Değişim    ('18/'17)</t>
  </si>
  <si>
    <t xml:space="preserve"> Pay(18)  (%)</t>
  </si>
  <si>
    <t>SON 12 AYLIK
(2018/2017)</t>
  </si>
  <si>
    <t>TEMMUZ  (2018/2017)</t>
  </si>
  <si>
    <t>OCAK - TEMMUZ (2018/2017)</t>
  </si>
  <si>
    <t>1 - 31 TEMMUZ İHRACAT RAKAMLARI</t>
  </si>
  <si>
    <t xml:space="preserve">SEKTÖREL BAZDA İHRACAT RAKAMLARI -1.000 $ </t>
  </si>
  <si>
    <t>1 - 31 TEMMUZ</t>
  </si>
  <si>
    <t>1 OCAK  -  31 TEMMUZ</t>
  </si>
  <si>
    <t>2016 - 2017</t>
  </si>
  <si>
    <t>2017 - 2018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</si>
  <si>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</si>
  <si>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</si>
  <si>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</si>
  <si>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</si>
  <si>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</si>
  <si>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</si>
  <si>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</si>
  <si>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</si>
  <si>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</si>
  <si>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</si>
  <si>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</si>
  <si>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</si>
  <si>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</si>
  <si>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</si>
  <si>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</si>
  <si>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</si>
  <si>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</si>
  <si>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</si>
  <si>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</si>
  <si>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</si>
  <si>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</si>
  <si>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</si>
  <si>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</si>
  <si>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</si>
  <si>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</si>
  <si>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</si>
  <si>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</si>
  <si>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2017  1 - 31 TEMMUZ</t>
  </si>
  <si>
    <t>2018  1 - 31 TEMMUZ</t>
  </si>
  <si>
    <t xml:space="preserve">UMMAN </t>
  </si>
  <si>
    <t>LİBERYA</t>
  </si>
  <si>
    <t>LİBYA</t>
  </si>
  <si>
    <t xml:space="preserve">BAHREYN </t>
  </si>
  <si>
    <t xml:space="preserve">KOLOMBİYA </t>
  </si>
  <si>
    <t>TANZANYA(BİRLEŞ.CUM)</t>
  </si>
  <si>
    <t>ARJANTİN</t>
  </si>
  <si>
    <t>GINE</t>
  </si>
  <si>
    <t xml:space="preserve">YEMEN </t>
  </si>
  <si>
    <t>ŞİLİ</t>
  </si>
  <si>
    <t xml:space="preserve">ALMANYA </t>
  </si>
  <si>
    <t>BİRLEŞİK KRALLIK</t>
  </si>
  <si>
    <t>BİRLEŞİK DEVLETLER</t>
  </si>
  <si>
    <t>İTALYA</t>
  </si>
  <si>
    <t>FRANSA</t>
  </si>
  <si>
    <t>İSPANYA</t>
  </si>
  <si>
    <t>IRAK</t>
  </si>
  <si>
    <t>HOLLANDA</t>
  </si>
  <si>
    <t>İSRAİL</t>
  </si>
  <si>
    <t xml:space="preserve">ROMANYA 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</si>
  <si>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</si>
  <si>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</si>
  <si>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</si>
  <si>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</si>
  <si>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</si>
  <si>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</si>
  <si>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</si>
  <si>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</si>
  <si>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DENIZLI</t>
  </si>
  <si>
    <t>HATAY</t>
  </si>
  <si>
    <t>GÜMÜŞHANE</t>
  </si>
  <si>
    <t>MUŞ</t>
  </si>
  <si>
    <t>YALOVA</t>
  </si>
  <si>
    <t>ZONGULDAK</t>
  </si>
  <si>
    <t>SIIRT</t>
  </si>
  <si>
    <t>ÇORUM</t>
  </si>
  <si>
    <t>DÜZCE</t>
  </si>
  <si>
    <t>KIRIKKALE</t>
  </si>
  <si>
    <t>SINOP</t>
  </si>
  <si>
    <t>ÇANKIRI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</si>
  <si>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</si>
  <si>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</si>
  <si>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</si>
  <si>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</si>
  <si>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</si>
  <si>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</si>
  <si>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</si>
  <si>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</si>
  <si>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</si>
  <si>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BAİB</t>
  </si>
  <si>
    <t>DAİB</t>
  </si>
  <si>
    <t>KİB</t>
  </si>
  <si>
    <t>DKİB</t>
  </si>
  <si>
    <t>BELÇİKA</t>
  </si>
  <si>
    <t xml:space="preserve">RUSYA FEDERASYONU </t>
  </si>
  <si>
    <t xml:space="preserve">POLONYA </t>
  </si>
  <si>
    <t>ÇİN HALK CUMHURİYETİ</t>
  </si>
  <si>
    <t xml:space="preserve">MISIR </t>
  </si>
  <si>
    <t>BULGARİSTAN</t>
  </si>
  <si>
    <t>İRAN (İSLAM CUM.)</t>
  </si>
  <si>
    <t xml:space="preserve">SUUDİ ARABİSTAN </t>
  </si>
  <si>
    <t>YUNANİSTAN</t>
  </si>
  <si>
    <t>CEZAYİR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</si>
  <si>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=2017 Yılında 0 fobusd üzerindeki İller baz alınmıştır.</t>
    </r>
  </si>
  <si>
    <t xml:space="preserve">* Temmuz ayı için TİM rakamı kullanılmıştır. 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</si>
  <si>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2016-17 yıllar için TUİK rakamları kullanılmıştır. </t>
    </r>
  </si>
  <si>
    <t>1 Temmuz - 31 Temmuz</t>
  </si>
  <si>
    <t>1 Ocak - 31 Temmuz</t>
  </si>
  <si>
    <t>1 Ağustos - 31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</si>
</sst>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9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8"/>
      <color rgb="FF0000FF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89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3" fontId="21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0" fontId="17" fillId="0" borderId="10" xfId="2" applyFont="1" applyFill="1" applyBorder="1" applyAlignment="1">
      <alignment wrapText="1"/>
    </xf>
    <xf numFmtId="0" fontId="20" fillId="0" borderId="10" xfId="2" applyFont="1" applyFill="1" applyBorder="1" applyAlignment="1">
      <alignment wrapText="1"/>
    </xf>
    <xf numFmtId="0" fontId="23" fillId="24" borderId="10" xfId="2" applyFont="1" applyFill="1" applyBorder="1"/>
    <xf numFmtId="0" fontId="21" fillId="0" borderId="10" xfId="2" applyFont="1" applyFill="1" applyBorder="1"/>
    <xf numFmtId="0" fontId="17" fillId="0" borderId="10" xfId="2" applyFont="1" applyFill="1" applyBorder="1"/>
    <xf numFmtId="0" fontId="17" fillId="0" borderId="10" xfId="0" applyFont="1" applyFill="1" applyBorder="1"/>
    <xf numFmtId="0" fontId="21" fillId="24" borderId="10" xfId="2" applyFont="1" applyFill="1" applyBorder="1"/>
    <xf numFmtId="0" fontId="22" fillId="24" borderId="10" xfId="2" applyFont="1" applyFill="1" applyBorder="1"/>
    <xf numFmtId="0" fontId="29" fillId="0" borderId="10" xfId="2" applyFont="1" applyFill="1" applyBorder="1"/>
    <xf numFmtId="0" fontId="21" fillId="0" borderId="37" xfId="2" applyFont="1" applyFill="1" applyBorder="1" applyAlignment="1">
      <alignment horizontal="center"/>
    </xf>
    <xf numFmtId="2" fontId="22" fillId="0" borderId="38" xfId="2" applyNumberFormat="1" applyFont="1" applyFill="1" applyBorder="1" applyAlignment="1">
      <alignment horizontal="center" wrapText="1"/>
    </xf>
    <xf numFmtId="3" fontId="21" fillId="24" borderId="37" xfId="2" applyNumberFormat="1" applyFont="1" applyFill="1" applyBorder="1" applyAlignment="1">
      <alignment horizontal="center"/>
    </xf>
    <xf numFmtId="166" fontId="21" fillId="24" borderId="38" xfId="2" applyNumberFormat="1" applyFont="1" applyFill="1" applyBorder="1" applyAlignment="1">
      <alignment horizontal="center"/>
    </xf>
    <xf numFmtId="3" fontId="24" fillId="0" borderId="37" xfId="2" applyNumberFormat="1" applyFont="1" applyFill="1" applyBorder="1" applyAlignment="1">
      <alignment horizontal="center"/>
    </xf>
    <xf numFmtId="166" fontId="24" fillId="0" borderId="38" xfId="2" applyNumberFormat="1" applyFont="1" applyFill="1" applyBorder="1" applyAlignment="1">
      <alignment horizontal="center"/>
    </xf>
    <xf numFmtId="166" fontId="21" fillId="0" borderId="38" xfId="2" applyNumberFormat="1" applyFont="1" applyFill="1" applyBorder="1" applyAlignment="1">
      <alignment horizontal="center"/>
    </xf>
    <xf numFmtId="3" fontId="21" fillId="0" borderId="37" xfId="2" applyNumberFormat="1" applyFont="1" applyFill="1" applyBorder="1" applyAlignment="1">
      <alignment horizontal="center"/>
    </xf>
    <xf numFmtId="166" fontId="25" fillId="24" borderId="38" xfId="2" applyNumberFormat="1" applyFont="1" applyFill="1" applyBorder="1" applyAlignment="1">
      <alignment horizontal="center"/>
    </xf>
    <xf numFmtId="3" fontId="29" fillId="24" borderId="39" xfId="2" applyNumberFormat="1" applyFont="1" applyFill="1" applyBorder="1" applyAlignment="1">
      <alignment horizontal="center"/>
    </xf>
    <xf numFmtId="3" fontId="29" fillId="24" borderId="40" xfId="2" applyNumberFormat="1" applyFont="1" applyFill="1" applyBorder="1" applyAlignment="1">
      <alignment horizontal="center"/>
    </xf>
    <xf numFmtId="166" fontId="29" fillId="24" borderId="41" xfId="2" applyNumberFormat="1" applyFont="1" applyFill="1" applyBorder="1" applyAlignment="1">
      <alignment horizontal="center"/>
    </xf>
    <xf numFmtId="3" fontId="26" fillId="0" borderId="37" xfId="2" applyNumberFormat="1" applyFont="1" applyFill="1" applyBorder="1" applyAlignment="1">
      <alignment horizontal="center"/>
    </xf>
    <xf numFmtId="166" fontId="26" fillId="0" borderId="38" xfId="2" applyNumberFormat="1" applyFont="1" applyFill="1" applyBorder="1" applyAlignment="1">
      <alignment horizontal="center"/>
    </xf>
    <xf numFmtId="3" fontId="27" fillId="24" borderId="37" xfId="2" applyNumberFormat="1" applyFont="1" applyFill="1" applyBorder="1" applyAlignment="1">
      <alignment horizontal="center"/>
    </xf>
    <xf numFmtId="167" fontId="27" fillId="24" borderId="38" xfId="2" applyNumberFormat="1" applyFont="1" applyFill="1" applyBorder="1" applyAlignment="1">
      <alignment horizontal="center"/>
    </xf>
    <xf numFmtId="3" fontId="75" fillId="24" borderId="39" xfId="2" applyNumberFormat="1" applyFont="1" applyFill="1" applyBorder="1" applyAlignment="1">
      <alignment horizontal="center"/>
    </xf>
    <xf numFmtId="3" fontId="75" fillId="24" borderId="40" xfId="2" applyNumberFormat="1" applyFont="1" applyFill="1" applyBorder="1" applyAlignment="1">
      <alignment horizontal="center"/>
    </xf>
    <xf numFmtId="166" fontId="75" fillId="24" borderId="41" xfId="2" applyNumberFormat="1" applyFont="1" applyFill="1" applyBorder="1" applyAlignment="1">
      <alignment horizontal="center"/>
    </xf>
    <xf numFmtId="166" fontId="75" fillId="45" borderId="40" xfId="2" applyNumberFormat="1" applyFont="1" applyFill="1" applyBorder="1" applyAlignment="1">
      <alignment horizontal="center"/>
    </xf>
    <xf numFmtId="3" fontId="78" fillId="26" borderId="21" xfId="0" applyNumberFormat="1" applyFont="1" applyFill="1" applyBorder="1" applyAlignment="1">
      <alignment horizontal="right"/>
    </xf>
    <xf numFmtId="166" fontId="29" fillId="45" borderId="40" xfId="2" applyNumberFormat="1" applyFont="1" applyFill="1" applyBorder="1" applyAlignment="1">
      <alignment horizontal="center"/>
    </xf>
    <xf numFmtId="0" fontId="20" fillId="0" borderId="34" xfId="2" applyFont="1" applyFill="1" applyBorder="1" applyAlignment="1">
      <alignment horizontal="center" vertical="center"/>
    </xf>
    <xf numFmtId="0" fontId="20" fillId="0" borderId="35" xfId="2" applyFont="1" applyFill="1" applyBorder="1" applyAlignment="1">
      <alignment horizontal="center" vertical="center"/>
    </xf>
    <xf numFmtId="0" fontId="20" fillId="0" borderId="36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33" xfId="2" applyFont="1" applyFill="1" applyBorder="1" applyAlignment="1">
      <alignment horizontal="center" vertical="center"/>
    </xf>
    <xf numFmtId="0" fontId="19" fillId="0" borderId="4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'2002_2018_AYLIK_IHR'!$A$25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'2002_2018_AYLIK_IHR'!$C$25:$N$25</c:f>
              <c:numCache>
                <c:formatCode>#,##0</c:formatCode>
                <c:ptCount val="12"/>
                <c:pt idx="0">
                  <c:v>8505299.1993599981</c:v>
                </c:pt>
                <c:pt idx="1">
                  <c:v>9254507.8308600001</c:v>
                </c:pt>
                <c:pt idx="2">
                  <c:v>11300828.918409998</c:v>
                </c:pt>
                <c:pt idx="3">
                  <c:v>9719602.2306000013</c:v>
                </c:pt>
                <c:pt idx="4">
                  <c:v>10317181.32904</c:v>
                </c:pt>
                <c:pt idx="5">
                  <c:v>10039493.787059998</c:v>
                </c:pt>
                <c:pt idx="6">
                  <c:v>9579506.3309000004</c:v>
                </c:pt>
                <c:pt idx="7">
                  <c:v>10282120.781339997</c:v>
                </c:pt>
                <c:pt idx="8">
                  <c:v>9273663.7425200008</c:v>
                </c:pt>
                <c:pt idx="9">
                  <c:v>10985082.291850001</c:v>
                </c:pt>
                <c:pt idx="10">
                  <c:v>11031605.266669998</c:v>
                </c:pt>
                <c:pt idx="11">
                  <c:v>10998790.53521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'2002_2018_AYLIK_IHR'!$A$24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'2002_2018_AYLIK_IHR'!$C$24:$N$24</c:f>
              <c:numCache>
                <c:formatCode>#,##0</c:formatCode>
                <c:ptCount val="12"/>
                <c:pt idx="0">
                  <c:v>9888202.4294600002</c:v>
                </c:pt>
                <c:pt idx="1">
                  <c:v>10690810.64996</c:v>
                </c:pt>
                <c:pt idx="2">
                  <c:v>12711860.169860002</c:v>
                </c:pt>
                <c:pt idx="3">
                  <c:v>11368090.88913</c:v>
                </c:pt>
                <c:pt idx="4">
                  <c:v>11601805.330439998</c:v>
                </c:pt>
                <c:pt idx="5">
                  <c:v>10603681.314479999</c:v>
                </c:pt>
                <c:pt idx="6">
                  <c:v>11587039.505959999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80672"/>
        <c:axId val="215371424"/>
      </c:lineChart>
      <c:catAx>
        <c:axId val="21538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37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3714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3806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'2002_2018_AYLIK_IHR'!$C$10:$N$10</c:f>
              <c:numCache>
                <c:formatCode>#,##0</c:formatCode>
                <c:ptCount val="12"/>
                <c:pt idx="0">
                  <c:v>108524.82066</c:v>
                </c:pt>
                <c:pt idx="1">
                  <c:v>107639.67827999999</c:v>
                </c:pt>
                <c:pt idx="2">
                  <c:v>114810.56574999999</c:v>
                </c:pt>
                <c:pt idx="3">
                  <c:v>103086.25482</c:v>
                </c:pt>
                <c:pt idx="4">
                  <c:v>98907.344989999998</c:v>
                </c:pt>
                <c:pt idx="5">
                  <c:v>72297.884959999996</c:v>
                </c:pt>
                <c:pt idx="6">
                  <c:v>76614.183430000005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'2002_2018_AYLIK_IHR'!$C$11:$N$11</c:f>
              <c:numCache>
                <c:formatCode>#,##0</c:formatCode>
                <c:ptCount val="12"/>
                <c:pt idx="0">
                  <c:v>96308.269539999994</c:v>
                </c:pt>
                <c:pt idx="1">
                  <c:v>90329.652660000007</c:v>
                </c:pt>
                <c:pt idx="2">
                  <c:v>114439.77606</c:v>
                </c:pt>
                <c:pt idx="3">
                  <c:v>97130.478149999995</c:v>
                </c:pt>
                <c:pt idx="4">
                  <c:v>96648.830149999994</c:v>
                </c:pt>
                <c:pt idx="5">
                  <c:v>75691.72696</c:v>
                </c:pt>
                <c:pt idx="6">
                  <c:v>62661.457069999997</c:v>
                </c:pt>
                <c:pt idx="7">
                  <c:v>83044.944489999994</c:v>
                </c:pt>
                <c:pt idx="8">
                  <c:v>93820.252040000007</c:v>
                </c:pt>
                <c:pt idx="9">
                  <c:v>176212.68281999999</c:v>
                </c:pt>
                <c:pt idx="10">
                  <c:v>162522.73517</c:v>
                </c:pt>
                <c:pt idx="11">
                  <c:v>131222.84125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63216"/>
        <c:axId val="462737056"/>
      </c:lineChart>
      <c:catAx>
        <c:axId val="21506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3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273705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063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'2002_2018_AYLIK_IHR'!$C$12:$N$12</c:f>
              <c:numCache>
                <c:formatCode>#,##0</c:formatCode>
                <c:ptCount val="12"/>
                <c:pt idx="0">
                  <c:v>153688.57234000001</c:v>
                </c:pt>
                <c:pt idx="1">
                  <c:v>132921.1496</c:v>
                </c:pt>
                <c:pt idx="2">
                  <c:v>124826.87921</c:v>
                </c:pt>
                <c:pt idx="3">
                  <c:v>147789.39837000001</c:v>
                </c:pt>
                <c:pt idx="4">
                  <c:v>141224.27346999999</c:v>
                </c:pt>
                <c:pt idx="5">
                  <c:v>100967.86133</c:v>
                </c:pt>
                <c:pt idx="6">
                  <c:v>120241.35527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'2002_2018_AYLIK_IHR'!$C$13:$N$13</c:f>
              <c:numCache>
                <c:formatCode>#,##0</c:formatCode>
                <c:ptCount val="12"/>
                <c:pt idx="0">
                  <c:v>153847.91657</c:v>
                </c:pt>
                <c:pt idx="1">
                  <c:v>151901.18035000001</c:v>
                </c:pt>
                <c:pt idx="2">
                  <c:v>166205.42861</c:v>
                </c:pt>
                <c:pt idx="3">
                  <c:v>136966.56799000001</c:v>
                </c:pt>
                <c:pt idx="4">
                  <c:v>122369.90646</c:v>
                </c:pt>
                <c:pt idx="5">
                  <c:v>112166.45758</c:v>
                </c:pt>
                <c:pt idx="6">
                  <c:v>125186.78969999999</c:v>
                </c:pt>
                <c:pt idx="7">
                  <c:v>96972.665649999995</c:v>
                </c:pt>
                <c:pt idx="8">
                  <c:v>180510.32892999999</c:v>
                </c:pt>
                <c:pt idx="9">
                  <c:v>241846.55076000001</c:v>
                </c:pt>
                <c:pt idx="10">
                  <c:v>215916.20973999999</c:v>
                </c:pt>
                <c:pt idx="11">
                  <c:v>159069.47925999999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40320"/>
        <c:axId val="462741952"/>
      </c:lineChart>
      <c:catAx>
        <c:axId val="46274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4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27419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403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'2002_2018_AYLIK_IHR'!$C$14:$N$14</c:f>
              <c:numCache>
                <c:formatCode>#,##0</c:formatCode>
                <c:ptCount val="12"/>
                <c:pt idx="0">
                  <c:v>63471.14228</c:v>
                </c:pt>
                <c:pt idx="1">
                  <c:v>58001.651969999999</c:v>
                </c:pt>
                <c:pt idx="2">
                  <c:v>47276.764150000003</c:v>
                </c:pt>
                <c:pt idx="3">
                  <c:v>28798.931809999998</c:v>
                </c:pt>
                <c:pt idx="4">
                  <c:v>27552.43924</c:v>
                </c:pt>
                <c:pt idx="5">
                  <c:v>17136.780299999999</c:v>
                </c:pt>
                <c:pt idx="6">
                  <c:v>18213.016049999998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'2002_2018_AYLIK_IHR'!$C$15:$N$15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  <c:pt idx="6">
                  <c:v>17993.175630000002</c:v>
                </c:pt>
                <c:pt idx="7">
                  <c:v>24031.04003</c:v>
                </c:pt>
                <c:pt idx="8">
                  <c:v>16366.567499999999</c:v>
                </c:pt>
                <c:pt idx="9">
                  <c:v>23613.366549999999</c:v>
                </c:pt>
                <c:pt idx="10">
                  <c:v>32484.806939999999</c:v>
                </c:pt>
                <c:pt idx="11">
                  <c:v>43622.536079999998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36512"/>
        <c:axId val="462733248"/>
      </c:lineChart>
      <c:catAx>
        <c:axId val="4627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3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27332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36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'2002_2018_AYLIK_IHR'!$C$16:$N$16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72559.246119999996</c:v>
                </c:pt>
                <c:pt idx="5">
                  <c:v>86879.483730000007</c:v>
                </c:pt>
                <c:pt idx="6">
                  <c:v>90460.275769999993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'2002_2018_AYLIK_IHR'!$C$17:$N$17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72979.066900000005</c:v>
                </c:pt>
                <c:pt idx="6">
                  <c:v>63649.258909999997</c:v>
                </c:pt>
                <c:pt idx="7">
                  <c:v>83484.789269999994</c:v>
                </c:pt>
                <c:pt idx="8">
                  <c:v>118488.16482000001</c:v>
                </c:pt>
                <c:pt idx="9">
                  <c:v>92727.963319999995</c:v>
                </c:pt>
                <c:pt idx="10">
                  <c:v>91153.986869999993</c:v>
                </c:pt>
                <c:pt idx="11">
                  <c:v>78543.740479999993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43584"/>
        <c:axId val="462733792"/>
      </c:lineChart>
      <c:catAx>
        <c:axId val="46274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33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2733792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435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'2002_2018_AYLIK_IHR'!$C$18:$N$18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14888.585730000001</c:v>
                </c:pt>
                <c:pt idx="2">
                  <c:v>18298.776140000002</c:v>
                </c:pt>
                <c:pt idx="3">
                  <c:v>11630.61274</c:v>
                </c:pt>
                <c:pt idx="4">
                  <c:v>6780.3254999999999</c:v>
                </c:pt>
                <c:pt idx="5">
                  <c:v>4806.9034300000003</c:v>
                </c:pt>
                <c:pt idx="6">
                  <c:v>4293.7941899999996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'2002_2018_AYLIK_IHR'!$C$19:$N$19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14861.44375</c:v>
                </c:pt>
                <c:pt idx="3">
                  <c:v>10094.820299999999</c:v>
                </c:pt>
                <c:pt idx="4">
                  <c:v>6492.5089099999996</c:v>
                </c:pt>
                <c:pt idx="5">
                  <c:v>3619.6122599999999</c:v>
                </c:pt>
                <c:pt idx="6">
                  <c:v>3592.52639</c:v>
                </c:pt>
                <c:pt idx="7">
                  <c:v>4815.2303599999996</c:v>
                </c:pt>
                <c:pt idx="8">
                  <c:v>3969.2169800000001</c:v>
                </c:pt>
                <c:pt idx="9">
                  <c:v>4347.4588299999996</c:v>
                </c:pt>
                <c:pt idx="10">
                  <c:v>6933.8124500000004</c:v>
                </c:pt>
                <c:pt idx="11">
                  <c:v>10334.590840000001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47392"/>
        <c:axId val="462741408"/>
      </c:lineChart>
      <c:catAx>
        <c:axId val="46274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4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274140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47392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'2002_2018_AYLIK_IHR'!$C$20:$N$20</c:f>
              <c:numCache>
                <c:formatCode>#,##0</c:formatCode>
                <c:ptCount val="12"/>
                <c:pt idx="0">
                  <c:v>218255.13686</c:v>
                </c:pt>
                <c:pt idx="1">
                  <c:v>177216.11282000001</c:v>
                </c:pt>
                <c:pt idx="2">
                  <c:v>219741.41609000001</c:v>
                </c:pt>
                <c:pt idx="3">
                  <c:v>213739.28440999999</c:v>
                </c:pt>
                <c:pt idx="4">
                  <c:v>211995.33829000001</c:v>
                </c:pt>
                <c:pt idx="5">
                  <c:v>190057.22094</c:v>
                </c:pt>
                <c:pt idx="6">
                  <c:v>202743.66389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'2002_2018_AYLIK_IHR'!$C$21:$N$21</c:f>
              <c:numCache>
                <c:formatCode>#,##0</c:formatCode>
                <c:ptCount val="12"/>
                <c:pt idx="0">
                  <c:v>170613.20470999999</c:v>
                </c:pt>
                <c:pt idx="1">
                  <c:v>170754.34839</c:v>
                </c:pt>
                <c:pt idx="2">
                  <c:v>185513.32574999999</c:v>
                </c:pt>
                <c:pt idx="3">
                  <c:v>163334.72273000001</c:v>
                </c:pt>
                <c:pt idx="4">
                  <c:v>172427.39358999999</c:v>
                </c:pt>
                <c:pt idx="5">
                  <c:v>185578.56244000001</c:v>
                </c:pt>
                <c:pt idx="6">
                  <c:v>182961.53338000001</c:v>
                </c:pt>
                <c:pt idx="7">
                  <c:v>210840.92144000001</c:v>
                </c:pt>
                <c:pt idx="8">
                  <c:v>184818.14866000001</c:v>
                </c:pt>
                <c:pt idx="9">
                  <c:v>193877.41524</c:v>
                </c:pt>
                <c:pt idx="10">
                  <c:v>217663.93703</c:v>
                </c:pt>
                <c:pt idx="11">
                  <c:v>221903.21160000001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35424"/>
        <c:axId val="462744672"/>
      </c:lineChart>
      <c:catAx>
        <c:axId val="46273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4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2744672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3542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'2002_2018_AYLIK_IHR'!$C$22:$N$22</c:f>
              <c:numCache>
                <c:formatCode>#,##0</c:formatCode>
                <c:ptCount val="12"/>
                <c:pt idx="0">
                  <c:v>371397.18943999999</c:v>
                </c:pt>
                <c:pt idx="1">
                  <c:v>397759.96551000001</c:v>
                </c:pt>
                <c:pt idx="2">
                  <c:v>456462.54895000003</c:v>
                </c:pt>
                <c:pt idx="3">
                  <c:v>412507.49436999997</c:v>
                </c:pt>
                <c:pt idx="4">
                  <c:v>429097.23970999999</c:v>
                </c:pt>
                <c:pt idx="5">
                  <c:v>385141.36119999998</c:v>
                </c:pt>
                <c:pt idx="6">
                  <c:v>405932.13824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'2002_2018_AYLIK_IHR'!$C$23:$N$23</c:f>
              <c:numCache>
                <c:formatCode>#,##0</c:formatCode>
                <c:ptCount val="12"/>
                <c:pt idx="0">
                  <c:v>311572.27987999999</c:v>
                </c:pt>
                <c:pt idx="1">
                  <c:v>330041.24852999998</c:v>
                </c:pt>
                <c:pt idx="2">
                  <c:v>390176.60791999998</c:v>
                </c:pt>
                <c:pt idx="3">
                  <c:v>369973.79807000002</c:v>
                </c:pt>
                <c:pt idx="4">
                  <c:v>382423.31511000003</c:v>
                </c:pt>
                <c:pt idx="5">
                  <c:v>352638.85239000001</c:v>
                </c:pt>
                <c:pt idx="6">
                  <c:v>349275.81735000003</c:v>
                </c:pt>
                <c:pt idx="7">
                  <c:v>388922.44870000001</c:v>
                </c:pt>
                <c:pt idx="8">
                  <c:v>309451.01160999999</c:v>
                </c:pt>
                <c:pt idx="9">
                  <c:v>398179.51996000001</c:v>
                </c:pt>
                <c:pt idx="10">
                  <c:v>414375.91303</c:v>
                </c:pt>
                <c:pt idx="11">
                  <c:v>447776.48144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35968"/>
        <c:axId val="462745216"/>
      </c:lineChart>
      <c:catAx>
        <c:axId val="46273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4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274521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359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'2002_2018_AYLIK_IHR'!$C$26:$N$26</c:f>
              <c:numCache>
                <c:formatCode>#,##0</c:formatCode>
                <c:ptCount val="12"/>
                <c:pt idx="0">
                  <c:v>695293.49511000002</c:v>
                </c:pt>
                <c:pt idx="1">
                  <c:v>698605.30104000005</c:v>
                </c:pt>
                <c:pt idx="2">
                  <c:v>791491.04549000005</c:v>
                </c:pt>
                <c:pt idx="3">
                  <c:v>706580.70271999994</c:v>
                </c:pt>
                <c:pt idx="4">
                  <c:v>747715.09045000002</c:v>
                </c:pt>
                <c:pt idx="5">
                  <c:v>660396.34025999997</c:v>
                </c:pt>
                <c:pt idx="6">
                  <c:v>700844.38468999998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'2002_2018_AYLIK_IHR'!$C$27:$N$27</c:f>
              <c:numCache>
                <c:formatCode>#,##0</c:formatCode>
                <c:ptCount val="12"/>
                <c:pt idx="0">
                  <c:v>613304.71678000002</c:v>
                </c:pt>
                <c:pt idx="1">
                  <c:v>636040.20463000005</c:v>
                </c:pt>
                <c:pt idx="2">
                  <c:v>755211.73319000006</c:v>
                </c:pt>
                <c:pt idx="3">
                  <c:v>657577.77752999996</c:v>
                </c:pt>
                <c:pt idx="4">
                  <c:v>671398.49175000004</c:v>
                </c:pt>
                <c:pt idx="5">
                  <c:v>647072.16252000001</c:v>
                </c:pt>
                <c:pt idx="6">
                  <c:v>602950.08406000002</c:v>
                </c:pt>
                <c:pt idx="7">
                  <c:v>695779.79949</c:v>
                </c:pt>
                <c:pt idx="8">
                  <c:v>663202.04679000005</c:v>
                </c:pt>
                <c:pt idx="9">
                  <c:v>735979.84727000003</c:v>
                </c:pt>
                <c:pt idx="10">
                  <c:v>727394.88645999995</c:v>
                </c:pt>
                <c:pt idx="11">
                  <c:v>692221.76147999999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47936"/>
        <c:axId val="462744128"/>
      </c:lineChart>
      <c:catAx>
        <c:axId val="4627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44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27441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4793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'2002_2018_AYLIK_IHR'!$C$28:$N$28</c:f>
              <c:numCache>
                <c:formatCode>#,##0</c:formatCode>
                <c:ptCount val="12"/>
                <c:pt idx="0">
                  <c:v>129030.93965</c:v>
                </c:pt>
                <c:pt idx="1">
                  <c:v>144600.20227000001</c:v>
                </c:pt>
                <c:pt idx="2">
                  <c:v>169022.97550999999</c:v>
                </c:pt>
                <c:pt idx="3">
                  <c:v>149704.56487</c:v>
                </c:pt>
                <c:pt idx="4">
                  <c:v>142046.72206</c:v>
                </c:pt>
                <c:pt idx="5">
                  <c:v>118050.69917000001</c:v>
                </c:pt>
                <c:pt idx="6">
                  <c:v>150084.66954999999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'2002_2018_AYLIK_IHR'!$C$29:$N$29</c:f>
              <c:numCache>
                <c:formatCode>#,##0</c:formatCode>
                <c:ptCount val="12"/>
                <c:pt idx="0">
                  <c:v>90876.830560000002</c:v>
                </c:pt>
                <c:pt idx="1">
                  <c:v>115885.84125</c:v>
                </c:pt>
                <c:pt idx="2">
                  <c:v>158449.07969000001</c:v>
                </c:pt>
                <c:pt idx="3">
                  <c:v>120138.99434999999</c:v>
                </c:pt>
                <c:pt idx="4">
                  <c:v>130178.74890999999</c:v>
                </c:pt>
                <c:pt idx="5">
                  <c:v>116500.63119</c:v>
                </c:pt>
                <c:pt idx="6">
                  <c:v>125318.44102</c:v>
                </c:pt>
                <c:pt idx="7">
                  <c:v>177462.74841999999</c:v>
                </c:pt>
                <c:pt idx="8">
                  <c:v>110873.10408999999</c:v>
                </c:pt>
                <c:pt idx="9">
                  <c:v>134654.67141000001</c:v>
                </c:pt>
                <c:pt idx="10">
                  <c:v>119328.01922</c:v>
                </c:pt>
                <c:pt idx="11">
                  <c:v>123400.66881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39776"/>
        <c:axId val="462746848"/>
      </c:lineChart>
      <c:catAx>
        <c:axId val="46273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4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27468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397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'2002_2018_AYLIK_IHR'!$C$30:$N$30</c:f>
              <c:numCache>
                <c:formatCode>#,##0</c:formatCode>
                <c:ptCount val="12"/>
                <c:pt idx="0">
                  <c:v>168872.0704</c:v>
                </c:pt>
                <c:pt idx="1">
                  <c:v>173343.37155000001</c:v>
                </c:pt>
                <c:pt idx="2">
                  <c:v>211824.85574</c:v>
                </c:pt>
                <c:pt idx="3">
                  <c:v>190652.26092</c:v>
                </c:pt>
                <c:pt idx="4">
                  <c:v>200079.62078</c:v>
                </c:pt>
                <c:pt idx="5">
                  <c:v>152749.24953999999</c:v>
                </c:pt>
                <c:pt idx="6">
                  <c:v>185266.85133999999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'2002_2018_AYLIK_IHR'!$C$31:$N$31</c:f>
              <c:numCache>
                <c:formatCode>#,##0</c:formatCode>
                <c:ptCount val="12"/>
                <c:pt idx="0">
                  <c:v>145518.00641999999</c:v>
                </c:pt>
                <c:pt idx="1">
                  <c:v>155148.69828000001</c:v>
                </c:pt>
                <c:pt idx="2">
                  <c:v>188918.92254999999</c:v>
                </c:pt>
                <c:pt idx="3">
                  <c:v>176115.27995</c:v>
                </c:pt>
                <c:pt idx="4">
                  <c:v>183391.48592000001</c:v>
                </c:pt>
                <c:pt idx="5">
                  <c:v>163116.74971999999</c:v>
                </c:pt>
                <c:pt idx="6">
                  <c:v>158118.46898000001</c:v>
                </c:pt>
                <c:pt idx="7">
                  <c:v>201227.19539000001</c:v>
                </c:pt>
                <c:pt idx="8">
                  <c:v>169207.31385999999</c:v>
                </c:pt>
                <c:pt idx="9">
                  <c:v>210919.11259</c:v>
                </c:pt>
                <c:pt idx="10">
                  <c:v>212396.48469000001</c:v>
                </c:pt>
                <c:pt idx="11">
                  <c:v>200435.97729000001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46304"/>
        <c:axId val="462748480"/>
      </c:lineChart>
      <c:catAx>
        <c:axId val="4627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4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27484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463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'2002_2018_AYLIK_IHR'!$A$59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'2002_2018_AYLIK_IHR'!$C$59:$N$59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445720.09135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379084.85233999998</c:v>
                </c:pt>
                <c:pt idx="9">
                  <c:v>404376.02325999999</c:v>
                </c:pt>
                <c:pt idx="10">
                  <c:v>382927.93002999999</c:v>
                </c:pt>
                <c:pt idx="11">
                  <c:v>411302.76665000001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'2002_2018_AYLIK_IHR'!$A$58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'2002_2018_AYLIK_IHR'!$C$58:$N$58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334225.34616999998</c:v>
                </c:pt>
                <c:pt idx="2">
                  <c:v>376906.42395000003</c:v>
                </c:pt>
                <c:pt idx="3">
                  <c:v>369357.40392999997</c:v>
                </c:pt>
                <c:pt idx="4">
                  <c:v>430290.30446999997</c:v>
                </c:pt>
                <c:pt idx="5">
                  <c:v>379653.94520999998</c:v>
                </c:pt>
                <c:pt idx="6">
                  <c:v>403567.90019999997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74688"/>
        <c:axId val="215377952"/>
      </c:lineChart>
      <c:catAx>
        <c:axId val="21537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37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3779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3746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'2002_2018_AYLIK_IHR'!$C$32:$N$32</c:f>
              <c:numCache>
                <c:formatCode>#,##0</c:formatCode>
                <c:ptCount val="12"/>
                <c:pt idx="0">
                  <c:v>1349801.82268</c:v>
                </c:pt>
                <c:pt idx="1">
                  <c:v>1260340.14693</c:v>
                </c:pt>
                <c:pt idx="2">
                  <c:v>1560626.27997</c:v>
                </c:pt>
                <c:pt idx="3">
                  <c:v>1347753.4927399999</c:v>
                </c:pt>
                <c:pt idx="4">
                  <c:v>1461490.8835799999</c:v>
                </c:pt>
                <c:pt idx="5">
                  <c:v>1418080.0563099999</c:v>
                </c:pt>
                <c:pt idx="6">
                  <c:v>1479112.66295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'2002_2018_AYLIK_IHR'!$C$33:$N$33</c:f>
              <c:numCache>
                <c:formatCode>#,##0</c:formatCode>
                <c:ptCount val="12"/>
                <c:pt idx="0">
                  <c:v>1230414.7293499999</c:v>
                </c:pt>
                <c:pt idx="1">
                  <c:v>1343217.28556</c:v>
                </c:pt>
                <c:pt idx="2">
                  <c:v>1518645.8830599999</c:v>
                </c:pt>
                <c:pt idx="3">
                  <c:v>1214811.2643299999</c:v>
                </c:pt>
                <c:pt idx="4">
                  <c:v>1319316.5334099999</c:v>
                </c:pt>
                <c:pt idx="5">
                  <c:v>1263760.74645</c:v>
                </c:pt>
                <c:pt idx="6">
                  <c:v>1188531.4242700001</c:v>
                </c:pt>
                <c:pt idx="7">
                  <c:v>1461517.38001</c:v>
                </c:pt>
                <c:pt idx="8">
                  <c:v>1276163.02752</c:v>
                </c:pt>
                <c:pt idx="9">
                  <c:v>1466689.9147999999</c:v>
                </c:pt>
                <c:pt idx="10">
                  <c:v>1385392.58889</c:v>
                </c:pt>
                <c:pt idx="11">
                  <c:v>1366807.12326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38144"/>
        <c:axId val="462745760"/>
      </c:lineChart>
      <c:catAx>
        <c:axId val="4627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4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274576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38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'2002_2018_AYLIK_IHR'!$C$42:$N$42</c:f>
              <c:numCache>
                <c:formatCode>#,##0</c:formatCode>
                <c:ptCount val="12"/>
                <c:pt idx="0">
                  <c:v>511966.62563000002</c:v>
                </c:pt>
                <c:pt idx="1">
                  <c:v>547524.60106999998</c:v>
                </c:pt>
                <c:pt idx="2">
                  <c:v>635993.02665999997</c:v>
                </c:pt>
                <c:pt idx="3">
                  <c:v>603030.40893999999</c:v>
                </c:pt>
                <c:pt idx="4">
                  <c:v>623643.35773000005</c:v>
                </c:pt>
                <c:pt idx="5">
                  <c:v>551854.06373000005</c:v>
                </c:pt>
                <c:pt idx="6">
                  <c:v>613750.78717000003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'2002_2018_AYLIK_IHR'!$C$43:$N$43</c:f>
              <c:numCache>
                <c:formatCode>#,##0</c:formatCode>
                <c:ptCount val="12"/>
                <c:pt idx="0">
                  <c:v>388717.64202999999</c:v>
                </c:pt>
                <c:pt idx="1">
                  <c:v>432320.64464999997</c:v>
                </c:pt>
                <c:pt idx="2">
                  <c:v>516941.45613000001</c:v>
                </c:pt>
                <c:pt idx="3">
                  <c:v>484507.63029</c:v>
                </c:pt>
                <c:pt idx="4">
                  <c:v>508709.39766999998</c:v>
                </c:pt>
                <c:pt idx="5">
                  <c:v>506013.32293000002</c:v>
                </c:pt>
                <c:pt idx="6">
                  <c:v>473046.75822999998</c:v>
                </c:pt>
                <c:pt idx="7">
                  <c:v>564435.73300999997</c:v>
                </c:pt>
                <c:pt idx="8">
                  <c:v>479908.8322</c:v>
                </c:pt>
                <c:pt idx="9">
                  <c:v>542059.12194999994</c:v>
                </c:pt>
                <c:pt idx="10">
                  <c:v>580786.26896999998</c:v>
                </c:pt>
                <c:pt idx="11">
                  <c:v>603681.06183000002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37600"/>
        <c:axId val="462734336"/>
      </c:lineChart>
      <c:catAx>
        <c:axId val="4627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3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273433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3760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'2002_2018_AYLIK_IHR'!$C$36:$N$36</c:f>
              <c:numCache>
                <c:formatCode>#,##0</c:formatCode>
                <c:ptCount val="12"/>
                <c:pt idx="0">
                  <c:v>2285586.5770899998</c:v>
                </c:pt>
                <c:pt idx="1">
                  <c:v>2795996.5708499998</c:v>
                </c:pt>
                <c:pt idx="2">
                  <c:v>3144379.1780400001</c:v>
                </c:pt>
                <c:pt idx="3">
                  <c:v>2902361.8656700002</c:v>
                </c:pt>
                <c:pt idx="4">
                  <c:v>2764499.8947999999</c:v>
                </c:pt>
                <c:pt idx="5">
                  <c:v>2540204.22095</c:v>
                </c:pt>
                <c:pt idx="6">
                  <c:v>2765276.9480599998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'2002_2018_AYLIK_IHR'!$C$37:$N$37</c:f>
              <c:numCache>
                <c:formatCode>#,##0</c:formatCode>
                <c:ptCount val="12"/>
                <c:pt idx="0">
                  <c:v>2064101.66255</c:v>
                </c:pt>
                <c:pt idx="1">
                  <c:v>2227157.1272700001</c:v>
                </c:pt>
                <c:pt idx="2">
                  <c:v>2708818.3197599999</c:v>
                </c:pt>
                <c:pt idx="3">
                  <c:v>2293507.1869800002</c:v>
                </c:pt>
                <c:pt idx="4">
                  <c:v>2563698.7144599999</c:v>
                </c:pt>
                <c:pt idx="5">
                  <c:v>2495008.5561299999</c:v>
                </c:pt>
                <c:pt idx="6">
                  <c:v>2430974.2752200002</c:v>
                </c:pt>
                <c:pt idx="7">
                  <c:v>1833654.21964</c:v>
                </c:pt>
                <c:pt idx="8">
                  <c:v>2149834.1192000001</c:v>
                </c:pt>
                <c:pt idx="9">
                  <c:v>2630083.6725499998</c:v>
                </c:pt>
                <c:pt idx="10">
                  <c:v>2643953.8099099998</c:v>
                </c:pt>
                <c:pt idx="11">
                  <c:v>2487429.7654300001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38688"/>
        <c:axId val="462734880"/>
      </c:lineChart>
      <c:catAx>
        <c:axId val="46273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3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273488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38688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'2002_2018_AYLIK_IHR'!$C$40:$N$40</c:f>
              <c:numCache>
                <c:formatCode>#,##0</c:formatCode>
                <c:ptCount val="12"/>
                <c:pt idx="0">
                  <c:v>767169.99539000005</c:v>
                </c:pt>
                <c:pt idx="1">
                  <c:v>879698.20797999995</c:v>
                </c:pt>
                <c:pt idx="2">
                  <c:v>1028992.3546</c:v>
                </c:pt>
                <c:pt idx="3">
                  <c:v>948879.17836000002</c:v>
                </c:pt>
                <c:pt idx="4">
                  <c:v>989081.75298999995</c:v>
                </c:pt>
                <c:pt idx="5">
                  <c:v>862007.91087999998</c:v>
                </c:pt>
                <c:pt idx="6">
                  <c:v>874190.92666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'2002_2018_AYLIK_IHR'!$C$41:$N$41</c:f>
              <c:numCache>
                <c:formatCode>#,##0</c:formatCode>
                <c:ptCount val="12"/>
                <c:pt idx="0">
                  <c:v>603320.69744999998</c:v>
                </c:pt>
                <c:pt idx="1">
                  <c:v>695421.47016999999</c:v>
                </c:pt>
                <c:pt idx="2">
                  <c:v>907664.79897999996</c:v>
                </c:pt>
                <c:pt idx="3">
                  <c:v>787465.65009999997</c:v>
                </c:pt>
                <c:pt idx="4">
                  <c:v>878995.33582000004</c:v>
                </c:pt>
                <c:pt idx="5">
                  <c:v>873053.68208000006</c:v>
                </c:pt>
                <c:pt idx="6">
                  <c:v>806951.52475999994</c:v>
                </c:pt>
                <c:pt idx="7">
                  <c:v>958589.97944000002</c:v>
                </c:pt>
                <c:pt idx="8">
                  <c:v>864472.82805999997</c:v>
                </c:pt>
                <c:pt idx="9">
                  <c:v>1013748.13949</c:v>
                </c:pt>
                <c:pt idx="10">
                  <c:v>1010036.34017</c:v>
                </c:pt>
                <c:pt idx="11">
                  <c:v>1091174.62222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39232"/>
        <c:axId val="462740864"/>
      </c:lineChart>
      <c:catAx>
        <c:axId val="4627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40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2740864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3923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'2002_2018_AYLIK_IHR'!$C$34:$N$34</c:f>
              <c:numCache>
                <c:formatCode>#,##0</c:formatCode>
                <c:ptCount val="12"/>
                <c:pt idx="0">
                  <c:v>1427609.0637000001</c:v>
                </c:pt>
                <c:pt idx="1">
                  <c:v>1405269.5721</c:v>
                </c:pt>
                <c:pt idx="2">
                  <c:v>1678924.9218900001</c:v>
                </c:pt>
                <c:pt idx="3">
                  <c:v>1466192.8141600001</c:v>
                </c:pt>
                <c:pt idx="4">
                  <c:v>1484007.65405</c:v>
                </c:pt>
                <c:pt idx="5">
                  <c:v>1358286.6539100001</c:v>
                </c:pt>
                <c:pt idx="6">
                  <c:v>1589774.9225099999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'2002_2018_AYLIK_IHR'!$C$35:$N$35</c:f>
              <c:numCache>
                <c:formatCode>#,##0</c:formatCode>
                <c:ptCount val="12"/>
                <c:pt idx="0">
                  <c:v>1245688.1737299999</c:v>
                </c:pt>
                <c:pt idx="1">
                  <c:v>1282315.5776500001</c:v>
                </c:pt>
                <c:pt idx="2">
                  <c:v>1529906.4652499999</c:v>
                </c:pt>
                <c:pt idx="3">
                  <c:v>1345757.02675</c:v>
                </c:pt>
                <c:pt idx="4">
                  <c:v>1399036.9138499999</c:v>
                </c:pt>
                <c:pt idx="5">
                  <c:v>1387321.26905</c:v>
                </c:pt>
                <c:pt idx="6">
                  <c:v>1476034.57712</c:v>
                </c:pt>
                <c:pt idx="7">
                  <c:v>1674021.56363</c:v>
                </c:pt>
                <c:pt idx="8">
                  <c:v>1288900.07837</c:v>
                </c:pt>
                <c:pt idx="9">
                  <c:v>1531416.8601899999</c:v>
                </c:pt>
                <c:pt idx="10">
                  <c:v>1435037.69074</c:v>
                </c:pt>
                <c:pt idx="11">
                  <c:v>1436106.6645800001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42496"/>
        <c:axId val="462743040"/>
      </c:lineChart>
      <c:catAx>
        <c:axId val="46274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4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274304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27424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'2002_2018_AYLIK_IHR'!$C$44:$N$44</c:f>
              <c:numCache>
                <c:formatCode>#,##0</c:formatCode>
                <c:ptCount val="12"/>
                <c:pt idx="0">
                  <c:v>597446.57374000002</c:v>
                </c:pt>
                <c:pt idx="1">
                  <c:v>635719.20372999995</c:v>
                </c:pt>
                <c:pt idx="2">
                  <c:v>752694.55975999997</c:v>
                </c:pt>
                <c:pt idx="3">
                  <c:v>698107.11164999998</c:v>
                </c:pt>
                <c:pt idx="4">
                  <c:v>716249.82261000003</c:v>
                </c:pt>
                <c:pt idx="5">
                  <c:v>657408.44091999996</c:v>
                </c:pt>
                <c:pt idx="6">
                  <c:v>688948.56969000003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'2002_2018_AYLIK_IHR'!$C$45:$N$45</c:f>
              <c:numCache>
                <c:formatCode>#,##0</c:formatCode>
                <c:ptCount val="12"/>
                <c:pt idx="0">
                  <c:v>464687.16434999998</c:v>
                </c:pt>
                <c:pt idx="1">
                  <c:v>500570.89883000002</c:v>
                </c:pt>
                <c:pt idx="2">
                  <c:v>611691.55353000003</c:v>
                </c:pt>
                <c:pt idx="3">
                  <c:v>546671.35161000001</c:v>
                </c:pt>
                <c:pt idx="4">
                  <c:v>570061.27294000005</c:v>
                </c:pt>
                <c:pt idx="5">
                  <c:v>560160.70750000002</c:v>
                </c:pt>
                <c:pt idx="6">
                  <c:v>532018.44551999995</c:v>
                </c:pt>
                <c:pt idx="7">
                  <c:v>607613.37546999997</c:v>
                </c:pt>
                <c:pt idx="8">
                  <c:v>521158.19201</c:v>
                </c:pt>
                <c:pt idx="9">
                  <c:v>624817.60432000004</c:v>
                </c:pt>
                <c:pt idx="10">
                  <c:v>644882.22554000001</c:v>
                </c:pt>
                <c:pt idx="11">
                  <c:v>625258.14555000002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58032"/>
        <c:axId val="464263472"/>
      </c:lineChart>
      <c:catAx>
        <c:axId val="46425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26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42634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2580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'2002_2018_AYLIK_IHR'!$C$48:$N$48</c:f>
              <c:numCache>
                <c:formatCode>#,##0</c:formatCode>
                <c:ptCount val="12"/>
                <c:pt idx="0">
                  <c:v>208561.60756</c:v>
                </c:pt>
                <c:pt idx="1">
                  <c:v>239377.75349</c:v>
                </c:pt>
                <c:pt idx="2">
                  <c:v>267490.68303999997</c:v>
                </c:pt>
                <c:pt idx="3">
                  <c:v>258428.45839000001</c:v>
                </c:pt>
                <c:pt idx="4">
                  <c:v>273647.68812000001</c:v>
                </c:pt>
                <c:pt idx="5">
                  <c:v>254417.77379000001</c:v>
                </c:pt>
                <c:pt idx="6">
                  <c:v>256649.34305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'2002_2018_AYLIK_IHR'!$C$49:$N$49</c:f>
              <c:numCache>
                <c:formatCode>#,##0</c:formatCode>
                <c:ptCount val="12"/>
                <c:pt idx="0">
                  <c:v>180942.39872</c:v>
                </c:pt>
                <c:pt idx="1">
                  <c:v>202271.86444</c:v>
                </c:pt>
                <c:pt idx="2">
                  <c:v>256830.35075000001</c:v>
                </c:pt>
                <c:pt idx="3">
                  <c:v>222371.25599000001</c:v>
                </c:pt>
                <c:pt idx="4">
                  <c:v>239963.52903000001</c:v>
                </c:pt>
                <c:pt idx="5">
                  <c:v>231400.9319</c:v>
                </c:pt>
                <c:pt idx="6">
                  <c:v>217437.45954000001</c:v>
                </c:pt>
                <c:pt idx="7">
                  <c:v>244923.63052000001</c:v>
                </c:pt>
                <c:pt idx="8">
                  <c:v>205829.61438000001</c:v>
                </c:pt>
                <c:pt idx="9">
                  <c:v>230035.07008</c:v>
                </c:pt>
                <c:pt idx="10">
                  <c:v>237809.01818000001</c:v>
                </c:pt>
                <c:pt idx="11">
                  <c:v>235849.72614000001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62928"/>
        <c:axId val="464258576"/>
      </c:lineChart>
      <c:catAx>
        <c:axId val="46426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258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42585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262928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'2002_2018_AYLIK_IHR'!$C$50:$N$50</c:f>
              <c:numCache>
                <c:formatCode>#,##0</c:formatCode>
                <c:ptCount val="12"/>
                <c:pt idx="0">
                  <c:v>142020.36316000001</c:v>
                </c:pt>
                <c:pt idx="1">
                  <c:v>195563.04842000001</c:v>
                </c:pt>
                <c:pt idx="2">
                  <c:v>522795.8849</c:v>
                </c:pt>
                <c:pt idx="3">
                  <c:v>355573.46463</c:v>
                </c:pt>
                <c:pt idx="4">
                  <c:v>251842.17425000001</c:v>
                </c:pt>
                <c:pt idx="5">
                  <c:v>199070.6655</c:v>
                </c:pt>
                <c:pt idx="6">
                  <c:v>260329.94193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'2002_2018_AYLIK_IHR'!$C$51:$N$51</c:f>
              <c:numCache>
                <c:formatCode>#,##0</c:formatCode>
                <c:ptCount val="12"/>
                <c:pt idx="0">
                  <c:v>198486.61814999999</c:v>
                </c:pt>
                <c:pt idx="1">
                  <c:v>251788.18276</c:v>
                </c:pt>
                <c:pt idx="2">
                  <c:v>338911.83844000002</c:v>
                </c:pt>
                <c:pt idx="3">
                  <c:v>345082.39354999998</c:v>
                </c:pt>
                <c:pt idx="4">
                  <c:v>302669.66272000002</c:v>
                </c:pt>
                <c:pt idx="5">
                  <c:v>252020.96518</c:v>
                </c:pt>
                <c:pt idx="6">
                  <c:v>265027.53391</c:v>
                </c:pt>
                <c:pt idx="7">
                  <c:v>323546.42946000001</c:v>
                </c:pt>
                <c:pt idx="8">
                  <c:v>232859.22041000001</c:v>
                </c:pt>
                <c:pt idx="9">
                  <c:v>223470.60905</c:v>
                </c:pt>
                <c:pt idx="10">
                  <c:v>267316.03243000002</c:v>
                </c:pt>
                <c:pt idx="11">
                  <c:v>281485.85862999997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56400"/>
        <c:axId val="464261840"/>
      </c:lineChart>
      <c:catAx>
        <c:axId val="46425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26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42618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2564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'2002_2018_AYLIK_IHR'!$C$46:$N$46</c:f>
              <c:numCache>
                <c:formatCode>#,##0</c:formatCode>
                <c:ptCount val="12"/>
                <c:pt idx="0">
                  <c:v>1117536.4944800001</c:v>
                </c:pt>
                <c:pt idx="1">
                  <c:v>1148792.0190600001</c:v>
                </c:pt>
                <c:pt idx="2">
                  <c:v>1288929.2948</c:v>
                </c:pt>
                <c:pt idx="3">
                  <c:v>1131610.92404</c:v>
                </c:pt>
                <c:pt idx="4">
                  <c:v>1205484.5508999999</c:v>
                </c:pt>
                <c:pt idx="5">
                  <c:v>1200343.1816499999</c:v>
                </c:pt>
                <c:pt idx="6">
                  <c:v>1266849.41598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'2002_2018_AYLIK_IHR'!$C$47:$N$47</c:f>
              <c:numCache>
                <c:formatCode>#,##0</c:formatCode>
                <c:ptCount val="12"/>
                <c:pt idx="0">
                  <c:v>850631.40171999997</c:v>
                </c:pt>
                <c:pt idx="1">
                  <c:v>928852.77034000005</c:v>
                </c:pt>
                <c:pt idx="2">
                  <c:v>1169206.17637</c:v>
                </c:pt>
                <c:pt idx="3">
                  <c:v>995610.36797999998</c:v>
                </c:pt>
                <c:pt idx="4">
                  <c:v>965129.35251</c:v>
                </c:pt>
                <c:pt idx="5">
                  <c:v>897059.66601000004</c:v>
                </c:pt>
                <c:pt idx="6">
                  <c:v>789433.12520999997</c:v>
                </c:pt>
                <c:pt idx="7">
                  <c:v>846263.61014</c:v>
                </c:pt>
                <c:pt idx="8">
                  <c:v>740039.80018000002</c:v>
                </c:pt>
                <c:pt idx="9">
                  <c:v>1016087.50205</c:v>
                </c:pt>
                <c:pt idx="10">
                  <c:v>1073411.6837800001</c:v>
                </c:pt>
                <c:pt idx="11">
                  <c:v>1159675.9428300001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62384"/>
        <c:axId val="464250416"/>
      </c:lineChart>
      <c:catAx>
        <c:axId val="46426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25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425041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26238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'2002_2018_AYLIK_IHR'!$C$60:$N$60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334225.34616999998</c:v>
                </c:pt>
                <c:pt idx="2">
                  <c:v>376906.42395000003</c:v>
                </c:pt>
                <c:pt idx="3">
                  <c:v>369357.40392999997</c:v>
                </c:pt>
                <c:pt idx="4">
                  <c:v>430290.30446999997</c:v>
                </c:pt>
                <c:pt idx="5">
                  <c:v>379653.94520999998</c:v>
                </c:pt>
                <c:pt idx="6">
                  <c:v>403567.90019999997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'2002_2018_AYLIK_IHR'!$A$61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'2002_2018_AYLIK_IHR'!$C$61:$N$61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445720.09135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379084.85233999998</c:v>
                </c:pt>
                <c:pt idx="9">
                  <c:v>404376.02325999999</c:v>
                </c:pt>
                <c:pt idx="10">
                  <c:v>382927.93002999999</c:v>
                </c:pt>
                <c:pt idx="11">
                  <c:v>411302.76665000001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59120"/>
        <c:axId val="464260752"/>
      </c:lineChart>
      <c:catAx>
        <c:axId val="46425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26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4260752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25912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'2002_2018_AYLIK_IHR'!$C$77:$N$77</c:f>
              <c:numCache>
                <c:formatCode>#,##0</c:formatCode>
                <c:ptCount val="12"/>
                <c:pt idx="0">
                  <c:v>11247728.480000269</c:v>
                </c:pt>
                <c:pt idx="1">
                  <c:v>12089987.87399945</c:v>
                </c:pt>
                <c:pt idx="2">
                  <c:v>14470856.433999574</c:v>
                </c:pt>
                <c:pt idx="3">
                  <c:v>12859960.630999278</c:v>
                </c:pt>
                <c:pt idx="4">
                  <c:v>13582185.721999921</c:v>
                </c:pt>
                <c:pt idx="5">
                  <c:v>13125316.696999384</c:v>
                </c:pt>
                <c:pt idx="6">
                  <c:v>12612099.28599887</c:v>
                </c:pt>
                <c:pt idx="7">
                  <c:v>13248602.26300006</c:v>
                </c:pt>
                <c:pt idx="8">
                  <c:v>11810221.188999565</c:v>
                </c:pt>
                <c:pt idx="9">
                  <c:v>13912786.719999475</c:v>
                </c:pt>
                <c:pt idx="10">
                  <c:v>14188522.010998631</c:v>
                </c:pt>
                <c:pt idx="11">
                  <c:v>13846026.641998757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79040"/>
        <c:axId val="215370880"/>
      </c:lineChart>
      <c:catAx>
        <c:axId val="2153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37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3708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37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'2002_2018_AYLIK_IHR'!$C$38:$N$38</c:f>
              <c:numCache>
                <c:formatCode>#,##0</c:formatCode>
                <c:ptCount val="12"/>
                <c:pt idx="0">
                  <c:v>42657.506809999999</c:v>
                </c:pt>
                <c:pt idx="1">
                  <c:v>56242.339760000003</c:v>
                </c:pt>
                <c:pt idx="2">
                  <c:v>79322.266470000002</c:v>
                </c:pt>
                <c:pt idx="3">
                  <c:v>42637.633880000001</c:v>
                </c:pt>
                <c:pt idx="4">
                  <c:v>133538.68554000001</c:v>
                </c:pt>
                <c:pt idx="5">
                  <c:v>139721.95924</c:v>
                </c:pt>
                <c:pt idx="6">
                  <c:v>148742.76595999999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'2002_2018_AYLIK_IHR'!$C$39:$N$39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158069.96716999999</c:v>
                </c:pt>
                <c:pt idx="6">
                  <c:v>90677.540630000003</c:v>
                </c:pt>
                <c:pt idx="7">
                  <c:v>166168.74025</c:v>
                </c:pt>
                <c:pt idx="8">
                  <c:v>103600.68257999999</c:v>
                </c:pt>
                <c:pt idx="9">
                  <c:v>87976.727379999997</c:v>
                </c:pt>
                <c:pt idx="10">
                  <c:v>125763.03137</c:v>
                </c:pt>
                <c:pt idx="11">
                  <c:v>120779.26479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55856"/>
        <c:axId val="464248784"/>
      </c:lineChart>
      <c:catAx>
        <c:axId val="46425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24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424878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2558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'2002_2018_AYLIK_IHR'!$C$52:$N$52</c:f>
              <c:numCache>
                <c:formatCode>#,##0</c:formatCode>
                <c:ptCount val="12"/>
                <c:pt idx="0">
                  <c:v>106506.34802</c:v>
                </c:pt>
                <c:pt idx="1">
                  <c:v>149674.51311999999</c:v>
                </c:pt>
                <c:pt idx="2">
                  <c:v>148009.59664</c:v>
                </c:pt>
                <c:pt idx="3">
                  <c:v>189961.26037999999</c:v>
                </c:pt>
                <c:pt idx="4">
                  <c:v>190160.51271000001</c:v>
                </c:pt>
                <c:pt idx="5">
                  <c:v>123071.70847</c:v>
                </c:pt>
                <c:pt idx="6">
                  <c:v>197344.31179000001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'2002_2018_AYLIK_IHR'!$C$53:$N$53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122114.31127000001</c:v>
                </c:pt>
                <c:pt idx="2">
                  <c:v>147396.47138</c:v>
                </c:pt>
                <c:pt idx="3">
                  <c:v>137727.17058999999</c:v>
                </c:pt>
                <c:pt idx="4">
                  <c:v>131955.44761999999</c:v>
                </c:pt>
                <c:pt idx="5">
                  <c:v>156546.92847000001</c:v>
                </c:pt>
                <c:pt idx="6">
                  <c:v>111487.75456</c:v>
                </c:pt>
                <c:pt idx="7">
                  <c:v>159009.36577</c:v>
                </c:pt>
                <c:pt idx="8">
                  <c:v>151239.85154</c:v>
                </c:pt>
                <c:pt idx="9">
                  <c:v>145058.47693999999</c:v>
                </c:pt>
                <c:pt idx="10">
                  <c:v>173029.13488999999</c:v>
                </c:pt>
                <c:pt idx="11">
                  <c:v>202981.92694999999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54768"/>
        <c:axId val="464253680"/>
      </c:lineChart>
      <c:catAx>
        <c:axId val="46425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25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4253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254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'2002_2018_AYLIK_IHR'!$C$54:$N$54</c:f>
              <c:numCache>
                <c:formatCode>#,##0</c:formatCode>
                <c:ptCount val="12"/>
                <c:pt idx="0">
                  <c:v>331311.67527000001</c:v>
                </c:pt>
                <c:pt idx="1">
                  <c:v>350973.86628000002</c:v>
                </c:pt>
                <c:pt idx="2">
                  <c:v>417832.90946</c:v>
                </c:pt>
                <c:pt idx="3">
                  <c:v>365957.04872000002</c:v>
                </c:pt>
                <c:pt idx="4">
                  <c:v>406774.39591000002</c:v>
                </c:pt>
                <c:pt idx="5">
                  <c:v>357947.90356000001</c:v>
                </c:pt>
                <c:pt idx="6">
                  <c:v>401993.59669999999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'2002_2018_AYLIK_IHR'!$C$55:$N$55</c:f>
              <c:numCache>
                <c:formatCode>#,##0</c:formatCode>
                <c:ptCount val="12"/>
                <c:pt idx="0">
                  <c:v>257694.28862000001</c:v>
                </c:pt>
                <c:pt idx="1">
                  <c:v>269330.11041999998</c:v>
                </c:pt>
                <c:pt idx="2">
                  <c:v>329519.41336000001</c:v>
                </c:pt>
                <c:pt idx="3">
                  <c:v>309774.31763000001</c:v>
                </c:pt>
                <c:pt idx="4">
                  <c:v>327785.27223</c:v>
                </c:pt>
                <c:pt idx="5">
                  <c:v>324231.31637000002</c:v>
                </c:pt>
                <c:pt idx="6">
                  <c:v>304112.92569</c:v>
                </c:pt>
                <c:pt idx="7">
                  <c:v>360308.32639</c:v>
                </c:pt>
                <c:pt idx="8">
                  <c:v>310390.63776999997</c:v>
                </c:pt>
                <c:pt idx="9">
                  <c:v>382331.90101999999</c:v>
                </c:pt>
                <c:pt idx="10">
                  <c:v>384804.53149999998</c:v>
                </c:pt>
                <c:pt idx="11">
                  <c:v>356649.66707000002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49328"/>
        <c:axId val="464259664"/>
      </c:lineChart>
      <c:catAx>
        <c:axId val="46424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25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425966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6424932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'2002_2018_AYLIK_IHR'!$C$3:$N$3</c:f>
              <c:numCache>
                <c:formatCode>#,##0</c:formatCode>
                <c:ptCount val="12"/>
                <c:pt idx="0">
                  <c:v>1652047.3710699999</c:v>
                </c:pt>
                <c:pt idx="1">
                  <c:v>1662663.9702999999</c:v>
                </c:pt>
                <c:pt idx="2">
                  <c:v>1866050.1518600001</c:v>
                </c:pt>
                <c:pt idx="3">
                  <c:v>1609070.3566000001</c:v>
                </c:pt>
                <c:pt idx="4">
                  <c:v>1675476.36986</c:v>
                </c:pt>
                <c:pt idx="5">
                  <c:v>1596028.2070200001</c:v>
                </c:pt>
                <c:pt idx="6">
                  <c:v>1469298.9334</c:v>
                </c:pt>
                <c:pt idx="7">
                  <c:v>1665365.2049799999</c:v>
                </c:pt>
                <c:pt idx="8">
                  <c:v>1644677.1465799999</c:v>
                </c:pt>
                <c:pt idx="9">
                  <c:v>2082643.28948</c:v>
                </c:pt>
                <c:pt idx="10">
                  <c:v>2162713.8725200002</c:v>
                </c:pt>
                <c:pt idx="11">
                  <c:v>2131616.60188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'2002_2018_AYLIK_IHR'!$C$2:$N$2</c:f>
              <c:numCache>
                <c:formatCode>#,##0</c:formatCode>
                <c:ptCount val="12"/>
                <c:pt idx="0">
                  <c:v>1894244.35977</c:v>
                </c:pt>
                <c:pt idx="1">
                  <c:v>1836134.8402499999</c:v>
                </c:pt>
                <c:pt idx="2">
                  <c:v>1995567.9569799998</c:v>
                </c:pt>
                <c:pt idx="3">
                  <c:v>1783544.32351</c:v>
                </c:pt>
                <c:pt idx="4">
                  <c:v>1898236.9105500001</c:v>
                </c:pt>
                <c:pt idx="5">
                  <c:v>1591911.2156399998</c:v>
                </c:pt>
                <c:pt idx="6">
                  <c:v>1684064.2801299999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81216"/>
        <c:axId val="215376320"/>
      </c:lineChart>
      <c:catAx>
        <c:axId val="2153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37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3763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381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'2002_2018_AYLIK_IHR'!$A$70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'2002_2018_AYLIK_IHR'!$C$70:$N$70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'2002_2018_AYLIK_IHR'!$A$71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'2002_2018_AYLIK_IHR'!$A$72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'2002_2018_AYLIK_IHR'!$C$72:$N$72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'2002_2018_AYLIK_IHR'!$A$73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'2002_2018_AYLIK_IHR'!$C$73:$N$73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'2002_2018_AYLIK_IHR'!$A$74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'2002_2018_AYLIK_IHR'!$C$74:$N$74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'2002_2018_AYLIK_IHR'!$A$75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'2002_2018_AYLIK_IHR'!$C$75:$N$75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'2002_2018_AYLIK_IHR'!$A$76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'2002_2018_AYLIK_IHR'!$C$76:$N$76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'2002_2018_AYLIK_IHR'!$C$77:$N$77</c:f>
              <c:numCache>
                <c:formatCode>#,##0</c:formatCode>
                <c:ptCount val="12"/>
                <c:pt idx="0">
                  <c:v>11247728.480000269</c:v>
                </c:pt>
                <c:pt idx="1">
                  <c:v>12089987.87399945</c:v>
                </c:pt>
                <c:pt idx="2">
                  <c:v>14470856.433999574</c:v>
                </c:pt>
                <c:pt idx="3">
                  <c:v>12859960.630999278</c:v>
                </c:pt>
                <c:pt idx="4">
                  <c:v>13582185.721999921</c:v>
                </c:pt>
                <c:pt idx="5">
                  <c:v>13125316.696999384</c:v>
                </c:pt>
                <c:pt idx="6">
                  <c:v>12612099.28599887</c:v>
                </c:pt>
                <c:pt idx="7">
                  <c:v>13248602.26300006</c:v>
                </c:pt>
                <c:pt idx="8">
                  <c:v>11810221.188999565</c:v>
                </c:pt>
                <c:pt idx="9">
                  <c:v>13912786.719999475</c:v>
                </c:pt>
                <c:pt idx="10">
                  <c:v>14188522.010998631</c:v>
                </c:pt>
                <c:pt idx="11">
                  <c:v>13846026.641998757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'2002_2018_AYLIK_IHR'!$A$78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'2002_2018_AYLIK_IHR'!$C$78:$N$78</c:f>
              <c:numCache>
                <c:formatCode>#,##0</c:formatCode>
                <c:ptCount val="12"/>
                <c:pt idx="0">
                  <c:v>12436028.148998648</c:v>
                </c:pt>
                <c:pt idx="1">
                  <c:v>13151908.477999134</c:v>
                </c:pt>
                <c:pt idx="2">
                  <c:v>15559510.551999483</c:v>
                </c:pt>
                <c:pt idx="3">
                  <c:v>13855880.58099946</c:v>
                </c:pt>
                <c:pt idx="4">
                  <c:v>14305734.214999458</c:v>
                </c:pt>
                <c:pt idx="5">
                  <c:v>12954002.306999793</c:v>
                </c:pt>
                <c:pt idx="6">
                  <c:v>13674671.686290001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78496"/>
        <c:axId val="215375232"/>
      </c:lineChart>
      <c:catAx>
        <c:axId val="2153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37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37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3784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73019565736101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'2002_2018_AYLIK_IHR'!$A$62:$A$78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'2002_2018_AYLIK_IHR'!$A$62:$A$78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'2002_2018_AYLIK_IHR'!$O$62:$O$78</c:f>
              <c:numCache>
                <c:formatCode>#,##0</c:formatCode>
                <c:ptCount val="17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156994293.94899324</c:v>
                </c:pt>
                <c:pt idx="16">
                  <c:v>95937735.968285963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76864"/>
        <c:axId val="215369248"/>
      </c:barChart>
      <c:catAx>
        <c:axId val="21537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36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369248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37686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'2002_2018_AYLIK_IHR'!$C$4:$N$4</c:f>
              <c:numCache>
                <c:formatCode>#,##0</c:formatCode>
                <c:ptCount val="12"/>
                <c:pt idx="0">
                  <c:v>547279.73702999996</c:v>
                </c:pt>
                <c:pt idx="1">
                  <c:v>534707.95654000004</c:v>
                </c:pt>
                <c:pt idx="2">
                  <c:v>600009.85022000002</c:v>
                </c:pt>
                <c:pt idx="3">
                  <c:v>534132.66063000006</c:v>
                </c:pt>
                <c:pt idx="4">
                  <c:v>559618.97852</c:v>
                </c:pt>
                <c:pt idx="5">
                  <c:v>448121.64691000001</c:v>
                </c:pt>
                <c:pt idx="6">
                  <c:v>534904.32541000005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'2002_2018_AYLIK_IHR'!$C$5:$N$5</c:f>
              <c:numCache>
                <c:formatCode>#,##0</c:formatCode>
                <c:ptCount val="12"/>
                <c:pt idx="0">
                  <c:v>523301.51370000001</c:v>
                </c:pt>
                <c:pt idx="1">
                  <c:v>556349.95571000001</c:v>
                </c:pt>
                <c:pt idx="2">
                  <c:v>622260.37211</c:v>
                </c:pt>
                <c:pt idx="3">
                  <c:v>523468.58825999999</c:v>
                </c:pt>
                <c:pt idx="4">
                  <c:v>528447.99014000001</c:v>
                </c:pt>
                <c:pt idx="5">
                  <c:v>466088.37203000003</c:v>
                </c:pt>
                <c:pt idx="6">
                  <c:v>429421.15441999998</c:v>
                </c:pt>
                <c:pt idx="7">
                  <c:v>541679.69484999997</c:v>
                </c:pt>
                <c:pt idx="8">
                  <c:v>472912.23749999999</c:v>
                </c:pt>
                <c:pt idx="9">
                  <c:v>576909.77853000001</c:v>
                </c:pt>
                <c:pt idx="10">
                  <c:v>566211.29489999998</c:v>
                </c:pt>
                <c:pt idx="11">
                  <c:v>562187.32629999996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379584"/>
        <c:axId val="215381760"/>
      </c:lineChart>
      <c:catAx>
        <c:axId val="21537958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381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38176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37958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'2002_2018_AYLIK_IHR'!$C$6:$N$6</c:f>
              <c:numCache>
                <c:formatCode>#,##0</c:formatCode>
                <c:ptCount val="12"/>
                <c:pt idx="0">
                  <c:v>225382.39082</c:v>
                </c:pt>
                <c:pt idx="1">
                  <c:v>211815.33614</c:v>
                </c:pt>
                <c:pt idx="2">
                  <c:v>207687.79097</c:v>
                </c:pt>
                <c:pt idx="3">
                  <c:v>149386.68535000001</c:v>
                </c:pt>
                <c:pt idx="4">
                  <c:v>213087.30329000001</c:v>
                </c:pt>
                <c:pt idx="5">
                  <c:v>167687.87487999999</c:v>
                </c:pt>
                <c:pt idx="6">
                  <c:v>104637.45867000001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'2002_2018_AYLIK_IHR'!$C$7:$N$7</c:f>
              <c:numCache>
                <c:formatCode>#,##0</c:formatCode>
                <c:ptCount val="12"/>
                <c:pt idx="0">
                  <c:v>193141.91093000001</c:v>
                </c:pt>
                <c:pt idx="1">
                  <c:v>168162.27752</c:v>
                </c:pt>
                <c:pt idx="2">
                  <c:v>154358.60445000001</c:v>
                </c:pt>
                <c:pt idx="3">
                  <c:v>119338.0952</c:v>
                </c:pt>
                <c:pt idx="4">
                  <c:v>128812.80855</c:v>
                </c:pt>
                <c:pt idx="5">
                  <c:v>190392.67696000001</c:v>
                </c:pt>
                <c:pt idx="6">
                  <c:v>120607.99527</c:v>
                </c:pt>
                <c:pt idx="7">
                  <c:v>101015.05774</c:v>
                </c:pt>
                <c:pt idx="8">
                  <c:v>142896.14631000001</c:v>
                </c:pt>
                <c:pt idx="9">
                  <c:v>232098.67686000001</c:v>
                </c:pt>
                <c:pt idx="10">
                  <c:v>320619.67991000001</c:v>
                </c:pt>
                <c:pt idx="11">
                  <c:v>359367.58367000002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380128"/>
        <c:axId val="215382304"/>
      </c:lineChart>
      <c:catAx>
        <c:axId val="21538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38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3823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3801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'2002_2018_AYLIK_IHR'!$C$8:$N$8</c:f>
              <c:numCache>
                <c:formatCode>#,##0</c:formatCode>
                <c:ptCount val="12"/>
                <c:pt idx="0">
                  <c:v>119991.8845</c:v>
                </c:pt>
                <c:pt idx="1">
                  <c:v>117636.32257</c:v>
                </c:pt>
                <c:pt idx="2">
                  <c:v>141350.12581999999</c:v>
                </c:pt>
                <c:pt idx="3">
                  <c:v>128594.41412</c:v>
                </c:pt>
                <c:pt idx="4">
                  <c:v>137414.42142</c:v>
                </c:pt>
                <c:pt idx="5">
                  <c:v>118814.19796</c:v>
                </c:pt>
                <c:pt idx="6">
                  <c:v>126024.06921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'2002_2018_AYLIK_IHR'!$C$9:$N$9</c:f>
              <c:numCache>
                <c:formatCode>#,##0</c:formatCode>
                <c:ptCount val="12"/>
                <c:pt idx="0">
                  <c:v>98588.702839999998</c:v>
                </c:pt>
                <c:pt idx="1">
                  <c:v>100801.50216</c:v>
                </c:pt>
                <c:pt idx="2">
                  <c:v>123925.27827</c:v>
                </c:pt>
                <c:pt idx="3">
                  <c:v>106737.59759999999</c:v>
                </c:pt>
                <c:pt idx="4">
                  <c:v>113793.92883999999</c:v>
                </c:pt>
                <c:pt idx="5">
                  <c:v>110942.53479999999</c:v>
                </c:pt>
                <c:pt idx="6">
                  <c:v>113949.22528</c:v>
                </c:pt>
                <c:pt idx="7">
                  <c:v>130558.41245</c:v>
                </c:pt>
                <c:pt idx="8">
                  <c:v>121445.07223000001</c:v>
                </c:pt>
                <c:pt idx="9">
                  <c:v>142829.87661000001</c:v>
                </c:pt>
                <c:pt idx="10">
                  <c:v>134831.49648</c:v>
                </c:pt>
                <c:pt idx="11">
                  <c:v>117588.81096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62128"/>
        <c:axId val="215062672"/>
      </c:lineChart>
      <c:catAx>
        <c:axId val="21506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06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062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50621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tabSelected="1" zoomScale="55" zoomScaleNormal="55" workbookViewId="0">
      <pane xSplit="1" ySplit="7" topLeftCell="B14" activePane="bottomRight" state="frozen"/>
      <selection activeCell="B16" sqref="B16"/>
      <selection pane="topRight" activeCell="B16" sqref="B16"/>
      <selection pane="bottomLeft" activeCell="B16" sqref="B16"/>
      <selection pane="bottomRight" activeCell="Q41" sqref="Q41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8" style="1" bestFit="1" customWidth="1"/>
    <col min="4" max="4" width="18.8554687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20.14062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75" t="s">
        <v>125</v>
      </c>
      <c r="C1" s="175"/>
      <c r="D1" s="175"/>
      <c r="E1" s="175"/>
      <c r="F1" s="175"/>
      <c r="G1" s="175"/>
      <c r="H1" s="175"/>
      <c r="I1" s="175"/>
      <c r="J1" s="175"/>
      <c r="K1" s="102"/>
      <c r="L1" s="102"/>
      <c r="M1" s="102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7" thickBot="1" x14ac:dyDescent="0.25">
      <c r="A5" s="172" t="s">
        <v>126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4"/>
    </row>
    <row r="6" spans="1:13" ht="18" x14ac:dyDescent="0.2">
      <c r="A6" s="138"/>
      <c r="B6" s="169" t="s">
        <v>127</v>
      </c>
      <c r="C6" s="170"/>
      <c r="D6" s="170"/>
      <c r="E6" s="171"/>
      <c r="F6" s="169" t="s">
        <v>128</v>
      </c>
      <c r="G6" s="170"/>
      <c r="H6" s="170"/>
      <c r="I6" s="171"/>
      <c r="J6" s="169" t="s">
        <v>106</v>
      </c>
      <c r="K6" s="170"/>
      <c r="L6" s="170"/>
      <c r="M6" s="171"/>
    </row>
    <row r="7" spans="1:13" ht="30" x14ac:dyDescent="0.25">
      <c r="A7" s="139" t="s">
        <v>1</v>
      </c>
      <c r="B7" s="147">
        <v>2017</v>
      </c>
      <c r="C7" s="4">
        <v>2018</v>
      </c>
      <c r="D7" s="5" t="s">
        <v>120</v>
      </c>
      <c r="E7" s="148" t="s">
        <v>121</v>
      </c>
      <c r="F7" s="147">
        <v>2017</v>
      </c>
      <c r="G7" s="4">
        <v>2018</v>
      </c>
      <c r="H7" s="5" t="s">
        <v>120</v>
      </c>
      <c r="I7" s="148" t="s">
        <v>121</v>
      </c>
      <c r="J7" s="147" t="s">
        <v>129</v>
      </c>
      <c r="K7" s="3" t="s">
        <v>130</v>
      </c>
      <c r="L7" s="5" t="s">
        <v>120</v>
      </c>
      <c r="M7" s="148" t="s">
        <v>121</v>
      </c>
    </row>
    <row r="8" spans="1:13" ht="16.5" x14ac:dyDescent="0.25">
      <c r="A8" s="140" t="s">
        <v>2</v>
      </c>
      <c r="B8" s="149">
        <f>B9+B18+B20</f>
        <v>1469298.9334</v>
      </c>
      <c r="C8" s="45">
        <f>C9+C18+C20</f>
        <v>1684064.2801299999</v>
      </c>
      <c r="D8" s="44">
        <f t="shared" ref="D8:D46" si="0">(C8-B8)/B8*100</f>
        <v>14.616858547159406</v>
      </c>
      <c r="E8" s="150">
        <f>C8/C$46*100</f>
        <v>11.93863176598626</v>
      </c>
      <c r="F8" s="149">
        <f>F9+F18+F20</f>
        <v>11530635.36011</v>
      </c>
      <c r="G8" s="45">
        <f>G9+G18+G20</f>
        <v>12683703.88683</v>
      </c>
      <c r="H8" s="44">
        <f t="shared" ref="H8:H46" si="1">(G8-F8)/F8*100</f>
        <v>10.000043282168281</v>
      </c>
      <c r="I8" s="150">
        <f>G8/G$46*100</f>
        <v>13.167084938761869</v>
      </c>
      <c r="J8" s="149">
        <f>J9+J18+J20</f>
        <v>20682413.899179999</v>
      </c>
      <c r="K8" s="45">
        <f>K9+K18+K20</f>
        <v>22370720.002269998</v>
      </c>
      <c r="L8" s="44">
        <f t="shared" ref="L8:L46" si="2">(K8-J8)/J8*100</f>
        <v>8.1630031741939764</v>
      </c>
      <c r="M8" s="150">
        <f>K8/K$46*100</f>
        <v>13.696294867066907</v>
      </c>
    </row>
    <row r="9" spans="1:13" ht="15.75" x14ac:dyDescent="0.25">
      <c r="A9" s="141" t="s">
        <v>3</v>
      </c>
      <c r="B9" s="149">
        <f>B10+B11+B12+B13+B14+B15+B16+B17</f>
        <v>937061.58266999992</v>
      </c>
      <c r="C9" s="45">
        <f>C10+C11+C12+C13+C14+C15+C16+C17</f>
        <v>1075388.4779999999</v>
      </c>
      <c r="D9" s="44">
        <f t="shared" si="0"/>
        <v>14.761772106360466</v>
      </c>
      <c r="E9" s="150">
        <f t="shared" ref="E9:E46" si="3">C9/C$46*100</f>
        <v>7.6236205444814411</v>
      </c>
      <c r="F9" s="149">
        <f>F10+F11+F12+F13+F14+F15+F16+F17</f>
        <v>7813350.34987</v>
      </c>
      <c r="G9" s="45">
        <f>G10+G11+G12+G13+G14+G15+G16+G17</f>
        <v>8391657.7761100009</v>
      </c>
      <c r="H9" s="44">
        <f t="shared" si="1"/>
        <v>7.4015294380037995</v>
      </c>
      <c r="I9" s="150">
        <f t="shared" ref="I9:I46" si="4">G9/G$46*100</f>
        <v>8.7114672260515267</v>
      </c>
      <c r="J9" s="149">
        <f>J10+J11+J12+J13+J14+J15+J16+J17</f>
        <v>14330514.819089999</v>
      </c>
      <c r="K9" s="45">
        <f>K10+K11+K12+K13+K14+K15+K16+K17</f>
        <v>15090864.882839998</v>
      </c>
      <c r="L9" s="44">
        <f t="shared" si="2"/>
        <v>5.3058112241516922</v>
      </c>
      <c r="M9" s="150">
        <f t="shared" ref="M9:M46" si="5">K9/K$46*100</f>
        <v>9.2392616426055394</v>
      </c>
    </row>
    <row r="10" spans="1:13" ht="14.25" x14ac:dyDescent="0.2">
      <c r="A10" s="142" t="s">
        <v>131</v>
      </c>
      <c r="B10" s="151">
        <v>429421.15441999998</v>
      </c>
      <c r="C10" s="9">
        <v>534904.32541000005</v>
      </c>
      <c r="D10" s="10">
        <f t="shared" si="0"/>
        <v>24.564036937693835</v>
      </c>
      <c r="E10" s="152">
        <f t="shared" si="3"/>
        <v>3.792032077665298</v>
      </c>
      <c r="F10" s="151">
        <v>3649337.94637</v>
      </c>
      <c r="G10" s="9">
        <v>3758775.1552599999</v>
      </c>
      <c r="H10" s="10">
        <f t="shared" si="1"/>
        <v>2.9988236359106502</v>
      </c>
      <c r="I10" s="152">
        <f t="shared" si="4"/>
        <v>3.9020235868487831</v>
      </c>
      <c r="J10" s="151">
        <v>6453415.4457700001</v>
      </c>
      <c r="K10" s="9">
        <v>6478675.4873400005</v>
      </c>
      <c r="L10" s="10">
        <f t="shared" si="2"/>
        <v>0.39142128353998146</v>
      </c>
      <c r="M10" s="152">
        <f t="shared" si="5"/>
        <v>3.9665173858348348</v>
      </c>
    </row>
    <row r="11" spans="1:13" ht="14.25" x14ac:dyDescent="0.2">
      <c r="A11" s="142" t="s">
        <v>132</v>
      </c>
      <c r="B11" s="151">
        <v>120607.99527</v>
      </c>
      <c r="C11" s="9">
        <v>104637.45867000001</v>
      </c>
      <c r="D11" s="10">
        <f t="shared" si="0"/>
        <v>-13.241689793655413</v>
      </c>
      <c r="E11" s="152">
        <f t="shared" si="3"/>
        <v>0.74179358990578637</v>
      </c>
      <c r="F11" s="151">
        <v>1074814.36888</v>
      </c>
      <c r="G11" s="9">
        <v>1279684.8401200001</v>
      </c>
      <c r="H11" s="10">
        <f t="shared" si="1"/>
        <v>19.06100971216857</v>
      </c>
      <c r="I11" s="152">
        <f t="shared" si="4"/>
        <v>1.3284541436040371</v>
      </c>
      <c r="J11" s="151">
        <v>2075532.2788</v>
      </c>
      <c r="K11" s="9">
        <v>2435681.9846100002</v>
      </c>
      <c r="L11" s="10">
        <f t="shared" si="2"/>
        <v>17.352161153486186</v>
      </c>
      <c r="M11" s="152">
        <f t="shared" si="5"/>
        <v>1.4912268653059086</v>
      </c>
    </row>
    <row r="12" spans="1:13" ht="14.25" x14ac:dyDescent="0.2">
      <c r="A12" s="142" t="s">
        <v>133</v>
      </c>
      <c r="B12" s="151">
        <v>113949.22528</v>
      </c>
      <c r="C12" s="9">
        <v>126024.06921</v>
      </c>
      <c r="D12" s="10">
        <f t="shared" si="0"/>
        <v>10.596688042704351</v>
      </c>
      <c r="E12" s="152">
        <f t="shared" si="3"/>
        <v>0.89340708291325688</v>
      </c>
      <c r="F12" s="151">
        <v>768738.76979000005</v>
      </c>
      <c r="G12" s="9">
        <v>889825.43559999997</v>
      </c>
      <c r="H12" s="10">
        <f t="shared" si="1"/>
        <v>15.751341101617358</v>
      </c>
      <c r="I12" s="152">
        <f t="shared" si="4"/>
        <v>0.92373704051713135</v>
      </c>
      <c r="J12" s="151">
        <v>1380249.5556099999</v>
      </c>
      <c r="K12" s="9">
        <v>1537079.10433</v>
      </c>
      <c r="L12" s="10">
        <f t="shared" si="2"/>
        <v>11.3624053043574</v>
      </c>
      <c r="M12" s="152">
        <f t="shared" si="5"/>
        <v>0.94106442013375347</v>
      </c>
    </row>
    <row r="13" spans="1:13" ht="14.25" x14ac:dyDescent="0.2">
      <c r="A13" s="142" t="s">
        <v>134</v>
      </c>
      <c r="B13" s="151">
        <v>62661.457069999997</v>
      </c>
      <c r="C13" s="9">
        <v>76614.183430000005</v>
      </c>
      <c r="D13" s="10">
        <f t="shared" si="0"/>
        <v>22.266839956200222</v>
      </c>
      <c r="E13" s="152">
        <f t="shared" si="3"/>
        <v>0.54313159824985369</v>
      </c>
      <c r="F13" s="151">
        <v>633210.19059000001</v>
      </c>
      <c r="G13" s="9">
        <v>681880.73288999998</v>
      </c>
      <c r="H13" s="10">
        <f t="shared" si="1"/>
        <v>7.6863169644586264</v>
      </c>
      <c r="I13" s="152">
        <f t="shared" si="4"/>
        <v>0.70786748162659641</v>
      </c>
      <c r="J13" s="151">
        <v>1279896.0024300001</v>
      </c>
      <c r="K13" s="9">
        <v>1328704.18866</v>
      </c>
      <c r="L13" s="10">
        <f t="shared" si="2"/>
        <v>3.8134493847416553</v>
      </c>
      <c r="M13" s="152">
        <f t="shared" si="5"/>
        <v>0.81348854025027528</v>
      </c>
    </row>
    <row r="14" spans="1:13" ht="14.25" x14ac:dyDescent="0.2">
      <c r="A14" s="142" t="s">
        <v>135</v>
      </c>
      <c r="B14" s="151">
        <v>125186.78969999999</v>
      </c>
      <c r="C14" s="9">
        <v>120241.35527</v>
      </c>
      <c r="D14" s="10">
        <f t="shared" si="0"/>
        <v>-3.9504443255165556</v>
      </c>
      <c r="E14" s="152">
        <f t="shared" si="3"/>
        <v>0.852412393368291</v>
      </c>
      <c r="F14" s="151">
        <v>968644.24725999997</v>
      </c>
      <c r="G14" s="9">
        <v>921659.48959000001</v>
      </c>
      <c r="H14" s="10">
        <f t="shared" si="1"/>
        <v>-4.8505690095105152</v>
      </c>
      <c r="I14" s="152">
        <f t="shared" si="4"/>
        <v>0.95678430309684925</v>
      </c>
      <c r="J14" s="151">
        <v>1915734.4550099999</v>
      </c>
      <c r="K14" s="9">
        <v>1815974.7239300001</v>
      </c>
      <c r="L14" s="10">
        <f t="shared" si="2"/>
        <v>-5.2073882588011964</v>
      </c>
      <c r="M14" s="152">
        <f t="shared" si="5"/>
        <v>1.11181603844498</v>
      </c>
    </row>
    <row r="15" spans="1:13" ht="14.25" x14ac:dyDescent="0.2">
      <c r="A15" s="142" t="s">
        <v>136</v>
      </c>
      <c r="B15" s="151">
        <v>17993.175630000002</v>
      </c>
      <c r="C15" s="9">
        <v>18213.016049999998</v>
      </c>
      <c r="D15" s="10">
        <f t="shared" si="0"/>
        <v>1.2217988893158866</v>
      </c>
      <c r="E15" s="152">
        <f t="shared" si="3"/>
        <v>0.12911531616368149</v>
      </c>
      <c r="F15" s="151">
        <v>182799.14223</v>
      </c>
      <c r="G15" s="9">
        <v>260450.72579999999</v>
      </c>
      <c r="H15" s="10">
        <f t="shared" si="1"/>
        <v>42.479183776638223</v>
      </c>
      <c r="I15" s="152">
        <f t="shared" si="4"/>
        <v>0.27037660761945387</v>
      </c>
      <c r="J15" s="151">
        <v>275374.69540000003</v>
      </c>
      <c r="K15" s="9">
        <v>400569.0429</v>
      </c>
      <c r="L15" s="10">
        <f t="shared" si="2"/>
        <v>45.463272258239584</v>
      </c>
      <c r="M15" s="152">
        <f t="shared" si="5"/>
        <v>0.24524520112095038</v>
      </c>
    </row>
    <row r="16" spans="1:13" ht="14.25" x14ac:dyDescent="0.2">
      <c r="A16" s="142" t="s">
        <v>137</v>
      </c>
      <c r="B16" s="151">
        <v>63649.258909999997</v>
      </c>
      <c r="C16" s="9">
        <v>90460.275769999993</v>
      </c>
      <c r="D16" s="10">
        <f t="shared" si="0"/>
        <v>42.123062104950435</v>
      </c>
      <c r="E16" s="152">
        <f t="shared" si="3"/>
        <v>0.64128901408931471</v>
      </c>
      <c r="F16" s="151">
        <v>481413.19916000002</v>
      </c>
      <c r="G16" s="9">
        <v>529982.63979000004</v>
      </c>
      <c r="H16" s="10">
        <f t="shared" si="1"/>
        <v>10.088929990857549</v>
      </c>
      <c r="I16" s="152">
        <f t="shared" si="4"/>
        <v>0.55018049116000278</v>
      </c>
      <c r="J16" s="151">
        <v>870168.66191000002</v>
      </c>
      <c r="K16" s="9">
        <v>994381.28454999998</v>
      </c>
      <c r="L16" s="10">
        <f t="shared" si="2"/>
        <v>14.274545622840073</v>
      </c>
      <c r="M16" s="152">
        <f t="shared" si="5"/>
        <v>0.60880200914890459</v>
      </c>
    </row>
    <row r="17" spans="1:13" ht="14.25" x14ac:dyDescent="0.2">
      <c r="A17" s="142" t="s">
        <v>138</v>
      </c>
      <c r="B17" s="151">
        <v>3592.52639</v>
      </c>
      <c r="C17" s="9">
        <v>4293.7941899999996</v>
      </c>
      <c r="D17" s="10">
        <f t="shared" si="0"/>
        <v>19.520185069538197</v>
      </c>
      <c r="E17" s="152">
        <f t="shared" si="3"/>
        <v>3.0439472125959533E-2</v>
      </c>
      <c r="F17" s="151">
        <v>54392.485589999997</v>
      </c>
      <c r="G17" s="9">
        <v>69398.757060000004</v>
      </c>
      <c r="H17" s="10">
        <f t="shared" si="1"/>
        <v>27.588868769694347</v>
      </c>
      <c r="I17" s="152">
        <f t="shared" si="4"/>
        <v>7.2043571578672208E-2</v>
      </c>
      <c r="J17" s="151">
        <v>80143.724159999998</v>
      </c>
      <c r="K17" s="9">
        <v>99799.066519999993</v>
      </c>
      <c r="L17" s="10">
        <f t="shared" si="2"/>
        <v>24.525117301461819</v>
      </c>
      <c r="M17" s="152">
        <f t="shared" si="5"/>
        <v>6.1101182365933912E-2</v>
      </c>
    </row>
    <row r="18" spans="1:13" ht="15.75" x14ac:dyDescent="0.25">
      <c r="A18" s="141" t="s">
        <v>12</v>
      </c>
      <c r="B18" s="149">
        <f>B19</f>
        <v>182961.53338000001</v>
      </c>
      <c r="C18" s="45">
        <f>C19</f>
        <v>202743.66389</v>
      </c>
      <c r="D18" s="44">
        <f t="shared" si="0"/>
        <v>10.812180103953164</v>
      </c>
      <c r="E18" s="150">
        <f t="shared" si="3"/>
        <v>1.4372859602976369</v>
      </c>
      <c r="F18" s="149">
        <f>F19</f>
        <v>1231183.0909899999</v>
      </c>
      <c r="G18" s="45">
        <f>G19</f>
        <v>1433748.1732999999</v>
      </c>
      <c r="H18" s="44">
        <f t="shared" si="1"/>
        <v>16.452880468583796</v>
      </c>
      <c r="I18" s="150">
        <f t="shared" si="4"/>
        <v>1.4883888923201567</v>
      </c>
      <c r="J18" s="149">
        <f>J19</f>
        <v>2108755.1068199999</v>
      </c>
      <c r="K18" s="45">
        <f>K19</f>
        <v>2462851.8072700002</v>
      </c>
      <c r="L18" s="44">
        <f t="shared" si="2"/>
        <v>16.791741217593433</v>
      </c>
      <c r="M18" s="150">
        <f t="shared" si="5"/>
        <v>1.5078613724920662</v>
      </c>
    </row>
    <row r="19" spans="1:13" ht="14.25" x14ac:dyDescent="0.2">
      <c r="A19" s="142" t="s">
        <v>139</v>
      </c>
      <c r="B19" s="151">
        <v>182961.53338000001</v>
      </c>
      <c r="C19" s="9">
        <v>202743.66389</v>
      </c>
      <c r="D19" s="10">
        <f t="shared" si="0"/>
        <v>10.812180103953164</v>
      </c>
      <c r="E19" s="152">
        <f t="shared" si="3"/>
        <v>1.4372859602976369</v>
      </c>
      <c r="F19" s="151">
        <v>1231183.0909899999</v>
      </c>
      <c r="G19" s="9">
        <v>1433748.1732999999</v>
      </c>
      <c r="H19" s="10">
        <f t="shared" si="1"/>
        <v>16.452880468583796</v>
      </c>
      <c r="I19" s="152">
        <f t="shared" si="4"/>
        <v>1.4883888923201567</v>
      </c>
      <c r="J19" s="151">
        <v>2108755.1068199999</v>
      </c>
      <c r="K19" s="9">
        <v>2462851.8072700002</v>
      </c>
      <c r="L19" s="10">
        <f t="shared" si="2"/>
        <v>16.791741217593433</v>
      </c>
      <c r="M19" s="152">
        <f t="shared" si="5"/>
        <v>1.5078613724920662</v>
      </c>
    </row>
    <row r="20" spans="1:13" ht="15.75" x14ac:dyDescent="0.25">
      <c r="A20" s="141" t="s">
        <v>112</v>
      </c>
      <c r="B20" s="149">
        <f>B21</f>
        <v>349275.81735000003</v>
      </c>
      <c r="C20" s="45">
        <f>C21</f>
        <v>405932.13824</v>
      </c>
      <c r="D20" s="7">
        <f t="shared" si="0"/>
        <v>16.221083188598246</v>
      </c>
      <c r="E20" s="153">
        <f t="shared" si="3"/>
        <v>2.8777252612071829</v>
      </c>
      <c r="F20" s="149">
        <f>F21</f>
        <v>2486101.9192499998</v>
      </c>
      <c r="G20" s="45">
        <f>G21</f>
        <v>2858297.9374199999</v>
      </c>
      <c r="H20" s="7">
        <f t="shared" si="1"/>
        <v>14.971068373668409</v>
      </c>
      <c r="I20" s="153">
        <f t="shared" si="4"/>
        <v>2.967228820390186</v>
      </c>
      <c r="J20" s="149">
        <f>J21</f>
        <v>4243143.97327</v>
      </c>
      <c r="K20" s="45">
        <f>K21</f>
        <v>4817003.3121600002</v>
      </c>
      <c r="L20" s="7">
        <f t="shared" si="2"/>
        <v>13.524389992540195</v>
      </c>
      <c r="M20" s="153">
        <f t="shared" si="5"/>
        <v>2.9491718519693011</v>
      </c>
    </row>
    <row r="21" spans="1:13" ht="14.25" x14ac:dyDescent="0.2">
      <c r="A21" s="142" t="s">
        <v>140</v>
      </c>
      <c r="B21" s="151">
        <v>349275.81735000003</v>
      </c>
      <c r="C21" s="9">
        <v>405932.13824</v>
      </c>
      <c r="D21" s="10">
        <f t="shared" si="0"/>
        <v>16.221083188598246</v>
      </c>
      <c r="E21" s="152">
        <f t="shared" si="3"/>
        <v>2.8777252612071829</v>
      </c>
      <c r="F21" s="151">
        <v>2486101.9192499998</v>
      </c>
      <c r="G21" s="9">
        <v>2858297.9374199999</v>
      </c>
      <c r="H21" s="10">
        <f t="shared" si="1"/>
        <v>14.971068373668409</v>
      </c>
      <c r="I21" s="152">
        <f t="shared" si="4"/>
        <v>2.967228820390186</v>
      </c>
      <c r="J21" s="151">
        <v>4243143.97327</v>
      </c>
      <c r="K21" s="9">
        <v>4817003.3121600002</v>
      </c>
      <c r="L21" s="10">
        <f t="shared" si="2"/>
        <v>13.524389992540195</v>
      </c>
      <c r="M21" s="152">
        <f t="shared" si="5"/>
        <v>2.9491718519693011</v>
      </c>
    </row>
    <row r="22" spans="1:13" ht="16.5" x14ac:dyDescent="0.25">
      <c r="A22" s="140" t="s">
        <v>14</v>
      </c>
      <c r="B22" s="149">
        <f>B23+B27+B29</f>
        <v>9579506.3309000004</v>
      </c>
      <c r="C22" s="45">
        <f>C23+C27+C29</f>
        <v>11587039.505960003</v>
      </c>
      <c r="D22" s="44">
        <f t="shared" si="0"/>
        <v>20.956541033690126</v>
      </c>
      <c r="E22" s="150">
        <f t="shared" si="3"/>
        <v>82.142587757346945</v>
      </c>
      <c r="F22" s="149">
        <f>F23+F27+F29</f>
        <v>68716419.626230001</v>
      </c>
      <c r="G22" s="45">
        <f>G23+G27+G29</f>
        <v>78451490.289290011</v>
      </c>
      <c r="H22" s="44">
        <f t="shared" si="1"/>
        <v>14.167022548631156</v>
      </c>
      <c r="I22" s="150">
        <f t="shared" si="4"/>
        <v>81.441308109070221</v>
      </c>
      <c r="J22" s="149">
        <f>J23+J27+J29</f>
        <v>115288084.96725002</v>
      </c>
      <c r="K22" s="45">
        <f>K23+K27+K29</f>
        <v>131022752.90688001</v>
      </c>
      <c r="L22" s="44">
        <f t="shared" si="2"/>
        <v>13.648130198450037</v>
      </c>
      <c r="M22" s="150">
        <f t="shared" si="5"/>
        <v>80.217635280642838</v>
      </c>
    </row>
    <row r="23" spans="1:13" ht="15.75" x14ac:dyDescent="0.25">
      <c r="A23" s="141" t="s">
        <v>15</v>
      </c>
      <c r="B23" s="149">
        <f>B24+B25+B26</f>
        <v>886386.99406000006</v>
      </c>
      <c r="C23" s="45">
        <f>C24+C25+C26</f>
        <v>1036195.90558</v>
      </c>
      <c r="D23" s="44">
        <f>(C23-B23)/B23*100</f>
        <v>16.901072841086759</v>
      </c>
      <c r="E23" s="150">
        <f t="shared" si="3"/>
        <v>7.3457774148545791</v>
      </c>
      <c r="F23" s="149">
        <f>F24+F25+F26</f>
        <v>6611231.34925</v>
      </c>
      <c r="G23" s="45">
        <f>G24+G25+G26</f>
        <v>7286255.4131100001</v>
      </c>
      <c r="H23" s="44">
        <f t="shared" si="1"/>
        <v>10.210262327857837</v>
      </c>
      <c r="I23" s="150">
        <f t="shared" si="4"/>
        <v>7.5639375348039994</v>
      </c>
      <c r="J23" s="149">
        <f>J24+J25+J26</f>
        <v>11394148.48811</v>
      </c>
      <c r="K23" s="45">
        <f>K24+K25+K26</f>
        <v>12460739.05037</v>
      </c>
      <c r="L23" s="44">
        <f t="shared" si="2"/>
        <v>9.3608624055848182</v>
      </c>
      <c r="M23" s="150">
        <f t="shared" si="5"/>
        <v>7.6289880825527749</v>
      </c>
    </row>
    <row r="24" spans="1:13" ht="14.25" x14ac:dyDescent="0.2">
      <c r="A24" s="142" t="s">
        <v>141</v>
      </c>
      <c r="B24" s="151">
        <v>602950.08406000002</v>
      </c>
      <c r="C24" s="9">
        <v>700844.38468999998</v>
      </c>
      <c r="D24" s="10">
        <f t="shared" si="0"/>
        <v>16.235888047452104</v>
      </c>
      <c r="E24" s="152">
        <f t="shared" si="3"/>
        <v>4.9684107268323725</v>
      </c>
      <c r="F24" s="151">
        <v>4583555.1704599997</v>
      </c>
      <c r="G24" s="9">
        <v>5000926.3597600004</v>
      </c>
      <c r="H24" s="10">
        <f t="shared" si="1"/>
        <v>9.105839763637313</v>
      </c>
      <c r="I24" s="152">
        <f t="shared" si="4"/>
        <v>5.1915136728968703</v>
      </c>
      <c r="J24" s="151">
        <v>7929938.5276300004</v>
      </c>
      <c r="K24" s="9">
        <v>8515504.7012499999</v>
      </c>
      <c r="L24" s="10">
        <f t="shared" si="2"/>
        <v>7.3842460642000232</v>
      </c>
      <c r="M24" s="152">
        <f t="shared" si="5"/>
        <v>5.2135498239833025</v>
      </c>
    </row>
    <row r="25" spans="1:13" ht="14.25" x14ac:dyDescent="0.2">
      <c r="A25" s="142" t="s">
        <v>142</v>
      </c>
      <c r="B25" s="151">
        <v>125318.44102</v>
      </c>
      <c r="C25" s="9">
        <v>150084.66954999999</v>
      </c>
      <c r="D25" s="10">
        <f t="shared" si="0"/>
        <v>19.762636949854382</v>
      </c>
      <c r="E25" s="152">
        <f t="shared" si="3"/>
        <v>1.0639769660923297</v>
      </c>
      <c r="F25" s="151">
        <v>857348.56697000004</v>
      </c>
      <c r="G25" s="9">
        <v>1002540.77308</v>
      </c>
      <c r="H25" s="10">
        <f t="shared" si="1"/>
        <v>16.935026394588984</v>
      </c>
      <c r="I25" s="152">
        <f t="shared" si="4"/>
        <v>1.0407480048018938</v>
      </c>
      <c r="J25" s="151">
        <v>1449774.86051</v>
      </c>
      <c r="K25" s="9">
        <v>1668259.9850300001</v>
      </c>
      <c r="L25" s="10">
        <f t="shared" si="2"/>
        <v>15.070279563486267</v>
      </c>
      <c r="M25" s="152">
        <f t="shared" si="5"/>
        <v>1.021378867894327</v>
      </c>
    </row>
    <row r="26" spans="1:13" ht="14.25" x14ac:dyDescent="0.2">
      <c r="A26" s="142" t="s">
        <v>143</v>
      </c>
      <c r="B26" s="151">
        <v>158118.46898000001</v>
      </c>
      <c r="C26" s="9">
        <v>185266.85133999999</v>
      </c>
      <c r="D26" s="10">
        <f t="shared" si="0"/>
        <v>17.169646616951447</v>
      </c>
      <c r="E26" s="152">
        <f t="shared" si="3"/>
        <v>1.3133897219298762</v>
      </c>
      <c r="F26" s="151">
        <v>1170327.61182</v>
      </c>
      <c r="G26" s="9">
        <v>1282788.28027</v>
      </c>
      <c r="H26" s="10">
        <f t="shared" si="1"/>
        <v>9.6093322343399343</v>
      </c>
      <c r="I26" s="152">
        <f t="shared" si="4"/>
        <v>1.3316758571052361</v>
      </c>
      <c r="J26" s="151">
        <v>2014435.0999700001</v>
      </c>
      <c r="K26" s="9">
        <v>2276974.3640899998</v>
      </c>
      <c r="L26" s="10">
        <f t="shared" si="2"/>
        <v>13.032897616007066</v>
      </c>
      <c r="M26" s="152">
        <f t="shared" si="5"/>
        <v>1.3940593906751453</v>
      </c>
    </row>
    <row r="27" spans="1:13" ht="15.75" x14ac:dyDescent="0.25">
      <c r="A27" s="141" t="s">
        <v>19</v>
      </c>
      <c r="B27" s="149">
        <f>B28</f>
        <v>1188531.4242700001</v>
      </c>
      <c r="C27" s="45">
        <f>C28</f>
        <v>1479112.66295</v>
      </c>
      <c r="D27" s="44">
        <f t="shared" si="0"/>
        <v>24.448763637736874</v>
      </c>
      <c r="E27" s="150">
        <f t="shared" si="3"/>
        <v>10.48569323137966</v>
      </c>
      <c r="F27" s="149">
        <f>F28</f>
        <v>9078697.8664299995</v>
      </c>
      <c r="G27" s="45">
        <f>G28</f>
        <v>9877205.34516</v>
      </c>
      <c r="H27" s="44">
        <f t="shared" si="1"/>
        <v>8.7953965478090765</v>
      </c>
      <c r="I27" s="150">
        <f t="shared" si="4"/>
        <v>10.253629609908725</v>
      </c>
      <c r="J27" s="149">
        <f>J28</f>
        <v>15055693.7864</v>
      </c>
      <c r="K27" s="45">
        <f>K28</f>
        <v>16833775.379640002</v>
      </c>
      <c r="L27" s="44">
        <f t="shared" si="2"/>
        <v>11.810027611256055</v>
      </c>
      <c r="M27" s="150">
        <f t="shared" si="5"/>
        <v>10.306344690833608</v>
      </c>
    </row>
    <row r="28" spans="1:13" ht="14.25" x14ac:dyDescent="0.2">
      <c r="A28" s="142" t="s">
        <v>144</v>
      </c>
      <c r="B28" s="151">
        <v>1188531.4242700001</v>
      </c>
      <c r="C28" s="9">
        <v>1479112.66295</v>
      </c>
      <c r="D28" s="10">
        <f t="shared" si="0"/>
        <v>24.448763637736874</v>
      </c>
      <c r="E28" s="152">
        <f t="shared" si="3"/>
        <v>10.48569323137966</v>
      </c>
      <c r="F28" s="151">
        <v>9078697.8664299995</v>
      </c>
      <c r="G28" s="9">
        <v>9877205.34516</v>
      </c>
      <c r="H28" s="10">
        <f t="shared" si="1"/>
        <v>8.7953965478090765</v>
      </c>
      <c r="I28" s="152">
        <f t="shared" si="4"/>
        <v>10.253629609908725</v>
      </c>
      <c r="J28" s="151">
        <v>15055693.7864</v>
      </c>
      <c r="K28" s="9">
        <v>16833775.379640002</v>
      </c>
      <c r="L28" s="10">
        <f t="shared" si="2"/>
        <v>11.810027611256055</v>
      </c>
      <c r="M28" s="152">
        <f t="shared" si="5"/>
        <v>10.306344690833608</v>
      </c>
    </row>
    <row r="29" spans="1:13" ht="15.75" x14ac:dyDescent="0.25">
      <c r="A29" s="141" t="s">
        <v>21</v>
      </c>
      <c r="B29" s="149">
        <f>B30+B31+B32+B33+B34+B35+B36+B37+B38+B39+B40+B41</f>
        <v>7504587.9125699997</v>
      </c>
      <c r="C29" s="45">
        <f>C30+C31+C32+C33+C34+C35+C36+C37+C38+C39+C40+C41</f>
        <v>9071730.9374300018</v>
      </c>
      <c r="D29" s="44">
        <f t="shared" si="0"/>
        <v>20.8824660743207</v>
      </c>
      <c r="E29" s="150">
        <f t="shared" si="3"/>
        <v>64.311117111112708</v>
      </c>
      <c r="F29" s="149">
        <f>F30+F31+F32+F33+F34+F35+F36+F37+F38+F39+F40+F41</f>
        <v>53026490.410550006</v>
      </c>
      <c r="G29" s="45">
        <f>G30+G31+G32+G33+G34+G35+G36+G37+G38+G39+G40+G41</f>
        <v>61288029.531020008</v>
      </c>
      <c r="H29" s="44">
        <f t="shared" si="1"/>
        <v>15.580022468970167</v>
      </c>
      <c r="I29" s="150">
        <f t="shared" si="4"/>
        <v>63.623740964357488</v>
      </c>
      <c r="J29" s="149">
        <f>J30+J31+J32+J33+J34+J35+J36+J37+J38+J39+J40+J41</f>
        <v>88838242.692740023</v>
      </c>
      <c r="K29" s="45">
        <f>K30+K31+K32+K33+K34+K35+K36+K37+K38+K39+K40+K41</f>
        <v>101728238.47687</v>
      </c>
      <c r="L29" s="44">
        <f t="shared" si="2"/>
        <v>14.50951233773489</v>
      </c>
      <c r="M29" s="150">
        <f t="shared" si="5"/>
        <v>62.282302507256446</v>
      </c>
    </row>
    <row r="30" spans="1:13" ht="14.25" x14ac:dyDescent="0.2">
      <c r="A30" s="142" t="s">
        <v>145</v>
      </c>
      <c r="B30" s="151">
        <v>1476034.57712</v>
      </c>
      <c r="C30" s="9">
        <v>1589774.9225099999</v>
      </c>
      <c r="D30" s="10">
        <f t="shared" si="0"/>
        <v>7.7058049420445887</v>
      </c>
      <c r="E30" s="152">
        <f t="shared" si="3"/>
        <v>11.270197708356539</v>
      </c>
      <c r="F30" s="151">
        <v>9666060.0033999998</v>
      </c>
      <c r="G30" s="9">
        <v>10410065.602320001</v>
      </c>
      <c r="H30" s="10">
        <f t="shared" si="1"/>
        <v>7.6970927002139398</v>
      </c>
      <c r="I30" s="152">
        <f t="shared" si="4"/>
        <v>10.806797385593036</v>
      </c>
      <c r="J30" s="151">
        <v>16664555.47285</v>
      </c>
      <c r="K30" s="9">
        <v>17775548.459830001</v>
      </c>
      <c r="L30" s="10">
        <f t="shared" si="2"/>
        <v>6.6668024166023354</v>
      </c>
      <c r="M30" s="152">
        <f t="shared" si="5"/>
        <v>10.882937746526014</v>
      </c>
    </row>
    <row r="31" spans="1:13" ht="14.25" x14ac:dyDescent="0.2">
      <c r="A31" s="142" t="s">
        <v>146</v>
      </c>
      <c r="B31" s="151">
        <v>2430974.2752200002</v>
      </c>
      <c r="C31" s="9">
        <v>2765276.9480599998</v>
      </c>
      <c r="D31" s="10">
        <f t="shared" si="0"/>
        <v>13.751798044417631</v>
      </c>
      <c r="E31" s="152">
        <f t="shared" si="3"/>
        <v>19.603541030696402</v>
      </c>
      <c r="F31" s="151">
        <v>16783265.84237</v>
      </c>
      <c r="G31" s="9">
        <v>19198305.255460002</v>
      </c>
      <c r="H31" s="10">
        <f t="shared" si="1"/>
        <v>14.38956777406899</v>
      </c>
      <c r="I31" s="152">
        <f t="shared" si="4"/>
        <v>19.929960383370176</v>
      </c>
      <c r="J31" s="151">
        <v>27211937.71548</v>
      </c>
      <c r="K31" s="9">
        <v>30943260.842190001</v>
      </c>
      <c r="L31" s="10">
        <f t="shared" si="2"/>
        <v>13.712081681663454</v>
      </c>
      <c r="M31" s="152">
        <f t="shared" si="5"/>
        <v>18.944764611965763</v>
      </c>
    </row>
    <row r="32" spans="1:13" ht="14.25" x14ac:dyDescent="0.2">
      <c r="A32" s="142" t="s">
        <v>147</v>
      </c>
      <c r="B32" s="151">
        <v>90677.540630000003</v>
      </c>
      <c r="C32" s="9">
        <v>148742.76595999999</v>
      </c>
      <c r="D32" s="10">
        <f t="shared" si="0"/>
        <v>64.03484801923436</v>
      </c>
      <c r="E32" s="152">
        <f t="shared" si="3"/>
        <v>1.0544639724284368</v>
      </c>
      <c r="F32" s="151">
        <v>733671.32779000001</v>
      </c>
      <c r="G32" s="9">
        <v>642863.15766000003</v>
      </c>
      <c r="H32" s="10">
        <f t="shared" si="1"/>
        <v>-12.377227607290681</v>
      </c>
      <c r="I32" s="152">
        <f t="shared" si="4"/>
        <v>0.66736293092580412</v>
      </c>
      <c r="J32" s="151">
        <v>1317317.7050399999</v>
      </c>
      <c r="K32" s="9">
        <v>1247151.60403</v>
      </c>
      <c r="L32" s="10">
        <f t="shared" si="2"/>
        <v>-5.3264372551547314</v>
      </c>
      <c r="M32" s="152">
        <f t="shared" si="5"/>
        <v>0.76355862086678805</v>
      </c>
    </row>
    <row r="33" spans="1:13" ht="14.25" x14ac:dyDescent="0.2">
      <c r="A33" s="142" t="s">
        <v>148</v>
      </c>
      <c r="B33" s="151">
        <v>806951.52475999994</v>
      </c>
      <c r="C33" s="9">
        <v>874190.92666</v>
      </c>
      <c r="D33" s="10">
        <f t="shared" si="0"/>
        <v>8.3325205835626992</v>
      </c>
      <c r="E33" s="152">
        <f t="shared" si="3"/>
        <v>6.1972952515532205</v>
      </c>
      <c r="F33" s="151">
        <v>5552873.1593599999</v>
      </c>
      <c r="G33" s="9">
        <v>6350020.3268600004</v>
      </c>
      <c r="H33" s="10">
        <f t="shared" si="1"/>
        <v>14.355580338735418</v>
      </c>
      <c r="I33" s="152">
        <f t="shared" si="4"/>
        <v>6.5920221532013974</v>
      </c>
      <c r="J33" s="151">
        <v>9952642.5579100009</v>
      </c>
      <c r="K33" s="9">
        <v>11288042.23624</v>
      </c>
      <c r="L33" s="10">
        <f t="shared" si="2"/>
        <v>13.417538815042354</v>
      </c>
      <c r="M33" s="152">
        <f t="shared" si="5"/>
        <v>6.9110138128661198</v>
      </c>
    </row>
    <row r="34" spans="1:13" ht="14.25" x14ac:dyDescent="0.2">
      <c r="A34" s="142" t="s">
        <v>149</v>
      </c>
      <c r="B34" s="151">
        <v>473046.75822999998</v>
      </c>
      <c r="C34" s="9">
        <v>613750.78717000003</v>
      </c>
      <c r="D34" s="10">
        <f t="shared" si="0"/>
        <v>29.744211643363251</v>
      </c>
      <c r="E34" s="152">
        <f t="shared" si="3"/>
        <v>4.3509886947671657</v>
      </c>
      <c r="F34" s="151">
        <v>3310256.8519299999</v>
      </c>
      <c r="G34" s="9">
        <v>4087762.8709300002</v>
      </c>
      <c r="H34" s="10">
        <f t="shared" si="1"/>
        <v>23.487785201522538</v>
      </c>
      <c r="I34" s="152">
        <f t="shared" si="4"/>
        <v>4.2435491565630068</v>
      </c>
      <c r="J34" s="151">
        <v>5550885.2009500004</v>
      </c>
      <c r="K34" s="9">
        <v>6858633.8888900001</v>
      </c>
      <c r="L34" s="10">
        <f t="shared" si="2"/>
        <v>23.559281818982427</v>
      </c>
      <c r="M34" s="152">
        <f t="shared" si="5"/>
        <v>4.1991438862031796</v>
      </c>
    </row>
    <row r="35" spans="1:13" ht="14.25" x14ac:dyDescent="0.2">
      <c r="A35" s="142" t="s">
        <v>150</v>
      </c>
      <c r="B35" s="151">
        <v>532018.44551999995</v>
      </c>
      <c r="C35" s="9">
        <v>688948.56969000003</v>
      </c>
      <c r="D35" s="10">
        <f t="shared" si="0"/>
        <v>29.497120915913932</v>
      </c>
      <c r="E35" s="152">
        <f t="shared" si="3"/>
        <v>4.8840791745769367</v>
      </c>
      <c r="F35" s="151">
        <v>3785861.3942800001</v>
      </c>
      <c r="G35" s="9">
        <v>4746574.2821000004</v>
      </c>
      <c r="H35" s="10">
        <f t="shared" si="1"/>
        <v>25.376335469426497</v>
      </c>
      <c r="I35" s="152">
        <f t="shared" si="4"/>
        <v>4.9274681353487049</v>
      </c>
      <c r="J35" s="151">
        <v>6302743.2795399996</v>
      </c>
      <c r="K35" s="9">
        <v>7770303.8249899996</v>
      </c>
      <c r="L35" s="10">
        <f t="shared" si="2"/>
        <v>23.284472813830185</v>
      </c>
      <c r="M35" s="152">
        <f t="shared" si="5"/>
        <v>4.7573065320634207</v>
      </c>
    </row>
    <row r="36" spans="1:13" ht="14.25" x14ac:dyDescent="0.2">
      <c r="A36" s="142" t="s">
        <v>151</v>
      </c>
      <c r="B36" s="151">
        <v>789433.12520999997</v>
      </c>
      <c r="C36" s="9">
        <v>1266849.41598</v>
      </c>
      <c r="D36" s="10">
        <f t="shared" si="0"/>
        <v>60.475837094244156</v>
      </c>
      <c r="E36" s="152">
        <f t="shared" si="3"/>
        <v>8.9809212503292635</v>
      </c>
      <c r="F36" s="151">
        <v>6595922.8601399995</v>
      </c>
      <c r="G36" s="9">
        <v>8359545.8809099998</v>
      </c>
      <c r="H36" s="10">
        <f t="shared" si="1"/>
        <v>26.738078327565024</v>
      </c>
      <c r="I36" s="152">
        <f t="shared" si="4"/>
        <v>8.6781315336216469</v>
      </c>
      <c r="J36" s="151">
        <v>10614165.814719999</v>
      </c>
      <c r="K36" s="9">
        <v>13195024.41989</v>
      </c>
      <c r="L36" s="10">
        <f t="shared" si="2"/>
        <v>24.315227877736742</v>
      </c>
      <c r="M36" s="152">
        <f t="shared" si="5"/>
        <v>8.0785484425455945</v>
      </c>
    </row>
    <row r="37" spans="1:13" ht="14.25" x14ac:dyDescent="0.2">
      <c r="A37" s="143" t="s">
        <v>152</v>
      </c>
      <c r="B37" s="151">
        <v>217437.45954000001</v>
      </c>
      <c r="C37" s="9">
        <v>256649.34305</v>
      </c>
      <c r="D37" s="10">
        <f t="shared" si="0"/>
        <v>18.033637622953613</v>
      </c>
      <c r="E37" s="152">
        <f t="shared" si="3"/>
        <v>1.8194329253392327</v>
      </c>
      <c r="F37" s="151">
        <v>1551217.7903700001</v>
      </c>
      <c r="G37" s="9">
        <v>1758573.3074399999</v>
      </c>
      <c r="H37" s="10">
        <f t="shared" si="1"/>
        <v>13.367273013323352</v>
      </c>
      <c r="I37" s="152">
        <f t="shared" si="4"/>
        <v>1.8255932428495854</v>
      </c>
      <c r="J37" s="151">
        <v>2614699.69508</v>
      </c>
      <c r="K37" s="9">
        <v>2913020.36674</v>
      </c>
      <c r="L37" s="10">
        <f t="shared" si="2"/>
        <v>11.409366521950526</v>
      </c>
      <c r="M37" s="152">
        <f t="shared" si="5"/>
        <v>1.7834734819708056</v>
      </c>
    </row>
    <row r="38" spans="1:13" ht="14.25" x14ac:dyDescent="0.2">
      <c r="A38" s="142" t="s">
        <v>153</v>
      </c>
      <c r="B38" s="151">
        <v>265027.53391</v>
      </c>
      <c r="C38" s="9">
        <v>260329.94193</v>
      </c>
      <c r="D38" s="10">
        <f t="shared" si="0"/>
        <v>-1.7724920542011458</v>
      </c>
      <c r="E38" s="152">
        <f t="shared" si="3"/>
        <v>1.845525346647064</v>
      </c>
      <c r="F38" s="151">
        <v>1953987.19471</v>
      </c>
      <c r="G38" s="9">
        <v>1927195.5427900001</v>
      </c>
      <c r="H38" s="10">
        <f t="shared" si="1"/>
        <v>-1.3711273028058983</v>
      </c>
      <c r="I38" s="152">
        <f t="shared" si="4"/>
        <v>2.0006417393477363</v>
      </c>
      <c r="J38" s="151">
        <v>3206419.5761000002</v>
      </c>
      <c r="K38" s="9">
        <v>3255873.6927700001</v>
      </c>
      <c r="L38" s="10">
        <f t="shared" si="2"/>
        <v>1.5423470165483282</v>
      </c>
      <c r="M38" s="152">
        <f t="shared" si="5"/>
        <v>1.9933826958443428</v>
      </c>
    </row>
    <row r="39" spans="1:13" ht="14.25" x14ac:dyDescent="0.2">
      <c r="A39" s="142" t="s">
        <v>154</v>
      </c>
      <c r="B39" s="151">
        <v>111487.75456</v>
      </c>
      <c r="C39" s="9">
        <v>197344.31179000001</v>
      </c>
      <c r="D39" s="10">
        <f>(C39-B39)/B39*100</f>
        <v>77.009854193263976</v>
      </c>
      <c r="E39" s="152">
        <f t="shared" si="3"/>
        <v>1.3990089911478436</v>
      </c>
      <c r="F39" s="151">
        <v>907192.83823999995</v>
      </c>
      <c r="G39" s="9">
        <v>1104728.25113</v>
      </c>
      <c r="H39" s="10">
        <f t="shared" si="1"/>
        <v>21.774357618742751</v>
      </c>
      <c r="I39" s="152">
        <f t="shared" si="4"/>
        <v>1.1468298887032764</v>
      </c>
      <c r="J39" s="151">
        <v>1671365.4711800001</v>
      </c>
      <c r="K39" s="9">
        <v>1936047.00722</v>
      </c>
      <c r="L39" s="10">
        <f t="shared" si="2"/>
        <v>15.83624530983832</v>
      </c>
      <c r="M39" s="152">
        <f t="shared" si="5"/>
        <v>1.1853293360560964</v>
      </c>
    </row>
    <row r="40" spans="1:13" ht="14.25" x14ac:dyDescent="0.2">
      <c r="A40" s="142" t="s">
        <v>155</v>
      </c>
      <c r="B40" s="151">
        <v>304112.92569</v>
      </c>
      <c r="C40" s="9">
        <v>401993.59669999999</v>
      </c>
      <c r="D40" s="10">
        <f>(C40-B40)/B40*100</f>
        <v>32.185633276822784</v>
      </c>
      <c r="E40" s="152">
        <f t="shared" si="3"/>
        <v>2.8498042384196967</v>
      </c>
      <c r="F40" s="151">
        <v>2122447.64432</v>
      </c>
      <c r="G40" s="9">
        <v>2632791.3958999999</v>
      </c>
      <c r="H40" s="10">
        <f t="shared" si="1"/>
        <v>24.045057268939434</v>
      </c>
      <c r="I40" s="152">
        <f t="shared" si="4"/>
        <v>2.7331281339555731</v>
      </c>
      <c r="J40" s="151">
        <v>3629931.8543600002</v>
      </c>
      <c r="K40" s="9">
        <v>4427276.4596499996</v>
      </c>
      <c r="L40" s="10">
        <f t="shared" si="2"/>
        <v>21.965828486071693</v>
      </c>
      <c r="M40" s="152">
        <f t="shared" si="5"/>
        <v>2.7105646954249778</v>
      </c>
    </row>
    <row r="41" spans="1:13" ht="14.25" x14ac:dyDescent="0.2">
      <c r="A41" s="142" t="s">
        <v>156</v>
      </c>
      <c r="B41" s="151">
        <v>7385.9921800000002</v>
      </c>
      <c r="C41" s="9">
        <v>7879.4079300000003</v>
      </c>
      <c r="D41" s="10">
        <f t="shared" si="0"/>
        <v>6.6804261089808001</v>
      </c>
      <c r="E41" s="152">
        <f t="shared" si="3"/>
        <v>5.5858526850887456E-2</v>
      </c>
      <c r="F41" s="151">
        <v>63733.503640000003</v>
      </c>
      <c r="G41" s="9">
        <v>69603.657519999993</v>
      </c>
      <c r="H41" s="10">
        <f t="shared" si="1"/>
        <v>9.2104678775509896</v>
      </c>
      <c r="I41" s="152">
        <f t="shared" si="4"/>
        <v>7.2256280877539755E-2</v>
      </c>
      <c r="J41" s="151">
        <v>101578.34953000001</v>
      </c>
      <c r="K41" s="9">
        <v>118055.67443</v>
      </c>
      <c r="L41" s="10">
        <f t="shared" si="2"/>
        <v>16.22129614848054</v>
      </c>
      <c r="M41" s="152">
        <f t="shared" si="5"/>
        <v>7.2278644923348845E-2</v>
      </c>
    </row>
    <row r="42" spans="1:13" ht="15.75" x14ac:dyDescent="0.25">
      <c r="A42" s="144" t="s">
        <v>31</v>
      </c>
      <c r="B42" s="149">
        <f>B43</f>
        <v>385927.32467</v>
      </c>
      <c r="C42" s="45">
        <f>C43</f>
        <v>403567.90019999997</v>
      </c>
      <c r="D42" s="44">
        <f t="shared" si="0"/>
        <v>4.5709578986365198</v>
      </c>
      <c r="E42" s="150">
        <f t="shared" si="3"/>
        <v>2.8609647564570206</v>
      </c>
      <c r="F42" s="149">
        <f>F43</f>
        <v>2666138.9959100001</v>
      </c>
      <c r="G42" s="45">
        <f>G43</f>
        <v>2685325.8747899998</v>
      </c>
      <c r="H42" s="44">
        <f t="shared" si="1"/>
        <v>0.71965035991872295</v>
      </c>
      <c r="I42" s="150">
        <f t="shared" si="4"/>
        <v>2.7876647229464648</v>
      </c>
      <c r="J42" s="149">
        <f>J43</f>
        <v>4422518.9274500003</v>
      </c>
      <c r="K42" s="45">
        <f>K43</f>
        <v>4708286.7761899997</v>
      </c>
      <c r="L42" s="44">
        <f t="shared" si="2"/>
        <v>6.4616534926798268</v>
      </c>
      <c r="M42" s="150">
        <f t="shared" si="5"/>
        <v>2.8826110200684898</v>
      </c>
    </row>
    <row r="43" spans="1:13" ht="14.25" x14ac:dyDescent="0.2">
      <c r="A43" s="142" t="s">
        <v>157</v>
      </c>
      <c r="B43" s="151">
        <v>385927.32467</v>
      </c>
      <c r="C43" s="9">
        <v>403567.90019999997</v>
      </c>
      <c r="D43" s="10">
        <f t="shared" si="0"/>
        <v>4.5709578986365198</v>
      </c>
      <c r="E43" s="152">
        <f t="shared" si="3"/>
        <v>2.8609647564570206</v>
      </c>
      <c r="F43" s="151">
        <v>2666138.9959100001</v>
      </c>
      <c r="G43" s="9">
        <v>2685325.8747899998</v>
      </c>
      <c r="H43" s="10">
        <f t="shared" si="1"/>
        <v>0.71965035991872295</v>
      </c>
      <c r="I43" s="152">
        <f t="shared" si="4"/>
        <v>2.7876647229464648</v>
      </c>
      <c r="J43" s="151">
        <v>4422518.9274500003</v>
      </c>
      <c r="K43" s="9">
        <v>4708286.7761899997</v>
      </c>
      <c r="L43" s="10">
        <f t="shared" si="2"/>
        <v>6.4616534926798268</v>
      </c>
      <c r="M43" s="152">
        <f t="shared" si="5"/>
        <v>2.8826110200684898</v>
      </c>
    </row>
    <row r="44" spans="1:13" ht="15.75" x14ac:dyDescent="0.25">
      <c r="A44" s="141" t="s">
        <v>33</v>
      </c>
      <c r="B44" s="154">
        <f>B8+B22+B42</f>
        <v>11434732.58897</v>
      </c>
      <c r="C44" s="6">
        <f>C8+C22+C42</f>
        <v>13674671.686290001</v>
      </c>
      <c r="D44" s="7">
        <f t="shared" si="0"/>
        <v>19.588906691885896</v>
      </c>
      <c r="E44" s="153">
        <f t="shared" si="3"/>
        <v>96.942184279790226</v>
      </c>
      <c r="F44" s="159">
        <f>F8+F22+F42</f>
        <v>82913193.982250005</v>
      </c>
      <c r="G44" s="12">
        <f>G8+G22+G42</f>
        <v>93820520.050910011</v>
      </c>
      <c r="H44" s="13">
        <f t="shared" si="1"/>
        <v>13.1551150604511</v>
      </c>
      <c r="I44" s="160">
        <f t="shared" si="4"/>
        <v>97.396057770778555</v>
      </c>
      <c r="J44" s="159">
        <f>J8+J22+J42</f>
        <v>140393017.79388002</v>
      </c>
      <c r="K44" s="12">
        <f>K8+K22+K42</f>
        <v>158101759.68534002</v>
      </c>
      <c r="L44" s="13">
        <f t="shared" si="2"/>
        <v>12.613691314378142</v>
      </c>
      <c r="M44" s="160">
        <f t="shared" si="5"/>
        <v>96.796541167778244</v>
      </c>
    </row>
    <row r="45" spans="1:13" ht="15.75" x14ac:dyDescent="0.25">
      <c r="A45" s="145" t="s">
        <v>34</v>
      </c>
      <c r="B45" s="47">
        <f>B46-B44</f>
        <v>1177663.7080300003</v>
      </c>
      <c r="C45" s="47">
        <f>C46-C44</f>
        <v>431335.71170999855</v>
      </c>
      <c r="D45" s="46">
        <f t="shared" si="0"/>
        <v>-63.373609225715356</v>
      </c>
      <c r="E45" s="155">
        <f t="shared" si="3"/>
        <v>3.05781572020978</v>
      </c>
      <c r="F45" s="161">
        <f>F46-F44</f>
        <v>7074836.4507500082</v>
      </c>
      <c r="G45" s="47">
        <f>G46-G44</f>
        <v>2508348.0760899931</v>
      </c>
      <c r="H45" s="48">
        <f t="shared" si="1"/>
        <v>-64.545497361651641</v>
      </c>
      <c r="I45" s="162">
        <f t="shared" si="4"/>
        <v>2.6039422292214485</v>
      </c>
      <c r="J45" s="161">
        <f>J46-J44</f>
        <v>10691033.213120013</v>
      </c>
      <c r="K45" s="47">
        <f>K46-K44</f>
        <v>5232340.6636599898</v>
      </c>
      <c r="L45" s="48">
        <f t="shared" si="2"/>
        <v>-51.058606223027425</v>
      </c>
      <c r="M45" s="162">
        <f t="shared" si="5"/>
        <v>3.2034588322217581</v>
      </c>
    </row>
    <row r="46" spans="1:13" s="14" customFormat="1" ht="22.5" customHeight="1" thickBot="1" x14ac:dyDescent="0.35">
      <c r="A46" s="146" t="s">
        <v>40</v>
      </c>
      <c r="B46" s="156">
        <v>12612396.297</v>
      </c>
      <c r="C46" s="157">
        <v>14106007.398</v>
      </c>
      <c r="D46" s="168">
        <f t="shared" si="0"/>
        <v>11.842405406776441</v>
      </c>
      <c r="E46" s="158">
        <f t="shared" si="3"/>
        <v>100</v>
      </c>
      <c r="F46" s="163">
        <v>89988030.433000013</v>
      </c>
      <c r="G46" s="164">
        <v>96328868.127000004</v>
      </c>
      <c r="H46" s="166">
        <f t="shared" si="1"/>
        <v>7.0463123411963311</v>
      </c>
      <c r="I46" s="165">
        <f t="shared" si="4"/>
        <v>100</v>
      </c>
      <c r="J46" s="163">
        <v>151084051.00700003</v>
      </c>
      <c r="K46" s="164">
        <v>163334100.34900001</v>
      </c>
      <c r="L46" s="166">
        <f t="shared" si="2"/>
        <v>8.1081022519262529</v>
      </c>
      <c r="M46" s="165">
        <f t="shared" si="5"/>
        <v>100</v>
      </c>
    </row>
    <row r="47" spans="1:13" ht="20.25" customHeight="1" x14ac:dyDescent="0.2"/>
    <row r="48" spans="1:13" ht="15" x14ac:dyDescent="0.2">
      <c r="C48" s="104"/>
    </row>
    <row r="49" spans="3:3" ht="15" x14ac:dyDescent="0.2">
      <c r="C49" s="105"/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28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16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29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29" t="s">
        <v>56</v>
      </c>
    </row>
    <row r="34" ht="12.75" customHeight="1" x14ac:dyDescent="0.2"/>
    <row r="50" spans="2:2" ht="12.75" customHeight="1" x14ac:dyDescent="0.2"/>
    <row r="51" spans="2:2" x14ac:dyDescent="0.2">
      <c r="B51" s="28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29" t="s">
        <v>14</v>
      </c>
    </row>
    <row r="2" spans="2:2" ht="15" x14ac:dyDescent="0.25">
      <c r="B2" s="29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28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29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29" t="s">
        <v>59</v>
      </c>
    </row>
    <row r="19" spans="2:2" ht="15" x14ac:dyDescent="0.25">
      <c r="B19" s="29"/>
    </row>
    <row r="20" spans="2:2" ht="15" x14ac:dyDescent="0.25">
      <c r="B20" s="29"/>
    </row>
    <row r="21" spans="2:2" ht="15" x14ac:dyDescent="0.25">
      <c r="B21" s="2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28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showGridLines="0" zoomScale="90" zoomScaleNormal="90" workbookViewId="0"/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1" bestFit="1" customWidth="1"/>
    <col min="5" max="5" width="12.28515625" style="42" bestFit="1" customWidth="1"/>
    <col min="6" max="6" width="11" style="42" bestFit="1" customWidth="1"/>
    <col min="7" max="7" width="12.28515625" style="42" bestFit="1" customWidth="1"/>
    <col min="8" max="8" width="11.42578125" style="42" bestFit="1" customWidth="1"/>
    <col min="9" max="9" width="12.28515625" style="42" bestFit="1" customWidth="1"/>
    <col min="10" max="10" width="12.7109375" style="42" bestFit="1" customWidth="1"/>
    <col min="11" max="11" width="12.28515625" style="42" bestFit="1" customWidth="1"/>
    <col min="12" max="12" width="11" style="42" customWidth="1"/>
    <col min="13" max="13" width="12.28515625" style="42" bestFit="1" customWidth="1"/>
    <col min="14" max="14" width="11" style="42" bestFit="1" customWidth="1"/>
    <col min="15" max="15" width="13.5703125" style="41" bestFit="1" customWidth="1"/>
  </cols>
  <sheetData>
    <row r="1" spans="1:15" ht="16.5" thickBot="1" x14ac:dyDescent="0.3">
      <c r="B1" s="30" t="s">
        <v>60</v>
      </c>
      <c r="C1" s="31" t="s">
        <v>44</v>
      </c>
      <c r="D1" s="31" t="s">
        <v>45</v>
      </c>
      <c r="E1" s="31" t="s">
        <v>46</v>
      </c>
      <c r="F1" s="31" t="s">
        <v>47</v>
      </c>
      <c r="G1" s="31" t="s">
        <v>48</v>
      </c>
      <c r="H1" s="31" t="s">
        <v>49</v>
      </c>
      <c r="I1" s="31" t="s">
        <v>0</v>
      </c>
      <c r="J1" s="31" t="s">
        <v>61</v>
      </c>
      <c r="K1" s="31" t="s">
        <v>50</v>
      </c>
      <c r="L1" s="31" t="s">
        <v>51</v>
      </c>
      <c r="M1" s="31" t="s">
        <v>52</v>
      </c>
      <c r="N1" s="31" t="s">
        <v>53</v>
      </c>
      <c r="O1" s="32" t="s">
        <v>42</v>
      </c>
    </row>
    <row r="2" spans="1:15" s="57" customFormat="1" ht="16.5" thickTop="1" thickBot="1" x14ac:dyDescent="0.3">
      <c r="A2" s="33">
        <v>2018</v>
      </c>
      <c r="B2" s="34" t="s">
        <v>2</v>
      </c>
      <c r="C2" s="117">
        <f>C4+C6+C8+C10+C12+C14+C16+C18+C20+C22</f>
        <v>1894244.35977</v>
      </c>
      <c r="D2" s="117">
        <f t="shared" ref="D2:O2" si="0">D4+D6+D8+D10+D12+D14+D16+D18+D20+D22</f>
        <v>1836134.8402499999</v>
      </c>
      <c r="E2" s="117">
        <f t="shared" si="0"/>
        <v>1995567.9569799998</v>
      </c>
      <c r="F2" s="117">
        <f t="shared" si="0"/>
        <v>1783544.32351</v>
      </c>
      <c r="G2" s="117">
        <f t="shared" si="0"/>
        <v>1898236.9105500001</v>
      </c>
      <c r="H2" s="117">
        <f t="shared" si="0"/>
        <v>1591911.2156399998</v>
      </c>
      <c r="I2" s="117">
        <f t="shared" si="0"/>
        <v>1684064.2801299999</v>
      </c>
      <c r="J2" s="117"/>
      <c r="K2" s="117"/>
      <c r="L2" s="117"/>
      <c r="M2" s="117"/>
      <c r="N2" s="117"/>
      <c r="O2" s="117">
        <f t="shared" si="0"/>
        <v>12683703.88683</v>
      </c>
    </row>
    <row r="3" spans="1:15" ht="15.75" thickTop="1" x14ac:dyDescent="0.25">
      <c r="A3" s="35">
        <v>2017</v>
      </c>
      <c r="B3" s="34" t="s">
        <v>2</v>
      </c>
      <c r="C3" s="117">
        <f>C5+C7+C9+C11+C13+C15+C17+C19+C21+C23</f>
        <v>1652047.3710699999</v>
      </c>
      <c r="D3" s="117">
        <f t="shared" ref="D3:O3" si="1">D5+D7+D9+D11+D13+D15+D17+D19+D21+D23</f>
        <v>1662663.9702999999</v>
      </c>
      <c r="E3" s="117">
        <f t="shared" si="1"/>
        <v>1866050.1518600001</v>
      </c>
      <c r="F3" s="117">
        <f t="shared" si="1"/>
        <v>1609070.3566000001</v>
      </c>
      <c r="G3" s="117">
        <f t="shared" si="1"/>
        <v>1675476.36986</v>
      </c>
      <c r="H3" s="117">
        <f t="shared" si="1"/>
        <v>1596028.2070200001</v>
      </c>
      <c r="I3" s="117">
        <f t="shared" si="1"/>
        <v>1469298.9334</v>
      </c>
      <c r="J3" s="117">
        <f t="shared" si="1"/>
        <v>1665365.2049799999</v>
      </c>
      <c r="K3" s="117">
        <f t="shared" si="1"/>
        <v>1644677.1465799999</v>
      </c>
      <c r="L3" s="117">
        <f t="shared" si="1"/>
        <v>2082643.28948</v>
      </c>
      <c r="M3" s="117">
        <f t="shared" si="1"/>
        <v>2162713.8725200002</v>
      </c>
      <c r="N3" s="117">
        <f t="shared" si="1"/>
        <v>2131616.60188</v>
      </c>
      <c r="O3" s="117">
        <f t="shared" si="1"/>
        <v>21217651.47555</v>
      </c>
    </row>
    <row r="4" spans="1:15" s="57" customFormat="1" ht="15" x14ac:dyDescent="0.25">
      <c r="A4" s="33">
        <v>2018</v>
      </c>
      <c r="B4" s="36" t="s">
        <v>131</v>
      </c>
      <c r="C4" s="118">
        <v>547279.73702999996</v>
      </c>
      <c r="D4" s="118">
        <v>534707.95654000004</v>
      </c>
      <c r="E4" s="118">
        <v>600009.85022000002</v>
      </c>
      <c r="F4" s="118">
        <v>534132.66063000006</v>
      </c>
      <c r="G4" s="118">
        <v>559618.97852</v>
      </c>
      <c r="H4" s="118">
        <v>448121.64691000001</v>
      </c>
      <c r="I4" s="118">
        <v>534904.32541000005</v>
      </c>
      <c r="J4" s="118"/>
      <c r="K4" s="118"/>
      <c r="L4" s="118"/>
      <c r="M4" s="118"/>
      <c r="N4" s="118"/>
      <c r="O4" s="119">
        <v>3758775.1552599999</v>
      </c>
    </row>
    <row r="5" spans="1:15" ht="15" x14ac:dyDescent="0.25">
      <c r="A5" s="35">
        <v>2017</v>
      </c>
      <c r="B5" s="36" t="s">
        <v>131</v>
      </c>
      <c r="C5" s="118">
        <v>523301.51370000001</v>
      </c>
      <c r="D5" s="118">
        <v>556349.95571000001</v>
      </c>
      <c r="E5" s="118">
        <v>622260.37211</v>
      </c>
      <c r="F5" s="118">
        <v>523468.58825999999</v>
      </c>
      <c r="G5" s="118">
        <v>528447.99014000001</v>
      </c>
      <c r="H5" s="118">
        <v>466088.37203000003</v>
      </c>
      <c r="I5" s="118">
        <v>429421.15441999998</v>
      </c>
      <c r="J5" s="118">
        <v>541679.69484999997</v>
      </c>
      <c r="K5" s="118">
        <v>472912.23749999999</v>
      </c>
      <c r="L5" s="118">
        <v>576909.77853000001</v>
      </c>
      <c r="M5" s="118">
        <v>566211.29489999998</v>
      </c>
      <c r="N5" s="118">
        <v>562187.32629999996</v>
      </c>
      <c r="O5" s="119">
        <v>6369238.2784500001</v>
      </c>
    </row>
    <row r="6" spans="1:15" s="57" customFormat="1" ht="15" x14ac:dyDescent="0.25">
      <c r="A6" s="33">
        <v>2018</v>
      </c>
      <c r="B6" s="36" t="s">
        <v>132</v>
      </c>
      <c r="C6" s="118">
        <v>225382.39082</v>
      </c>
      <c r="D6" s="118">
        <v>211815.33614</v>
      </c>
      <c r="E6" s="118">
        <v>207687.79097</v>
      </c>
      <c r="F6" s="118">
        <v>149386.68535000001</v>
      </c>
      <c r="G6" s="118">
        <v>213087.30329000001</v>
      </c>
      <c r="H6" s="118">
        <v>167687.87487999999</v>
      </c>
      <c r="I6" s="118">
        <v>104637.45867000001</v>
      </c>
      <c r="J6" s="118"/>
      <c r="K6" s="118"/>
      <c r="L6" s="118"/>
      <c r="M6" s="118"/>
      <c r="N6" s="118"/>
      <c r="O6" s="119">
        <v>1279684.8401200001</v>
      </c>
    </row>
    <row r="7" spans="1:15" ht="15" x14ac:dyDescent="0.25">
      <c r="A7" s="35">
        <v>2017</v>
      </c>
      <c r="B7" s="36" t="s">
        <v>132</v>
      </c>
      <c r="C7" s="118">
        <v>193141.91093000001</v>
      </c>
      <c r="D7" s="118">
        <v>168162.27752</v>
      </c>
      <c r="E7" s="118">
        <v>154358.60445000001</v>
      </c>
      <c r="F7" s="118">
        <v>119338.0952</v>
      </c>
      <c r="G7" s="118">
        <v>128812.80855</v>
      </c>
      <c r="H7" s="118">
        <v>190392.67696000001</v>
      </c>
      <c r="I7" s="118">
        <v>120607.99527</v>
      </c>
      <c r="J7" s="118">
        <v>101015.05774</v>
      </c>
      <c r="K7" s="118">
        <v>142896.14631000001</v>
      </c>
      <c r="L7" s="118">
        <v>232098.67686000001</v>
      </c>
      <c r="M7" s="118">
        <v>320619.67991000001</v>
      </c>
      <c r="N7" s="118">
        <v>359367.58367000002</v>
      </c>
      <c r="O7" s="119">
        <v>2230811.5133699998</v>
      </c>
    </row>
    <row r="8" spans="1:15" s="57" customFormat="1" ht="15" x14ac:dyDescent="0.25">
      <c r="A8" s="33">
        <v>2018</v>
      </c>
      <c r="B8" s="36" t="s">
        <v>133</v>
      </c>
      <c r="C8" s="118">
        <v>119991.8845</v>
      </c>
      <c r="D8" s="118">
        <v>117636.32257</v>
      </c>
      <c r="E8" s="118">
        <v>141350.12581999999</v>
      </c>
      <c r="F8" s="118">
        <v>128594.41412</v>
      </c>
      <c r="G8" s="118">
        <v>137414.42142</v>
      </c>
      <c r="H8" s="118">
        <v>118814.19796</v>
      </c>
      <c r="I8" s="118">
        <v>126024.06921</v>
      </c>
      <c r="J8" s="118"/>
      <c r="K8" s="118"/>
      <c r="L8" s="118"/>
      <c r="M8" s="118"/>
      <c r="N8" s="118"/>
      <c r="O8" s="119">
        <v>889825.43559999997</v>
      </c>
    </row>
    <row r="9" spans="1:15" ht="15" x14ac:dyDescent="0.25">
      <c r="A9" s="35">
        <v>2017</v>
      </c>
      <c r="B9" s="36" t="s">
        <v>133</v>
      </c>
      <c r="C9" s="118">
        <v>98588.702839999998</v>
      </c>
      <c r="D9" s="118">
        <v>100801.50216</v>
      </c>
      <c r="E9" s="118">
        <v>123925.27827</v>
      </c>
      <c r="F9" s="118">
        <v>106737.59759999999</v>
      </c>
      <c r="G9" s="118">
        <v>113793.92883999999</v>
      </c>
      <c r="H9" s="118">
        <v>110942.53479999999</v>
      </c>
      <c r="I9" s="118">
        <v>113949.22528</v>
      </c>
      <c r="J9" s="118">
        <v>130558.41245</v>
      </c>
      <c r="K9" s="118">
        <v>121445.07223000001</v>
      </c>
      <c r="L9" s="118">
        <v>142829.87661000001</v>
      </c>
      <c r="M9" s="118">
        <v>134831.49648</v>
      </c>
      <c r="N9" s="118">
        <v>117588.81096</v>
      </c>
      <c r="O9" s="119">
        <v>1415992.4385200001</v>
      </c>
    </row>
    <row r="10" spans="1:15" s="57" customFormat="1" ht="15" x14ac:dyDescent="0.25">
      <c r="A10" s="33">
        <v>2018</v>
      </c>
      <c r="B10" s="36" t="s">
        <v>134</v>
      </c>
      <c r="C10" s="118">
        <v>108524.82066</v>
      </c>
      <c r="D10" s="118">
        <v>107639.67827999999</v>
      </c>
      <c r="E10" s="118">
        <v>114810.56574999999</v>
      </c>
      <c r="F10" s="118">
        <v>103086.25482</v>
      </c>
      <c r="G10" s="118">
        <v>98907.344989999998</v>
      </c>
      <c r="H10" s="118">
        <v>72297.884959999996</v>
      </c>
      <c r="I10" s="118">
        <v>76614.183430000005</v>
      </c>
      <c r="J10" s="118"/>
      <c r="K10" s="118"/>
      <c r="L10" s="118"/>
      <c r="M10" s="118"/>
      <c r="N10" s="118"/>
      <c r="O10" s="119">
        <v>681880.73288999998</v>
      </c>
    </row>
    <row r="11" spans="1:15" ht="15" x14ac:dyDescent="0.25">
      <c r="A11" s="35">
        <v>2017</v>
      </c>
      <c r="B11" s="36" t="s">
        <v>134</v>
      </c>
      <c r="C11" s="118">
        <v>96308.269539999994</v>
      </c>
      <c r="D11" s="118">
        <v>90329.652660000007</v>
      </c>
      <c r="E11" s="118">
        <v>114439.77606</v>
      </c>
      <c r="F11" s="118">
        <v>97130.478149999995</v>
      </c>
      <c r="G11" s="118">
        <v>96648.830149999994</v>
      </c>
      <c r="H11" s="118">
        <v>75691.72696</v>
      </c>
      <c r="I11" s="118">
        <v>62661.457069999997</v>
      </c>
      <c r="J11" s="118">
        <v>83044.944489999994</v>
      </c>
      <c r="K11" s="118">
        <v>93820.252040000007</v>
      </c>
      <c r="L11" s="118">
        <v>176212.68281999999</v>
      </c>
      <c r="M11" s="118">
        <v>162522.73517</v>
      </c>
      <c r="N11" s="118">
        <v>131222.84125</v>
      </c>
      <c r="O11" s="119">
        <v>1280033.6463599999</v>
      </c>
    </row>
    <row r="12" spans="1:15" s="57" customFormat="1" ht="15" x14ac:dyDescent="0.25">
      <c r="A12" s="33">
        <v>2018</v>
      </c>
      <c r="B12" s="36" t="s">
        <v>135</v>
      </c>
      <c r="C12" s="118">
        <v>153688.57234000001</v>
      </c>
      <c r="D12" s="118">
        <v>132921.1496</v>
      </c>
      <c r="E12" s="118">
        <v>124826.87921</v>
      </c>
      <c r="F12" s="118">
        <v>147789.39837000001</v>
      </c>
      <c r="G12" s="118">
        <v>141224.27346999999</v>
      </c>
      <c r="H12" s="118">
        <v>100967.86133</v>
      </c>
      <c r="I12" s="118">
        <v>120241.35527</v>
      </c>
      <c r="J12" s="118"/>
      <c r="K12" s="118"/>
      <c r="L12" s="118"/>
      <c r="M12" s="118"/>
      <c r="N12" s="118"/>
      <c r="O12" s="119">
        <v>921659.48959000001</v>
      </c>
    </row>
    <row r="13" spans="1:15" ht="15" x14ac:dyDescent="0.25">
      <c r="A13" s="35">
        <v>2017</v>
      </c>
      <c r="B13" s="36" t="s">
        <v>135</v>
      </c>
      <c r="C13" s="118">
        <v>153847.91657</v>
      </c>
      <c r="D13" s="118">
        <v>151901.18035000001</v>
      </c>
      <c r="E13" s="118">
        <v>166205.42861</v>
      </c>
      <c r="F13" s="118">
        <v>136966.56799000001</v>
      </c>
      <c r="G13" s="118">
        <v>122369.90646</v>
      </c>
      <c r="H13" s="118">
        <v>112166.45758</v>
      </c>
      <c r="I13" s="118">
        <v>125186.78969999999</v>
      </c>
      <c r="J13" s="118">
        <v>96972.665649999995</v>
      </c>
      <c r="K13" s="118">
        <v>180510.32892999999</v>
      </c>
      <c r="L13" s="118">
        <v>241846.55076000001</v>
      </c>
      <c r="M13" s="118">
        <v>215916.20973999999</v>
      </c>
      <c r="N13" s="118">
        <v>159069.47925999999</v>
      </c>
      <c r="O13" s="119">
        <v>1862959.4816000001</v>
      </c>
    </row>
    <row r="14" spans="1:15" s="57" customFormat="1" ht="15" x14ac:dyDescent="0.25">
      <c r="A14" s="33">
        <v>2018</v>
      </c>
      <c r="B14" s="36" t="s">
        <v>136</v>
      </c>
      <c r="C14" s="118">
        <v>63471.14228</v>
      </c>
      <c r="D14" s="118">
        <v>58001.651969999999</v>
      </c>
      <c r="E14" s="118">
        <v>47276.764150000003</v>
      </c>
      <c r="F14" s="118">
        <v>28798.931809999998</v>
      </c>
      <c r="G14" s="118">
        <v>27552.43924</v>
      </c>
      <c r="H14" s="118">
        <v>17136.780299999999</v>
      </c>
      <c r="I14" s="118">
        <v>18213.016049999998</v>
      </c>
      <c r="J14" s="118"/>
      <c r="K14" s="118"/>
      <c r="L14" s="118"/>
      <c r="M14" s="118"/>
      <c r="N14" s="118"/>
      <c r="O14" s="119">
        <v>260450.72579999999</v>
      </c>
    </row>
    <row r="15" spans="1:15" ht="15" x14ac:dyDescent="0.25">
      <c r="A15" s="35">
        <v>2017</v>
      </c>
      <c r="B15" s="36" t="s">
        <v>136</v>
      </c>
      <c r="C15" s="118">
        <v>25053.806250000001</v>
      </c>
      <c r="D15" s="118">
        <v>28959.574209999999</v>
      </c>
      <c r="E15" s="118">
        <v>31758.512920000001</v>
      </c>
      <c r="F15" s="118">
        <v>27550.555660000002</v>
      </c>
      <c r="G15" s="118">
        <v>25553.172859999999</v>
      </c>
      <c r="H15" s="118">
        <v>25930.344700000001</v>
      </c>
      <c r="I15" s="118">
        <v>17993.175630000002</v>
      </c>
      <c r="J15" s="118">
        <v>24031.04003</v>
      </c>
      <c r="K15" s="118">
        <v>16366.567499999999</v>
      </c>
      <c r="L15" s="118">
        <v>23613.366549999999</v>
      </c>
      <c r="M15" s="118">
        <v>32484.806939999999</v>
      </c>
      <c r="N15" s="118">
        <v>43622.536079999998</v>
      </c>
      <c r="O15" s="119">
        <v>322917.45932999998</v>
      </c>
    </row>
    <row r="16" spans="1:15" ht="15" x14ac:dyDescent="0.25">
      <c r="A16" s="33">
        <v>2018</v>
      </c>
      <c r="B16" s="36" t="s">
        <v>137</v>
      </c>
      <c r="C16" s="118">
        <v>77553.726509999993</v>
      </c>
      <c r="D16" s="118">
        <v>83548.081090000007</v>
      </c>
      <c r="E16" s="118">
        <v>65103.239679999999</v>
      </c>
      <c r="F16" s="118">
        <v>53878.586889999999</v>
      </c>
      <c r="G16" s="118">
        <v>72559.246119999996</v>
      </c>
      <c r="H16" s="118">
        <v>86879.483730000007</v>
      </c>
      <c r="I16" s="118">
        <v>90460.275769999993</v>
      </c>
      <c r="J16" s="118"/>
      <c r="K16" s="118"/>
      <c r="L16" s="118"/>
      <c r="M16" s="118"/>
      <c r="N16" s="118"/>
      <c r="O16" s="119">
        <v>529982.63979000004</v>
      </c>
    </row>
    <row r="17" spans="1:15" ht="15" x14ac:dyDescent="0.25">
      <c r="A17" s="35">
        <v>2017</v>
      </c>
      <c r="B17" s="36" t="s">
        <v>137</v>
      </c>
      <c r="C17" s="118">
        <v>72553.879400000005</v>
      </c>
      <c r="D17" s="118">
        <v>56698.544040000001</v>
      </c>
      <c r="E17" s="118">
        <v>62550.802020000003</v>
      </c>
      <c r="F17" s="118">
        <v>54475.132640000003</v>
      </c>
      <c r="G17" s="118">
        <v>98506.515249999997</v>
      </c>
      <c r="H17" s="118">
        <v>72979.066900000005</v>
      </c>
      <c r="I17" s="118">
        <v>63649.258909999997</v>
      </c>
      <c r="J17" s="118">
        <v>83484.789269999994</v>
      </c>
      <c r="K17" s="118">
        <v>118488.16482000001</v>
      </c>
      <c r="L17" s="118">
        <v>92727.963319999995</v>
      </c>
      <c r="M17" s="118">
        <v>91153.986869999993</v>
      </c>
      <c r="N17" s="118">
        <v>78543.740479999993</v>
      </c>
      <c r="O17" s="119">
        <v>945811.84392000001</v>
      </c>
    </row>
    <row r="18" spans="1:15" ht="15" x14ac:dyDescent="0.25">
      <c r="A18" s="33">
        <v>2018</v>
      </c>
      <c r="B18" s="36" t="s">
        <v>138</v>
      </c>
      <c r="C18" s="118">
        <v>8699.7593300000008</v>
      </c>
      <c r="D18" s="118">
        <v>14888.585730000001</v>
      </c>
      <c r="E18" s="118">
        <v>18298.776140000002</v>
      </c>
      <c r="F18" s="118">
        <v>11630.61274</v>
      </c>
      <c r="G18" s="118">
        <v>6780.3254999999999</v>
      </c>
      <c r="H18" s="118">
        <v>4806.9034300000003</v>
      </c>
      <c r="I18" s="118">
        <v>4293.7941899999996</v>
      </c>
      <c r="J18" s="118"/>
      <c r="K18" s="118"/>
      <c r="L18" s="118"/>
      <c r="M18" s="118"/>
      <c r="N18" s="118"/>
      <c r="O18" s="119">
        <v>69398.757060000004</v>
      </c>
    </row>
    <row r="19" spans="1:15" ht="15" x14ac:dyDescent="0.25">
      <c r="A19" s="35">
        <v>2017</v>
      </c>
      <c r="B19" s="36" t="s">
        <v>138</v>
      </c>
      <c r="C19" s="118">
        <v>7065.8872499999998</v>
      </c>
      <c r="D19" s="118">
        <v>8665.6867299999994</v>
      </c>
      <c r="E19" s="118">
        <v>14861.44375</v>
      </c>
      <c r="F19" s="118">
        <v>10094.820299999999</v>
      </c>
      <c r="G19" s="118">
        <v>6492.5089099999996</v>
      </c>
      <c r="H19" s="118">
        <v>3619.6122599999999</v>
      </c>
      <c r="I19" s="118">
        <v>3592.52639</v>
      </c>
      <c r="J19" s="118">
        <v>4815.2303599999996</v>
      </c>
      <c r="K19" s="118">
        <v>3969.2169800000001</v>
      </c>
      <c r="L19" s="118">
        <v>4347.4588299999996</v>
      </c>
      <c r="M19" s="118">
        <v>6933.8124500000004</v>
      </c>
      <c r="N19" s="118">
        <v>10334.590840000001</v>
      </c>
      <c r="O19" s="119">
        <v>84792.795050000001</v>
      </c>
    </row>
    <row r="20" spans="1:15" ht="15" x14ac:dyDescent="0.25">
      <c r="A20" s="33">
        <v>2018</v>
      </c>
      <c r="B20" s="36" t="s">
        <v>139</v>
      </c>
      <c r="C20" s="120">
        <v>218255.13686</v>
      </c>
      <c r="D20" s="120">
        <v>177216.11282000001</v>
      </c>
      <c r="E20" s="120">
        <v>219741.41609000001</v>
      </c>
      <c r="F20" s="120">
        <v>213739.28440999999</v>
      </c>
      <c r="G20" s="120">
        <v>211995.33829000001</v>
      </c>
      <c r="H20" s="118">
        <v>190057.22094</v>
      </c>
      <c r="I20" s="118">
        <v>202743.66389</v>
      </c>
      <c r="J20" s="118"/>
      <c r="K20" s="118"/>
      <c r="L20" s="118"/>
      <c r="M20" s="118"/>
      <c r="N20" s="118"/>
      <c r="O20" s="119">
        <v>1433748.1732999999</v>
      </c>
    </row>
    <row r="21" spans="1:15" ht="15" x14ac:dyDescent="0.25">
      <c r="A21" s="35">
        <v>2017</v>
      </c>
      <c r="B21" s="36" t="s">
        <v>139</v>
      </c>
      <c r="C21" s="118">
        <v>170613.20470999999</v>
      </c>
      <c r="D21" s="118">
        <v>170754.34839</v>
      </c>
      <c r="E21" s="118">
        <v>185513.32574999999</v>
      </c>
      <c r="F21" s="118">
        <v>163334.72273000001</v>
      </c>
      <c r="G21" s="118">
        <v>172427.39358999999</v>
      </c>
      <c r="H21" s="118">
        <v>185578.56244000001</v>
      </c>
      <c r="I21" s="118">
        <v>182961.53338000001</v>
      </c>
      <c r="J21" s="118">
        <v>210840.92144000001</v>
      </c>
      <c r="K21" s="118">
        <v>184818.14866000001</v>
      </c>
      <c r="L21" s="118">
        <v>193877.41524</v>
      </c>
      <c r="M21" s="118">
        <v>217663.93703</v>
      </c>
      <c r="N21" s="118">
        <v>221903.21160000001</v>
      </c>
      <c r="O21" s="119">
        <v>2260286.7249599998</v>
      </c>
    </row>
    <row r="22" spans="1:15" ht="15" x14ac:dyDescent="0.25">
      <c r="A22" s="33">
        <v>2018</v>
      </c>
      <c r="B22" s="36" t="s">
        <v>140</v>
      </c>
      <c r="C22" s="120">
        <v>371397.18943999999</v>
      </c>
      <c r="D22" s="120">
        <v>397759.96551000001</v>
      </c>
      <c r="E22" s="120">
        <v>456462.54895000003</v>
      </c>
      <c r="F22" s="120">
        <v>412507.49436999997</v>
      </c>
      <c r="G22" s="120">
        <v>429097.23970999999</v>
      </c>
      <c r="H22" s="118">
        <v>385141.36119999998</v>
      </c>
      <c r="I22" s="118">
        <v>405932.13824</v>
      </c>
      <c r="J22" s="118"/>
      <c r="K22" s="118"/>
      <c r="L22" s="118"/>
      <c r="M22" s="118"/>
      <c r="N22" s="118"/>
      <c r="O22" s="119">
        <v>2858297.9374199999</v>
      </c>
    </row>
    <row r="23" spans="1:15" ht="15" x14ac:dyDescent="0.25">
      <c r="A23" s="35">
        <v>2017</v>
      </c>
      <c r="B23" s="36" t="s">
        <v>140</v>
      </c>
      <c r="C23" s="118">
        <v>311572.27987999999</v>
      </c>
      <c r="D23" s="120">
        <v>330041.24852999998</v>
      </c>
      <c r="E23" s="118">
        <v>390176.60791999998</v>
      </c>
      <c r="F23" s="118">
        <v>369973.79807000002</v>
      </c>
      <c r="G23" s="118">
        <v>382423.31511000003</v>
      </c>
      <c r="H23" s="118">
        <v>352638.85239000001</v>
      </c>
      <c r="I23" s="118">
        <v>349275.81735000003</v>
      </c>
      <c r="J23" s="118">
        <v>388922.44870000001</v>
      </c>
      <c r="K23" s="118">
        <v>309451.01160999999</v>
      </c>
      <c r="L23" s="118">
        <v>398179.51996000001</v>
      </c>
      <c r="M23" s="118">
        <v>414375.91303</v>
      </c>
      <c r="N23" s="118">
        <v>447776.48144</v>
      </c>
      <c r="O23" s="119">
        <v>4444807.2939900002</v>
      </c>
    </row>
    <row r="24" spans="1:15" ht="15" x14ac:dyDescent="0.25">
      <c r="A24" s="33">
        <v>2018</v>
      </c>
      <c r="B24" s="34" t="s">
        <v>14</v>
      </c>
      <c r="C24" s="121">
        <f>C26+C28+C30+C32+C34+C36+C38+C40+C42+C44+C46+C48+C50+C52+C54+C56</f>
        <v>9888202.4294600002</v>
      </c>
      <c r="D24" s="121">
        <f t="shared" ref="D24:O24" si="2">D26+D28+D30+D32+D34+D36+D38+D40+D42+D44+D46+D48+D50+D52+D54+D56</f>
        <v>10690810.64996</v>
      </c>
      <c r="E24" s="121">
        <f t="shared" si="2"/>
        <v>12711860.169860002</v>
      </c>
      <c r="F24" s="121">
        <f t="shared" si="2"/>
        <v>11368090.88913</v>
      </c>
      <c r="G24" s="121">
        <f t="shared" si="2"/>
        <v>11601805.330439998</v>
      </c>
      <c r="H24" s="121">
        <f t="shared" si="2"/>
        <v>10603681.314479999</v>
      </c>
      <c r="I24" s="121">
        <f t="shared" si="2"/>
        <v>11587039.505959999</v>
      </c>
      <c r="J24" s="121"/>
      <c r="K24" s="121"/>
      <c r="L24" s="121"/>
      <c r="M24" s="121"/>
      <c r="N24" s="121"/>
      <c r="O24" s="121">
        <f t="shared" si="2"/>
        <v>78451490.289289996</v>
      </c>
    </row>
    <row r="25" spans="1:15" ht="15" x14ac:dyDescent="0.25">
      <c r="A25" s="35">
        <v>2017</v>
      </c>
      <c r="B25" s="34" t="s">
        <v>14</v>
      </c>
      <c r="C25" s="121">
        <f>C27+C29+C31+C33+C35+C37+C39+C41+C43+C45+C47+C49+C51+C53+C55+C57</f>
        <v>8505299.1993599981</v>
      </c>
      <c r="D25" s="121">
        <f t="shared" ref="D25:O25" si="3">D27+D29+D31+D33+D35+D37+D39+D41+D43+D45+D47+D49+D51+D53+D55+D57</f>
        <v>9254507.8308600001</v>
      </c>
      <c r="E25" s="121">
        <f t="shared" si="3"/>
        <v>11300828.918409998</v>
      </c>
      <c r="F25" s="121">
        <f t="shared" si="3"/>
        <v>9719602.2306000013</v>
      </c>
      <c r="G25" s="121">
        <f t="shared" si="3"/>
        <v>10317181.32904</v>
      </c>
      <c r="H25" s="121">
        <f t="shared" si="3"/>
        <v>10039493.787059998</v>
      </c>
      <c r="I25" s="121">
        <f t="shared" si="3"/>
        <v>9579506.3309000004</v>
      </c>
      <c r="J25" s="121">
        <f t="shared" si="3"/>
        <v>10282120.781339997</v>
      </c>
      <c r="K25" s="121">
        <f t="shared" si="3"/>
        <v>9273663.7425200008</v>
      </c>
      <c r="L25" s="121">
        <f t="shared" si="3"/>
        <v>10985082.291850001</v>
      </c>
      <c r="M25" s="121">
        <f t="shared" si="3"/>
        <v>11031605.266669998</v>
      </c>
      <c r="N25" s="121">
        <f t="shared" si="3"/>
        <v>10998790.53521</v>
      </c>
      <c r="O25" s="121">
        <f t="shared" si="3"/>
        <v>121287682.24381998</v>
      </c>
    </row>
    <row r="26" spans="1:15" ht="15" x14ac:dyDescent="0.25">
      <c r="A26" s="33">
        <v>2018</v>
      </c>
      <c r="B26" s="36" t="s">
        <v>141</v>
      </c>
      <c r="C26" s="118">
        <v>695293.49511000002</v>
      </c>
      <c r="D26" s="118">
        <v>698605.30104000005</v>
      </c>
      <c r="E26" s="118">
        <v>791491.04549000005</v>
      </c>
      <c r="F26" s="118">
        <v>706580.70271999994</v>
      </c>
      <c r="G26" s="118">
        <v>747715.09045000002</v>
      </c>
      <c r="H26" s="118">
        <v>660396.34025999997</v>
      </c>
      <c r="I26" s="118">
        <v>700844.38468999998</v>
      </c>
      <c r="J26" s="118"/>
      <c r="K26" s="118"/>
      <c r="L26" s="118"/>
      <c r="M26" s="118"/>
      <c r="N26" s="118"/>
      <c r="O26" s="119">
        <v>5000926.3597600004</v>
      </c>
    </row>
    <row r="27" spans="1:15" ht="15" x14ac:dyDescent="0.25">
      <c r="A27" s="35">
        <v>2017</v>
      </c>
      <c r="B27" s="36" t="s">
        <v>141</v>
      </c>
      <c r="C27" s="118">
        <v>613304.71678000002</v>
      </c>
      <c r="D27" s="118">
        <v>636040.20463000005</v>
      </c>
      <c r="E27" s="118">
        <v>755211.73319000006</v>
      </c>
      <c r="F27" s="118">
        <v>657577.77752999996</v>
      </c>
      <c r="G27" s="118">
        <v>671398.49175000004</v>
      </c>
      <c r="H27" s="118">
        <v>647072.16252000001</v>
      </c>
      <c r="I27" s="118">
        <v>602950.08406000002</v>
      </c>
      <c r="J27" s="118">
        <v>695779.79949</v>
      </c>
      <c r="K27" s="118">
        <v>663202.04679000005</v>
      </c>
      <c r="L27" s="118">
        <v>735979.84727000003</v>
      </c>
      <c r="M27" s="118">
        <v>727394.88645999995</v>
      </c>
      <c r="N27" s="118">
        <v>692221.76147999999</v>
      </c>
      <c r="O27" s="119">
        <v>8098133.5119500002</v>
      </c>
    </row>
    <row r="28" spans="1:15" ht="15" x14ac:dyDescent="0.25">
      <c r="A28" s="33">
        <v>2018</v>
      </c>
      <c r="B28" s="36" t="s">
        <v>142</v>
      </c>
      <c r="C28" s="118">
        <v>129030.93965</v>
      </c>
      <c r="D28" s="118">
        <v>144600.20227000001</v>
      </c>
      <c r="E28" s="118">
        <v>169022.97550999999</v>
      </c>
      <c r="F28" s="118">
        <v>149704.56487</v>
      </c>
      <c r="G28" s="118">
        <v>142046.72206</v>
      </c>
      <c r="H28" s="118">
        <v>118050.69917000001</v>
      </c>
      <c r="I28" s="118">
        <v>150084.66954999999</v>
      </c>
      <c r="J28" s="118"/>
      <c r="K28" s="118"/>
      <c r="L28" s="118"/>
      <c r="M28" s="118"/>
      <c r="N28" s="118"/>
      <c r="O28" s="119">
        <v>1002540.77308</v>
      </c>
    </row>
    <row r="29" spans="1:15" ht="15" x14ac:dyDescent="0.25">
      <c r="A29" s="35">
        <v>2017</v>
      </c>
      <c r="B29" s="36" t="s">
        <v>142</v>
      </c>
      <c r="C29" s="118">
        <v>90876.830560000002</v>
      </c>
      <c r="D29" s="118">
        <v>115885.84125</v>
      </c>
      <c r="E29" s="118">
        <v>158449.07969000001</v>
      </c>
      <c r="F29" s="118">
        <v>120138.99434999999</v>
      </c>
      <c r="G29" s="118">
        <v>130178.74890999999</v>
      </c>
      <c r="H29" s="118">
        <v>116500.63119</v>
      </c>
      <c r="I29" s="118">
        <v>125318.44102</v>
      </c>
      <c r="J29" s="118">
        <v>177462.74841999999</v>
      </c>
      <c r="K29" s="118">
        <v>110873.10408999999</v>
      </c>
      <c r="L29" s="118">
        <v>134654.67141000001</v>
      </c>
      <c r="M29" s="118">
        <v>119328.01922</v>
      </c>
      <c r="N29" s="118">
        <v>123400.66881</v>
      </c>
      <c r="O29" s="119">
        <v>1523067.77892</v>
      </c>
    </row>
    <row r="30" spans="1:15" s="57" customFormat="1" ht="15" x14ac:dyDescent="0.25">
      <c r="A30" s="33">
        <v>2018</v>
      </c>
      <c r="B30" s="36" t="s">
        <v>143</v>
      </c>
      <c r="C30" s="118">
        <v>168872.0704</v>
      </c>
      <c r="D30" s="118">
        <v>173343.37155000001</v>
      </c>
      <c r="E30" s="118">
        <v>211824.85574</v>
      </c>
      <c r="F30" s="118">
        <v>190652.26092</v>
      </c>
      <c r="G30" s="118">
        <v>200079.62078</v>
      </c>
      <c r="H30" s="118">
        <v>152749.24953999999</v>
      </c>
      <c r="I30" s="118">
        <v>185266.85133999999</v>
      </c>
      <c r="J30" s="118"/>
      <c r="K30" s="118"/>
      <c r="L30" s="118"/>
      <c r="M30" s="118"/>
      <c r="N30" s="118"/>
      <c r="O30" s="119">
        <v>1282788.28027</v>
      </c>
    </row>
    <row r="31" spans="1:15" ht="15" x14ac:dyDescent="0.25">
      <c r="A31" s="35">
        <v>2017</v>
      </c>
      <c r="B31" s="36" t="s">
        <v>143</v>
      </c>
      <c r="C31" s="118">
        <v>145518.00641999999</v>
      </c>
      <c r="D31" s="118">
        <v>155148.69828000001</v>
      </c>
      <c r="E31" s="118">
        <v>188918.92254999999</v>
      </c>
      <c r="F31" s="118">
        <v>176115.27995</v>
      </c>
      <c r="G31" s="118">
        <v>183391.48592000001</v>
      </c>
      <c r="H31" s="118">
        <v>163116.74971999999</v>
      </c>
      <c r="I31" s="118">
        <v>158118.46898000001</v>
      </c>
      <c r="J31" s="118">
        <v>201227.19539000001</v>
      </c>
      <c r="K31" s="118">
        <v>169207.31385999999</v>
      </c>
      <c r="L31" s="118">
        <v>210919.11259</v>
      </c>
      <c r="M31" s="118">
        <v>212396.48469000001</v>
      </c>
      <c r="N31" s="118">
        <v>200435.97729000001</v>
      </c>
      <c r="O31" s="119">
        <v>2164513.69564</v>
      </c>
    </row>
    <row r="32" spans="1:15" ht="15" x14ac:dyDescent="0.25">
      <c r="A32" s="33">
        <v>2018</v>
      </c>
      <c r="B32" s="36" t="s">
        <v>144</v>
      </c>
      <c r="C32" s="120">
        <v>1349801.82268</v>
      </c>
      <c r="D32" s="120">
        <v>1260340.14693</v>
      </c>
      <c r="E32" s="120">
        <v>1560626.27997</v>
      </c>
      <c r="F32" s="120">
        <v>1347753.4927399999</v>
      </c>
      <c r="G32" s="120">
        <v>1461490.8835799999</v>
      </c>
      <c r="H32" s="120">
        <v>1418080.0563099999</v>
      </c>
      <c r="I32" s="120">
        <v>1479112.66295</v>
      </c>
      <c r="J32" s="120"/>
      <c r="K32" s="120"/>
      <c r="L32" s="120"/>
      <c r="M32" s="120"/>
      <c r="N32" s="120"/>
      <c r="O32" s="119">
        <v>9877205.34516</v>
      </c>
    </row>
    <row r="33" spans="1:15" ht="15" x14ac:dyDescent="0.25">
      <c r="A33" s="35">
        <v>2017</v>
      </c>
      <c r="B33" s="36" t="s">
        <v>144</v>
      </c>
      <c r="C33" s="118">
        <v>1230414.7293499999</v>
      </c>
      <c r="D33" s="118">
        <v>1343217.28556</v>
      </c>
      <c r="E33" s="118">
        <v>1518645.8830599999</v>
      </c>
      <c r="F33" s="120">
        <v>1214811.2643299999</v>
      </c>
      <c r="G33" s="120">
        <v>1319316.5334099999</v>
      </c>
      <c r="H33" s="120">
        <v>1263760.74645</v>
      </c>
      <c r="I33" s="120">
        <v>1188531.4242700001</v>
      </c>
      <c r="J33" s="120">
        <v>1461517.38001</v>
      </c>
      <c r="K33" s="120">
        <v>1276163.02752</v>
      </c>
      <c r="L33" s="120">
        <v>1466689.9147999999</v>
      </c>
      <c r="M33" s="120">
        <v>1385392.58889</v>
      </c>
      <c r="N33" s="120">
        <v>1366807.12326</v>
      </c>
      <c r="O33" s="119">
        <v>16035267.900909999</v>
      </c>
    </row>
    <row r="34" spans="1:15" ht="15" x14ac:dyDescent="0.25">
      <c r="A34" s="33">
        <v>2018</v>
      </c>
      <c r="B34" s="36" t="s">
        <v>145</v>
      </c>
      <c r="C34" s="118">
        <v>1427609.0637000001</v>
      </c>
      <c r="D34" s="118">
        <v>1405269.5721</v>
      </c>
      <c r="E34" s="118">
        <v>1678924.9218900001</v>
      </c>
      <c r="F34" s="118">
        <v>1466192.8141600001</v>
      </c>
      <c r="G34" s="118">
        <v>1484007.65405</v>
      </c>
      <c r="H34" s="118">
        <v>1358286.6539100001</v>
      </c>
      <c r="I34" s="118">
        <v>1589774.9225099999</v>
      </c>
      <c r="J34" s="118"/>
      <c r="K34" s="118"/>
      <c r="L34" s="118"/>
      <c r="M34" s="118"/>
      <c r="N34" s="118"/>
      <c r="O34" s="119">
        <v>10410065.602320001</v>
      </c>
    </row>
    <row r="35" spans="1:15" ht="15" x14ac:dyDescent="0.25">
      <c r="A35" s="35">
        <v>2017</v>
      </c>
      <c r="B35" s="36" t="s">
        <v>145</v>
      </c>
      <c r="C35" s="118">
        <v>1245688.1737299999</v>
      </c>
      <c r="D35" s="118">
        <v>1282315.5776500001</v>
      </c>
      <c r="E35" s="118">
        <v>1529906.4652499999</v>
      </c>
      <c r="F35" s="118">
        <v>1345757.02675</v>
      </c>
      <c r="G35" s="118">
        <v>1399036.9138499999</v>
      </c>
      <c r="H35" s="118">
        <v>1387321.26905</v>
      </c>
      <c r="I35" s="118">
        <v>1476034.57712</v>
      </c>
      <c r="J35" s="118">
        <v>1674021.56363</v>
      </c>
      <c r="K35" s="118">
        <v>1288900.07837</v>
      </c>
      <c r="L35" s="118">
        <v>1531416.8601899999</v>
      </c>
      <c r="M35" s="118">
        <v>1435037.69074</v>
      </c>
      <c r="N35" s="118">
        <v>1436106.6645800001</v>
      </c>
      <c r="O35" s="119">
        <v>17031542.860909998</v>
      </c>
    </row>
    <row r="36" spans="1:15" ht="15" x14ac:dyDescent="0.25">
      <c r="A36" s="33">
        <v>2018</v>
      </c>
      <c r="B36" s="36" t="s">
        <v>146</v>
      </c>
      <c r="C36" s="118">
        <v>2285586.5770899998</v>
      </c>
      <c r="D36" s="118">
        <v>2795996.5708499998</v>
      </c>
      <c r="E36" s="118">
        <v>3144379.1780400001</v>
      </c>
      <c r="F36" s="118">
        <v>2902361.8656700002</v>
      </c>
      <c r="G36" s="118">
        <v>2764499.8947999999</v>
      </c>
      <c r="H36" s="118">
        <v>2540204.22095</v>
      </c>
      <c r="I36" s="118">
        <v>2765276.9480599998</v>
      </c>
      <c r="J36" s="118"/>
      <c r="K36" s="118"/>
      <c r="L36" s="118"/>
      <c r="M36" s="118"/>
      <c r="N36" s="118"/>
      <c r="O36" s="119">
        <v>19198305.255460002</v>
      </c>
    </row>
    <row r="37" spans="1:15" ht="15" x14ac:dyDescent="0.25">
      <c r="A37" s="35">
        <v>2017</v>
      </c>
      <c r="B37" s="36" t="s">
        <v>146</v>
      </c>
      <c r="C37" s="118">
        <v>2064101.66255</v>
      </c>
      <c r="D37" s="118">
        <v>2227157.1272700001</v>
      </c>
      <c r="E37" s="118">
        <v>2708818.3197599999</v>
      </c>
      <c r="F37" s="118">
        <v>2293507.1869800002</v>
      </c>
      <c r="G37" s="118">
        <v>2563698.7144599999</v>
      </c>
      <c r="H37" s="118">
        <v>2495008.5561299999</v>
      </c>
      <c r="I37" s="118">
        <v>2430974.2752200002</v>
      </c>
      <c r="J37" s="118">
        <v>1833654.21964</v>
      </c>
      <c r="K37" s="118">
        <v>2149834.1192000001</v>
      </c>
      <c r="L37" s="118">
        <v>2630083.6725499998</v>
      </c>
      <c r="M37" s="118">
        <v>2643953.8099099998</v>
      </c>
      <c r="N37" s="118">
        <v>2487429.7654300001</v>
      </c>
      <c r="O37" s="119">
        <v>28528221.429099999</v>
      </c>
    </row>
    <row r="38" spans="1:15" ht="15" x14ac:dyDescent="0.25">
      <c r="A38" s="33">
        <v>2018</v>
      </c>
      <c r="B38" s="36" t="s">
        <v>147</v>
      </c>
      <c r="C38" s="118">
        <v>42657.506809999999</v>
      </c>
      <c r="D38" s="118">
        <v>56242.339760000003</v>
      </c>
      <c r="E38" s="118">
        <v>79322.266470000002</v>
      </c>
      <c r="F38" s="118">
        <v>42637.633880000001</v>
      </c>
      <c r="G38" s="118">
        <v>133538.68554000001</v>
      </c>
      <c r="H38" s="118">
        <v>139721.95924</v>
      </c>
      <c r="I38" s="118">
        <v>148742.76595999999</v>
      </c>
      <c r="J38" s="118"/>
      <c r="K38" s="118"/>
      <c r="L38" s="118"/>
      <c r="M38" s="118"/>
      <c r="N38" s="118"/>
      <c r="O38" s="119">
        <v>642863.15766000003</v>
      </c>
    </row>
    <row r="39" spans="1:15" ht="15" x14ac:dyDescent="0.25">
      <c r="A39" s="35">
        <v>2017</v>
      </c>
      <c r="B39" s="36" t="s">
        <v>147</v>
      </c>
      <c r="C39" s="118">
        <v>65125.639880000002</v>
      </c>
      <c r="D39" s="118">
        <v>84700.491330000004</v>
      </c>
      <c r="E39" s="118">
        <v>148505.58248000001</v>
      </c>
      <c r="F39" s="118">
        <v>72460.498909999995</v>
      </c>
      <c r="G39" s="118">
        <v>114131.60739</v>
      </c>
      <c r="H39" s="118">
        <v>158069.96716999999</v>
      </c>
      <c r="I39" s="118">
        <v>90677.540630000003</v>
      </c>
      <c r="J39" s="118">
        <v>166168.74025</v>
      </c>
      <c r="K39" s="118">
        <v>103600.68257999999</v>
      </c>
      <c r="L39" s="118">
        <v>87976.727379999997</v>
      </c>
      <c r="M39" s="118">
        <v>125763.03137</v>
      </c>
      <c r="N39" s="118">
        <v>120779.26479</v>
      </c>
      <c r="O39" s="119">
        <v>1337959.77416</v>
      </c>
    </row>
    <row r="40" spans="1:15" ht="15" x14ac:dyDescent="0.25">
      <c r="A40" s="33">
        <v>2018</v>
      </c>
      <c r="B40" s="36" t="s">
        <v>148</v>
      </c>
      <c r="C40" s="118">
        <v>767169.99539000005</v>
      </c>
      <c r="D40" s="118">
        <v>879698.20797999995</v>
      </c>
      <c r="E40" s="118">
        <v>1028992.3546</v>
      </c>
      <c r="F40" s="118">
        <v>948879.17836000002</v>
      </c>
      <c r="G40" s="118">
        <v>989081.75298999995</v>
      </c>
      <c r="H40" s="118">
        <v>862007.91087999998</v>
      </c>
      <c r="I40" s="118">
        <v>874190.92666</v>
      </c>
      <c r="J40" s="118"/>
      <c r="K40" s="118"/>
      <c r="L40" s="118"/>
      <c r="M40" s="118"/>
      <c r="N40" s="118"/>
      <c r="O40" s="119">
        <v>6350020.3268600004</v>
      </c>
    </row>
    <row r="41" spans="1:15" ht="15" x14ac:dyDescent="0.25">
      <c r="A41" s="35">
        <v>2017</v>
      </c>
      <c r="B41" s="36" t="s">
        <v>148</v>
      </c>
      <c r="C41" s="118">
        <v>603320.69744999998</v>
      </c>
      <c r="D41" s="118">
        <v>695421.47016999999</v>
      </c>
      <c r="E41" s="118">
        <v>907664.79897999996</v>
      </c>
      <c r="F41" s="118">
        <v>787465.65009999997</v>
      </c>
      <c r="G41" s="118">
        <v>878995.33582000004</v>
      </c>
      <c r="H41" s="118">
        <v>873053.68208000006</v>
      </c>
      <c r="I41" s="118">
        <v>806951.52475999994</v>
      </c>
      <c r="J41" s="118">
        <v>958589.97944000002</v>
      </c>
      <c r="K41" s="118">
        <v>864472.82805999997</v>
      </c>
      <c r="L41" s="118">
        <v>1013748.13949</v>
      </c>
      <c r="M41" s="118">
        <v>1010036.34017</v>
      </c>
      <c r="N41" s="118">
        <v>1091174.62222</v>
      </c>
      <c r="O41" s="119">
        <v>10490895.068739999</v>
      </c>
    </row>
    <row r="42" spans="1:15" ht="15" x14ac:dyDescent="0.25">
      <c r="A42" s="33">
        <v>2018</v>
      </c>
      <c r="B42" s="36" t="s">
        <v>149</v>
      </c>
      <c r="C42" s="118">
        <v>511966.62563000002</v>
      </c>
      <c r="D42" s="118">
        <v>547524.60106999998</v>
      </c>
      <c r="E42" s="118">
        <v>635993.02665999997</v>
      </c>
      <c r="F42" s="118">
        <v>603030.40893999999</v>
      </c>
      <c r="G42" s="118">
        <v>623643.35773000005</v>
      </c>
      <c r="H42" s="118">
        <v>551854.06373000005</v>
      </c>
      <c r="I42" s="118">
        <v>613750.78717000003</v>
      </c>
      <c r="J42" s="118"/>
      <c r="K42" s="118"/>
      <c r="L42" s="118"/>
      <c r="M42" s="118"/>
      <c r="N42" s="118"/>
      <c r="O42" s="119">
        <v>4087762.8709300002</v>
      </c>
    </row>
    <row r="43" spans="1:15" ht="15" x14ac:dyDescent="0.25">
      <c r="A43" s="35">
        <v>2017</v>
      </c>
      <c r="B43" s="36" t="s">
        <v>149</v>
      </c>
      <c r="C43" s="118">
        <v>388717.64202999999</v>
      </c>
      <c r="D43" s="118">
        <v>432320.64464999997</v>
      </c>
      <c r="E43" s="118">
        <v>516941.45613000001</v>
      </c>
      <c r="F43" s="118">
        <v>484507.63029</v>
      </c>
      <c r="G43" s="118">
        <v>508709.39766999998</v>
      </c>
      <c r="H43" s="118">
        <v>506013.32293000002</v>
      </c>
      <c r="I43" s="118">
        <v>473046.75822999998</v>
      </c>
      <c r="J43" s="118">
        <v>564435.73300999997</v>
      </c>
      <c r="K43" s="118">
        <v>479908.8322</v>
      </c>
      <c r="L43" s="118">
        <v>542059.12194999994</v>
      </c>
      <c r="M43" s="118">
        <v>580786.26896999998</v>
      </c>
      <c r="N43" s="118">
        <v>603681.06183000002</v>
      </c>
      <c r="O43" s="119">
        <v>6081127.8698899997</v>
      </c>
    </row>
    <row r="44" spans="1:15" ht="15" x14ac:dyDescent="0.25">
      <c r="A44" s="33">
        <v>2018</v>
      </c>
      <c r="B44" s="36" t="s">
        <v>150</v>
      </c>
      <c r="C44" s="118">
        <v>597446.57374000002</v>
      </c>
      <c r="D44" s="118">
        <v>635719.20372999995</v>
      </c>
      <c r="E44" s="118">
        <v>752694.55975999997</v>
      </c>
      <c r="F44" s="118">
        <v>698107.11164999998</v>
      </c>
      <c r="G44" s="118">
        <v>716249.82261000003</v>
      </c>
      <c r="H44" s="118">
        <v>657408.44091999996</v>
      </c>
      <c r="I44" s="118">
        <v>688948.56969000003</v>
      </c>
      <c r="J44" s="118"/>
      <c r="K44" s="118"/>
      <c r="L44" s="118"/>
      <c r="M44" s="118"/>
      <c r="N44" s="118"/>
      <c r="O44" s="119">
        <v>4746574.2821000004</v>
      </c>
    </row>
    <row r="45" spans="1:15" ht="15" x14ac:dyDescent="0.25">
      <c r="A45" s="35">
        <v>2017</v>
      </c>
      <c r="B45" s="36" t="s">
        <v>150</v>
      </c>
      <c r="C45" s="118">
        <v>464687.16434999998</v>
      </c>
      <c r="D45" s="118">
        <v>500570.89883000002</v>
      </c>
      <c r="E45" s="118">
        <v>611691.55353000003</v>
      </c>
      <c r="F45" s="118">
        <v>546671.35161000001</v>
      </c>
      <c r="G45" s="118">
        <v>570061.27294000005</v>
      </c>
      <c r="H45" s="118">
        <v>560160.70750000002</v>
      </c>
      <c r="I45" s="118">
        <v>532018.44551999995</v>
      </c>
      <c r="J45" s="118">
        <v>607613.37546999997</v>
      </c>
      <c r="K45" s="118">
        <v>521158.19201</v>
      </c>
      <c r="L45" s="118">
        <v>624817.60432000004</v>
      </c>
      <c r="M45" s="118">
        <v>644882.22554000001</v>
      </c>
      <c r="N45" s="118">
        <v>625258.14555000002</v>
      </c>
      <c r="O45" s="119">
        <v>6809590.9371699998</v>
      </c>
    </row>
    <row r="46" spans="1:15" ht="15" x14ac:dyDescent="0.25">
      <c r="A46" s="33">
        <v>2018</v>
      </c>
      <c r="B46" s="36" t="s">
        <v>151</v>
      </c>
      <c r="C46" s="118">
        <v>1117536.4944800001</v>
      </c>
      <c r="D46" s="118">
        <v>1148792.0190600001</v>
      </c>
      <c r="E46" s="118">
        <v>1288929.2948</v>
      </c>
      <c r="F46" s="118">
        <v>1131610.92404</v>
      </c>
      <c r="G46" s="118">
        <v>1205484.5508999999</v>
      </c>
      <c r="H46" s="118">
        <v>1200343.1816499999</v>
      </c>
      <c r="I46" s="118">
        <v>1266849.41598</v>
      </c>
      <c r="J46" s="118"/>
      <c r="K46" s="118"/>
      <c r="L46" s="118"/>
      <c r="M46" s="118"/>
      <c r="N46" s="118"/>
      <c r="O46" s="119">
        <v>8359545.8809099998</v>
      </c>
    </row>
    <row r="47" spans="1:15" ht="15" x14ac:dyDescent="0.25">
      <c r="A47" s="35">
        <v>2017</v>
      </c>
      <c r="B47" s="36" t="s">
        <v>151</v>
      </c>
      <c r="C47" s="118">
        <v>850631.40171999997</v>
      </c>
      <c r="D47" s="118">
        <v>928852.77034000005</v>
      </c>
      <c r="E47" s="118">
        <v>1169206.17637</v>
      </c>
      <c r="F47" s="118">
        <v>995610.36797999998</v>
      </c>
      <c r="G47" s="118">
        <v>965129.35251</v>
      </c>
      <c r="H47" s="118">
        <v>897059.66601000004</v>
      </c>
      <c r="I47" s="118">
        <v>789433.12520999997</v>
      </c>
      <c r="J47" s="118">
        <v>846263.61014</v>
      </c>
      <c r="K47" s="118">
        <v>740039.80018000002</v>
      </c>
      <c r="L47" s="118">
        <v>1016087.50205</v>
      </c>
      <c r="M47" s="118">
        <v>1073411.6837800001</v>
      </c>
      <c r="N47" s="118">
        <v>1159675.9428300001</v>
      </c>
      <c r="O47" s="119">
        <v>11431401.399119999</v>
      </c>
    </row>
    <row r="48" spans="1:15" ht="15" x14ac:dyDescent="0.25">
      <c r="A48" s="33">
        <v>2018</v>
      </c>
      <c r="B48" s="36" t="s">
        <v>152</v>
      </c>
      <c r="C48" s="118">
        <v>208561.60756</v>
      </c>
      <c r="D48" s="118">
        <v>239377.75349</v>
      </c>
      <c r="E48" s="118">
        <v>267490.68303999997</v>
      </c>
      <c r="F48" s="118">
        <v>258428.45839000001</v>
      </c>
      <c r="G48" s="118">
        <v>273647.68812000001</v>
      </c>
      <c r="H48" s="118">
        <v>254417.77379000001</v>
      </c>
      <c r="I48" s="118">
        <v>256649.34305</v>
      </c>
      <c r="J48" s="118"/>
      <c r="K48" s="118"/>
      <c r="L48" s="118"/>
      <c r="M48" s="118"/>
      <c r="N48" s="118"/>
      <c r="O48" s="119">
        <v>1758573.3074399999</v>
      </c>
    </row>
    <row r="49" spans="1:15" ht="15" x14ac:dyDescent="0.25">
      <c r="A49" s="35">
        <v>2017</v>
      </c>
      <c r="B49" s="36" t="s">
        <v>152</v>
      </c>
      <c r="C49" s="118">
        <v>180942.39872</v>
      </c>
      <c r="D49" s="118">
        <v>202271.86444</v>
      </c>
      <c r="E49" s="118">
        <v>256830.35075000001</v>
      </c>
      <c r="F49" s="118">
        <v>222371.25599000001</v>
      </c>
      <c r="G49" s="118">
        <v>239963.52903000001</v>
      </c>
      <c r="H49" s="118">
        <v>231400.9319</v>
      </c>
      <c r="I49" s="118">
        <v>217437.45954000001</v>
      </c>
      <c r="J49" s="118">
        <v>244923.63052000001</v>
      </c>
      <c r="K49" s="118">
        <v>205829.61438000001</v>
      </c>
      <c r="L49" s="118">
        <v>230035.07008</v>
      </c>
      <c r="M49" s="118">
        <v>237809.01818000001</v>
      </c>
      <c r="N49" s="118">
        <v>235849.72614000001</v>
      </c>
      <c r="O49" s="119">
        <v>2705664.8496699999</v>
      </c>
    </row>
    <row r="50" spans="1:15" ht="15" x14ac:dyDescent="0.25">
      <c r="A50" s="33">
        <v>2018</v>
      </c>
      <c r="B50" s="36" t="s">
        <v>153</v>
      </c>
      <c r="C50" s="118">
        <v>142020.36316000001</v>
      </c>
      <c r="D50" s="118">
        <v>195563.04842000001</v>
      </c>
      <c r="E50" s="118">
        <v>522795.8849</v>
      </c>
      <c r="F50" s="118">
        <v>355573.46463</v>
      </c>
      <c r="G50" s="118">
        <v>251842.17425000001</v>
      </c>
      <c r="H50" s="118">
        <v>199070.6655</v>
      </c>
      <c r="I50" s="118">
        <v>260329.94193</v>
      </c>
      <c r="J50" s="118"/>
      <c r="K50" s="118"/>
      <c r="L50" s="118"/>
      <c r="M50" s="118"/>
      <c r="N50" s="118"/>
      <c r="O50" s="119">
        <v>1927195.5427900001</v>
      </c>
    </row>
    <row r="51" spans="1:15" ht="15" x14ac:dyDescent="0.25">
      <c r="A51" s="35">
        <v>2017</v>
      </c>
      <c r="B51" s="36" t="s">
        <v>153</v>
      </c>
      <c r="C51" s="118">
        <v>198486.61814999999</v>
      </c>
      <c r="D51" s="118">
        <v>251788.18276</v>
      </c>
      <c r="E51" s="118">
        <v>338911.83844000002</v>
      </c>
      <c r="F51" s="118">
        <v>345082.39354999998</v>
      </c>
      <c r="G51" s="118">
        <v>302669.66272000002</v>
      </c>
      <c r="H51" s="118">
        <v>252020.96518</v>
      </c>
      <c r="I51" s="118">
        <v>265027.53391</v>
      </c>
      <c r="J51" s="118">
        <v>323546.42946000001</v>
      </c>
      <c r="K51" s="118">
        <v>232859.22041000001</v>
      </c>
      <c r="L51" s="118">
        <v>223470.60905</v>
      </c>
      <c r="M51" s="118">
        <v>267316.03243000002</v>
      </c>
      <c r="N51" s="118">
        <v>281485.85862999997</v>
      </c>
      <c r="O51" s="119">
        <v>3282665.3446900002</v>
      </c>
    </row>
    <row r="52" spans="1:15" ht="15" x14ac:dyDescent="0.25">
      <c r="A52" s="33">
        <v>2018</v>
      </c>
      <c r="B52" s="36" t="s">
        <v>154</v>
      </c>
      <c r="C52" s="118">
        <v>106506.34802</v>
      </c>
      <c r="D52" s="118">
        <v>149674.51311999999</v>
      </c>
      <c r="E52" s="118">
        <v>148009.59664</v>
      </c>
      <c r="F52" s="118">
        <v>189961.26037999999</v>
      </c>
      <c r="G52" s="118">
        <v>190160.51271000001</v>
      </c>
      <c r="H52" s="118">
        <v>123071.70847</v>
      </c>
      <c r="I52" s="118">
        <v>197344.31179000001</v>
      </c>
      <c r="J52" s="118"/>
      <c r="K52" s="118"/>
      <c r="L52" s="118"/>
      <c r="M52" s="118"/>
      <c r="N52" s="118"/>
      <c r="O52" s="119">
        <v>1104728.25113</v>
      </c>
    </row>
    <row r="53" spans="1:15" ht="15" x14ac:dyDescent="0.25">
      <c r="A53" s="35">
        <v>2017</v>
      </c>
      <c r="B53" s="36" t="s">
        <v>154</v>
      </c>
      <c r="C53" s="118">
        <v>99964.754350000003</v>
      </c>
      <c r="D53" s="118">
        <v>122114.31127000001</v>
      </c>
      <c r="E53" s="118">
        <v>147396.47138</v>
      </c>
      <c r="F53" s="118">
        <v>137727.17058999999</v>
      </c>
      <c r="G53" s="118">
        <v>131955.44761999999</v>
      </c>
      <c r="H53" s="118">
        <v>156546.92847000001</v>
      </c>
      <c r="I53" s="118">
        <v>111487.75456</v>
      </c>
      <c r="J53" s="118">
        <v>159009.36577</v>
      </c>
      <c r="K53" s="118">
        <v>151239.85154</v>
      </c>
      <c r="L53" s="118">
        <v>145058.47693999999</v>
      </c>
      <c r="M53" s="118">
        <v>173029.13488999999</v>
      </c>
      <c r="N53" s="118">
        <v>202981.92694999999</v>
      </c>
      <c r="O53" s="119">
        <v>1738511.59433</v>
      </c>
    </row>
    <row r="54" spans="1:15" ht="15" x14ac:dyDescent="0.25">
      <c r="A54" s="33">
        <v>2018</v>
      </c>
      <c r="B54" s="36" t="s">
        <v>155</v>
      </c>
      <c r="C54" s="118">
        <v>331311.67527000001</v>
      </c>
      <c r="D54" s="118">
        <v>350973.86628000002</v>
      </c>
      <c r="E54" s="118">
        <v>417832.90946</v>
      </c>
      <c r="F54" s="118">
        <v>365957.04872000002</v>
      </c>
      <c r="G54" s="118">
        <v>406774.39591000002</v>
      </c>
      <c r="H54" s="118">
        <v>357947.90356000001</v>
      </c>
      <c r="I54" s="118">
        <v>401993.59669999999</v>
      </c>
      <c r="J54" s="118"/>
      <c r="K54" s="118"/>
      <c r="L54" s="118"/>
      <c r="M54" s="118"/>
      <c r="N54" s="118"/>
      <c r="O54" s="119">
        <v>2632791.3958999999</v>
      </c>
    </row>
    <row r="55" spans="1:15" ht="15" x14ac:dyDescent="0.25">
      <c r="A55" s="35">
        <v>2017</v>
      </c>
      <c r="B55" s="36" t="s">
        <v>155</v>
      </c>
      <c r="C55" s="118">
        <v>257694.28862000001</v>
      </c>
      <c r="D55" s="118">
        <v>269330.11041999998</v>
      </c>
      <c r="E55" s="118">
        <v>329519.41336000001</v>
      </c>
      <c r="F55" s="118">
        <v>309774.31763000001</v>
      </c>
      <c r="G55" s="118">
        <v>327785.27223</v>
      </c>
      <c r="H55" s="118">
        <v>324231.31637000002</v>
      </c>
      <c r="I55" s="118">
        <v>304112.92569</v>
      </c>
      <c r="J55" s="118">
        <v>360308.32639</v>
      </c>
      <c r="K55" s="118">
        <v>310390.63776999997</v>
      </c>
      <c r="L55" s="118">
        <v>382331.90101999999</v>
      </c>
      <c r="M55" s="118">
        <v>384804.53149999998</v>
      </c>
      <c r="N55" s="118">
        <v>356649.66707000002</v>
      </c>
      <c r="O55" s="119">
        <v>3916932.7080700002</v>
      </c>
    </row>
    <row r="56" spans="1:15" ht="15" x14ac:dyDescent="0.25">
      <c r="A56" s="33">
        <v>2018</v>
      </c>
      <c r="B56" s="36" t="s">
        <v>156</v>
      </c>
      <c r="C56" s="118">
        <v>6831.2707700000001</v>
      </c>
      <c r="D56" s="118">
        <v>9089.9323100000001</v>
      </c>
      <c r="E56" s="118">
        <v>13530.33689</v>
      </c>
      <c r="F56" s="118">
        <v>10659.699060000001</v>
      </c>
      <c r="G56" s="118">
        <v>11542.52396</v>
      </c>
      <c r="H56" s="118">
        <v>10070.4866</v>
      </c>
      <c r="I56" s="118">
        <v>7879.4079300000003</v>
      </c>
      <c r="J56" s="118"/>
      <c r="K56" s="118"/>
      <c r="L56" s="118"/>
      <c r="M56" s="118"/>
      <c r="N56" s="118"/>
      <c r="O56" s="119">
        <v>69603.657519999993</v>
      </c>
    </row>
    <row r="57" spans="1:15" ht="15" x14ac:dyDescent="0.25">
      <c r="A57" s="35">
        <v>2017</v>
      </c>
      <c r="B57" s="36" t="s">
        <v>156</v>
      </c>
      <c r="C57" s="118">
        <v>5824.4746999999998</v>
      </c>
      <c r="D57" s="118">
        <v>7372.3520099999996</v>
      </c>
      <c r="E57" s="118">
        <v>14210.87349</v>
      </c>
      <c r="F57" s="118">
        <v>10024.064060000001</v>
      </c>
      <c r="G57" s="118">
        <v>10759.562809999999</v>
      </c>
      <c r="H57" s="118">
        <v>8156.1843900000003</v>
      </c>
      <c r="I57" s="118">
        <v>7385.9921800000002</v>
      </c>
      <c r="J57" s="118">
        <v>7598.6843099999996</v>
      </c>
      <c r="K57" s="118">
        <v>5984.3935600000004</v>
      </c>
      <c r="L57" s="118">
        <v>9753.0607600000003</v>
      </c>
      <c r="M57" s="118">
        <v>10263.51993</v>
      </c>
      <c r="N57" s="118">
        <v>14852.35835</v>
      </c>
      <c r="O57" s="119">
        <v>112185.52055</v>
      </c>
    </row>
    <row r="58" spans="1:15" ht="15" x14ac:dyDescent="0.25">
      <c r="A58" s="33">
        <v>2018</v>
      </c>
      <c r="B58" s="34" t="s">
        <v>31</v>
      </c>
      <c r="C58" s="121">
        <f>C60</f>
        <v>391324.55086000002</v>
      </c>
      <c r="D58" s="121">
        <f t="shared" ref="D58:O58" si="4">D60</f>
        <v>334225.34616999998</v>
      </c>
      <c r="E58" s="121">
        <f t="shared" si="4"/>
        <v>376906.42395000003</v>
      </c>
      <c r="F58" s="121">
        <f t="shared" si="4"/>
        <v>369357.40392999997</v>
      </c>
      <c r="G58" s="121">
        <f t="shared" si="4"/>
        <v>430290.30446999997</v>
      </c>
      <c r="H58" s="121">
        <f t="shared" si="4"/>
        <v>379653.94520999998</v>
      </c>
      <c r="I58" s="121">
        <f t="shared" si="4"/>
        <v>403567.90019999997</v>
      </c>
      <c r="J58" s="121"/>
      <c r="K58" s="121"/>
      <c r="L58" s="121"/>
      <c r="M58" s="121"/>
      <c r="N58" s="121"/>
      <c r="O58" s="121">
        <f t="shared" si="4"/>
        <v>2685325.8747899998</v>
      </c>
    </row>
    <row r="59" spans="1:15" ht="15" x14ac:dyDescent="0.25">
      <c r="A59" s="35">
        <v>2017</v>
      </c>
      <c r="B59" s="34" t="s">
        <v>31</v>
      </c>
      <c r="C59" s="121">
        <f>C61</f>
        <v>328015.23112999997</v>
      </c>
      <c r="D59" s="121">
        <f t="shared" ref="D59:O59" si="5">D61</f>
        <v>308981.73379999999</v>
      </c>
      <c r="E59" s="121">
        <f t="shared" si="5"/>
        <v>382542.65993999998</v>
      </c>
      <c r="F59" s="121">
        <f t="shared" si="5"/>
        <v>448004.33481999999</v>
      </c>
      <c r="G59" s="121">
        <f t="shared" si="5"/>
        <v>445720.09135</v>
      </c>
      <c r="H59" s="121">
        <f t="shared" si="5"/>
        <v>366947.6202</v>
      </c>
      <c r="I59" s="121">
        <f t="shared" si="5"/>
        <v>385927.32467</v>
      </c>
      <c r="J59" s="121">
        <f t="shared" si="5"/>
        <v>445269.32912000001</v>
      </c>
      <c r="K59" s="121">
        <f t="shared" si="5"/>
        <v>379084.85233999998</v>
      </c>
      <c r="L59" s="121">
        <f t="shared" si="5"/>
        <v>404376.02325999999</v>
      </c>
      <c r="M59" s="121">
        <f t="shared" si="5"/>
        <v>382927.93002999999</v>
      </c>
      <c r="N59" s="121">
        <f t="shared" si="5"/>
        <v>411302.76665000001</v>
      </c>
      <c r="O59" s="121">
        <f t="shared" si="5"/>
        <v>4689099.8973099999</v>
      </c>
    </row>
    <row r="60" spans="1:15" ht="15" x14ac:dyDescent="0.25">
      <c r="A60" s="33">
        <v>2018</v>
      </c>
      <c r="B60" s="36" t="s">
        <v>157</v>
      </c>
      <c r="C60" s="118">
        <v>391324.55086000002</v>
      </c>
      <c r="D60" s="118">
        <v>334225.34616999998</v>
      </c>
      <c r="E60" s="118">
        <v>376906.42395000003</v>
      </c>
      <c r="F60" s="118">
        <v>369357.40392999997</v>
      </c>
      <c r="G60" s="118">
        <v>430290.30446999997</v>
      </c>
      <c r="H60" s="118">
        <v>379653.94520999998</v>
      </c>
      <c r="I60" s="118">
        <v>403567.90019999997</v>
      </c>
      <c r="J60" s="118"/>
      <c r="K60" s="118"/>
      <c r="L60" s="118"/>
      <c r="M60" s="118"/>
      <c r="N60" s="118"/>
      <c r="O60" s="119">
        <v>2685325.8747899998</v>
      </c>
    </row>
    <row r="61" spans="1:15" ht="15.75" thickBot="1" x14ac:dyDescent="0.3">
      <c r="A61" s="35">
        <v>2017</v>
      </c>
      <c r="B61" s="36" t="s">
        <v>157</v>
      </c>
      <c r="C61" s="118">
        <v>328015.23112999997</v>
      </c>
      <c r="D61" s="118">
        <v>308981.73379999999</v>
      </c>
      <c r="E61" s="118">
        <v>382542.65993999998</v>
      </c>
      <c r="F61" s="118">
        <v>448004.33481999999</v>
      </c>
      <c r="G61" s="118">
        <v>445720.09135</v>
      </c>
      <c r="H61" s="118">
        <v>366947.6202</v>
      </c>
      <c r="I61" s="118">
        <v>385927.32467</v>
      </c>
      <c r="J61" s="118">
        <v>445269.32912000001</v>
      </c>
      <c r="K61" s="118">
        <v>379084.85233999998</v>
      </c>
      <c r="L61" s="118">
        <v>404376.02325999999</v>
      </c>
      <c r="M61" s="118">
        <v>382927.93002999999</v>
      </c>
      <c r="N61" s="118">
        <v>411302.76665000001</v>
      </c>
      <c r="O61" s="119">
        <v>4689099.8973099999</v>
      </c>
    </row>
    <row r="62" spans="1:15" s="39" customFormat="1" ht="15" customHeight="1" thickBot="1" x14ac:dyDescent="0.25">
      <c r="A62" s="37">
        <v>2002</v>
      </c>
      <c r="B62" s="38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9" customFormat="1" ht="15" customHeight="1" thickBot="1" x14ac:dyDescent="0.25">
      <c r="A63" s="37">
        <v>2003</v>
      </c>
      <c r="B63" s="38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78" si="6">SUM(C63:N63)</f>
        <v>47252836.302000001</v>
      </c>
    </row>
    <row r="64" spans="1:15" s="39" customFormat="1" ht="15" customHeight="1" thickBot="1" x14ac:dyDescent="0.25">
      <c r="A64" s="37">
        <v>2004</v>
      </c>
      <c r="B64" s="38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9" customFormat="1" ht="15" customHeight="1" thickBot="1" x14ac:dyDescent="0.25">
      <c r="A65" s="37">
        <v>2005</v>
      </c>
      <c r="B65" s="38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9" customFormat="1" ht="15" customHeight="1" thickBot="1" x14ac:dyDescent="0.25">
      <c r="A66" s="37">
        <v>2006</v>
      </c>
      <c r="B66" s="38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9" customFormat="1" ht="15" customHeight="1" thickBot="1" x14ac:dyDescent="0.25">
      <c r="A67" s="37">
        <v>2007</v>
      </c>
      <c r="B67" s="38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9" customFormat="1" ht="15" customHeight="1" thickBot="1" x14ac:dyDescent="0.25">
      <c r="A68" s="37">
        <v>2008</v>
      </c>
      <c r="B68" s="38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9" customFormat="1" ht="15" customHeight="1" thickBot="1" x14ac:dyDescent="0.25">
      <c r="A69" s="37">
        <v>2009</v>
      </c>
      <c r="B69" s="38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9" customFormat="1" ht="15" customHeight="1" thickBot="1" x14ac:dyDescent="0.25">
      <c r="A70" s="37">
        <v>2010</v>
      </c>
      <c r="B70" s="38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9" customFormat="1" ht="15" customHeight="1" thickBot="1" x14ac:dyDescent="0.25">
      <c r="A71" s="37">
        <v>2011</v>
      </c>
      <c r="B71" s="38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5" thickBot="1" x14ac:dyDescent="0.25">
      <c r="A72" s="37">
        <v>2012</v>
      </c>
      <c r="B72" s="38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5" thickBot="1" x14ac:dyDescent="0.25">
      <c r="A73" s="37">
        <v>2013</v>
      </c>
      <c r="B73" s="38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5" thickBot="1" x14ac:dyDescent="0.25">
      <c r="A74" s="37">
        <v>2014</v>
      </c>
      <c r="B74" s="38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5" thickBot="1" x14ac:dyDescent="0.25">
      <c r="A75" s="37">
        <v>2015</v>
      </c>
      <c r="B75" s="38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5" thickBot="1" x14ac:dyDescent="0.25">
      <c r="A76" s="37">
        <v>2016</v>
      </c>
      <c r="B76" s="38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5" thickBot="1" x14ac:dyDescent="0.25">
      <c r="A77" s="37">
        <v>2017</v>
      </c>
      <c r="B77" s="38" t="s">
        <v>40</v>
      </c>
      <c r="C77" s="122">
        <v>11247728.480000269</v>
      </c>
      <c r="D77" s="122">
        <v>12089987.87399945</v>
      </c>
      <c r="E77" s="122">
        <v>14470856.433999574</v>
      </c>
      <c r="F77" s="122">
        <v>12859960.630999278</v>
      </c>
      <c r="G77" s="122">
        <v>13582185.721999921</v>
      </c>
      <c r="H77" s="122">
        <v>13125316.696999384</v>
      </c>
      <c r="I77" s="122">
        <v>12612099.28599887</v>
      </c>
      <c r="J77" s="122">
        <v>13248602.26300006</v>
      </c>
      <c r="K77" s="122">
        <v>11810221.188999565</v>
      </c>
      <c r="L77" s="122">
        <v>13912786.719999475</v>
      </c>
      <c r="M77" s="122">
        <v>14188522.010998631</v>
      </c>
      <c r="N77" s="122">
        <v>13846026.641998757</v>
      </c>
      <c r="O77" s="123">
        <f t="shared" si="6"/>
        <v>156994293.94899324</v>
      </c>
    </row>
    <row r="78" spans="1:15" ht="13.5" thickBot="1" x14ac:dyDescent="0.25">
      <c r="A78" s="37">
        <v>2018</v>
      </c>
      <c r="B78" s="38" t="s">
        <v>40</v>
      </c>
      <c r="C78" s="122">
        <v>12436028.148998648</v>
      </c>
      <c r="D78" s="122">
        <v>13151908.477999134</v>
      </c>
      <c r="E78" s="122">
        <v>15559510.551999483</v>
      </c>
      <c r="F78" s="122">
        <v>13855880.58099946</v>
      </c>
      <c r="G78" s="122">
        <v>14305734.214999458</v>
      </c>
      <c r="H78" s="122">
        <v>12954002.306999793</v>
      </c>
      <c r="I78" s="167">
        <v>13674671.686290001</v>
      </c>
      <c r="J78" s="122"/>
      <c r="K78" s="122"/>
      <c r="L78" s="122"/>
      <c r="M78" s="122"/>
      <c r="N78" s="122"/>
      <c r="O78" s="123">
        <f t="shared" si="6"/>
        <v>95937735.968285963</v>
      </c>
    </row>
    <row r="79" spans="1:15" x14ac:dyDescent="0.2">
      <c r="B79" s="40" t="s">
        <v>62</v>
      </c>
    </row>
    <row r="81" spans="3:3" x14ac:dyDescent="0.2">
      <c r="C81" s="43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40625" defaultRowHeight="12.75" x14ac:dyDescent="0.2"/>
  <cols>
    <col min="1" max="1" width="29.140625" customWidth="1"/>
    <col min="2" max="2" width="20" style="55" customWidth="1"/>
    <col min="3" max="3" width="17.5703125" style="55" customWidth="1"/>
    <col min="4" max="4" width="9.28515625" bestFit="1" customWidth="1"/>
  </cols>
  <sheetData>
    <row r="2" spans="1:4" ht="24.6" customHeight="1" x14ac:dyDescent="0.3">
      <c r="A2" s="177" t="s">
        <v>63</v>
      </c>
      <c r="B2" s="177"/>
      <c r="C2" s="177"/>
      <c r="D2" s="177"/>
    </row>
    <row r="3" spans="1:4" ht="15.75" x14ac:dyDescent="0.25">
      <c r="A3" s="176" t="s">
        <v>64</v>
      </c>
      <c r="B3" s="176"/>
      <c r="C3" s="176"/>
      <c r="D3" s="176"/>
    </row>
    <row r="5" spans="1:4" x14ac:dyDescent="0.2">
      <c r="A5" s="49" t="s">
        <v>65</v>
      </c>
      <c r="B5" s="50" t="s">
        <v>158</v>
      </c>
      <c r="C5" s="50" t="s">
        <v>159</v>
      </c>
      <c r="D5" s="51" t="s">
        <v>66</v>
      </c>
    </row>
    <row r="6" spans="1:4" x14ac:dyDescent="0.2">
      <c r="A6" s="52" t="s">
        <v>160</v>
      </c>
      <c r="B6" s="124">
        <v>18319.568719999999</v>
      </c>
      <c r="C6" s="124">
        <v>76082.483479999995</v>
      </c>
      <c r="D6" s="136">
        <v>315.30717585582983</v>
      </c>
    </row>
    <row r="7" spans="1:4" x14ac:dyDescent="0.2">
      <c r="A7" s="52" t="s">
        <v>161</v>
      </c>
      <c r="B7" s="124">
        <v>4117.1324400000003</v>
      </c>
      <c r="C7" s="124">
        <v>12083.14819</v>
      </c>
      <c r="D7" s="136">
        <v>193.48456397968096</v>
      </c>
    </row>
    <row r="8" spans="1:4" x14ac:dyDescent="0.2">
      <c r="A8" s="52" t="s">
        <v>162</v>
      </c>
      <c r="B8" s="124">
        <v>50456.464440000003</v>
      </c>
      <c r="C8" s="124">
        <v>139365.00401</v>
      </c>
      <c r="D8" s="136">
        <v>176.20842157049083</v>
      </c>
    </row>
    <row r="9" spans="1:4" x14ac:dyDescent="0.2">
      <c r="A9" s="52" t="s">
        <v>163</v>
      </c>
      <c r="B9" s="124">
        <v>12080.19542</v>
      </c>
      <c r="C9" s="124">
        <v>32322.84705</v>
      </c>
      <c r="D9" s="136">
        <v>167.56890866588313</v>
      </c>
    </row>
    <row r="10" spans="1:4" x14ac:dyDescent="0.2">
      <c r="A10" s="52" t="s">
        <v>164</v>
      </c>
      <c r="B10" s="124">
        <v>10898.04522</v>
      </c>
      <c r="C10" s="124">
        <v>27401.622220000001</v>
      </c>
      <c r="D10" s="136">
        <v>151.43612149555753</v>
      </c>
    </row>
    <row r="11" spans="1:4" x14ac:dyDescent="0.2">
      <c r="A11" s="52" t="s">
        <v>165</v>
      </c>
      <c r="B11" s="124">
        <v>9503.8150999999998</v>
      </c>
      <c r="C11" s="124">
        <v>21877.733339999999</v>
      </c>
      <c r="D11" s="136">
        <v>130.19948420503255</v>
      </c>
    </row>
    <row r="12" spans="1:4" x14ac:dyDescent="0.2">
      <c r="A12" s="52" t="s">
        <v>166</v>
      </c>
      <c r="B12" s="124">
        <v>12459.23047</v>
      </c>
      <c r="C12" s="124">
        <v>28585.2235</v>
      </c>
      <c r="D12" s="136">
        <v>129.43008855024414</v>
      </c>
    </row>
    <row r="13" spans="1:4" x14ac:dyDescent="0.2">
      <c r="A13" s="52" t="s">
        <v>167</v>
      </c>
      <c r="B13" s="124">
        <v>4859.7860300000002</v>
      </c>
      <c r="C13" s="124">
        <v>10843.622450000001</v>
      </c>
      <c r="D13" s="136">
        <v>123.12962717002583</v>
      </c>
    </row>
    <row r="14" spans="1:4" x14ac:dyDescent="0.2">
      <c r="A14" s="52" t="s">
        <v>168</v>
      </c>
      <c r="B14" s="124">
        <v>32309.626250000001</v>
      </c>
      <c r="C14" s="124">
        <v>69040.242499999993</v>
      </c>
      <c r="D14" s="136">
        <v>113.68319758883004</v>
      </c>
    </row>
    <row r="15" spans="1:4" x14ac:dyDescent="0.2">
      <c r="A15" s="52" t="s">
        <v>169</v>
      </c>
      <c r="B15" s="124">
        <v>15867.815210000001</v>
      </c>
      <c r="C15" s="124">
        <v>33705.900430000002</v>
      </c>
      <c r="D15" s="136">
        <v>112.41676931527613</v>
      </c>
    </row>
    <row r="16" spans="1:4" x14ac:dyDescent="0.2">
      <c r="A16" s="54" t="s">
        <v>67</v>
      </c>
      <c r="D16" s="100"/>
    </row>
    <row r="17" spans="1:4" x14ac:dyDescent="0.2">
      <c r="A17" s="56"/>
    </row>
    <row r="18" spans="1:4" ht="19.5" x14ac:dyDescent="0.3">
      <c r="A18" s="177" t="s">
        <v>68</v>
      </c>
      <c r="B18" s="177"/>
      <c r="C18" s="177"/>
      <c r="D18" s="177"/>
    </row>
    <row r="19" spans="1:4" ht="15.75" x14ac:dyDescent="0.25">
      <c r="A19" s="176" t="s">
        <v>69</v>
      </c>
      <c r="B19" s="176"/>
      <c r="C19" s="176"/>
      <c r="D19" s="176"/>
    </row>
    <row r="20" spans="1:4" x14ac:dyDescent="0.2">
      <c r="A20" s="27"/>
    </row>
    <row r="21" spans="1:4" x14ac:dyDescent="0.2">
      <c r="A21" s="49" t="s">
        <v>65</v>
      </c>
      <c r="B21" s="50" t="s">
        <v>158</v>
      </c>
      <c r="C21" s="50" t="s">
        <v>159</v>
      </c>
      <c r="D21" s="51" t="s">
        <v>66</v>
      </c>
    </row>
    <row r="22" spans="1:4" x14ac:dyDescent="0.2">
      <c r="A22" s="52" t="s">
        <v>170</v>
      </c>
      <c r="B22" s="124">
        <v>1200614.33072</v>
      </c>
      <c r="C22" s="124">
        <v>1278627.5812299999</v>
      </c>
      <c r="D22" s="136">
        <f>(C22-B22)/B22*100</f>
        <v>6.4977777221113069</v>
      </c>
    </row>
    <row r="23" spans="1:4" x14ac:dyDescent="0.2">
      <c r="A23" s="52" t="s">
        <v>171</v>
      </c>
      <c r="B23" s="124">
        <v>773788.48721000005</v>
      </c>
      <c r="C23" s="124">
        <v>994723.03058999998</v>
      </c>
      <c r="D23" s="136">
        <f t="shared" ref="D23:D31" si="0">(C23-B23)/B23*100</f>
        <v>28.55231720707161</v>
      </c>
    </row>
    <row r="24" spans="1:4" x14ac:dyDescent="0.2">
      <c r="A24" s="52" t="s">
        <v>172</v>
      </c>
      <c r="B24" s="124">
        <v>623019.69801000005</v>
      </c>
      <c r="C24" s="124">
        <v>848744.14262000006</v>
      </c>
      <c r="D24" s="136">
        <f t="shared" si="0"/>
        <v>36.230707525137817</v>
      </c>
    </row>
    <row r="25" spans="1:4" x14ac:dyDescent="0.2">
      <c r="A25" s="52" t="s">
        <v>173</v>
      </c>
      <c r="B25" s="124">
        <v>649964.83658999996</v>
      </c>
      <c r="C25" s="124">
        <v>733781.50315</v>
      </c>
      <c r="D25" s="136">
        <f t="shared" si="0"/>
        <v>12.895569397221388</v>
      </c>
    </row>
    <row r="26" spans="1:4" x14ac:dyDescent="0.2">
      <c r="A26" s="52" t="s">
        <v>174</v>
      </c>
      <c r="B26" s="124">
        <v>523309.00717</v>
      </c>
      <c r="C26" s="124">
        <v>652547.19356000004</v>
      </c>
      <c r="D26" s="136">
        <f t="shared" si="0"/>
        <v>24.696342814526844</v>
      </c>
    </row>
    <row r="27" spans="1:4" x14ac:dyDescent="0.2">
      <c r="A27" s="52" t="s">
        <v>175</v>
      </c>
      <c r="B27" s="124">
        <v>560539.90865</v>
      </c>
      <c r="C27" s="124">
        <v>625218.57802999998</v>
      </c>
      <c r="D27" s="136">
        <f t="shared" si="0"/>
        <v>11.538637728002559</v>
      </c>
    </row>
    <row r="28" spans="1:4" x14ac:dyDescent="0.2">
      <c r="A28" s="52" t="s">
        <v>176</v>
      </c>
      <c r="B28" s="124">
        <v>633276.51398000005</v>
      </c>
      <c r="C28" s="124">
        <v>604010.80174999998</v>
      </c>
      <c r="D28" s="136">
        <f t="shared" si="0"/>
        <v>-4.6213165313950553</v>
      </c>
    </row>
    <row r="29" spans="1:4" x14ac:dyDescent="0.2">
      <c r="A29" s="52" t="s">
        <v>177</v>
      </c>
      <c r="B29" s="124">
        <v>301600.02188999997</v>
      </c>
      <c r="C29" s="124">
        <v>356165.18445</v>
      </c>
      <c r="D29" s="136">
        <f t="shared" si="0"/>
        <v>18.091896087428374</v>
      </c>
    </row>
    <row r="30" spans="1:4" x14ac:dyDescent="0.2">
      <c r="A30" s="52" t="s">
        <v>178</v>
      </c>
      <c r="B30" s="124">
        <v>254031.75768000001</v>
      </c>
      <c r="C30" s="124">
        <v>301420.22200000001</v>
      </c>
      <c r="D30" s="136">
        <f t="shared" si="0"/>
        <v>18.654543334575724</v>
      </c>
    </row>
    <row r="31" spans="1:4" x14ac:dyDescent="0.2">
      <c r="A31" s="52" t="s">
        <v>179</v>
      </c>
      <c r="B31" s="124">
        <v>246710.74995</v>
      </c>
      <c r="C31" s="124">
        <v>300040.39568999998</v>
      </c>
      <c r="D31" s="136">
        <f t="shared" si="0"/>
        <v>21.616263478915332</v>
      </c>
    </row>
    <row r="33" spans="1:4" ht="19.5" x14ac:dyDescent="0.3">
      <c r="A33" s="177" t="s">
        <v>70</v>
      </c>
      <c r="B33" s="177"/>
      <c r="C33" s="177"/>
      <c r="D33" s="177"/>
    </row>
    <row r="34" spans="1:4" ht="15.75" x14ac:dyDescent="0.25">
      <c r="A34" s="176" t="s">
        <v>74</v>
      </c>
      <c r="B34" s="176"/>
      <c r="C34" s="176"/>
      <c r="D34" s="176"/>
    </row>
    <row r="36" spans="1:4" x14ac:dyDescent="0.2">
      <c r="A36" s="49" t="s">
        <v>72</v>
      </c>
      <c r="B36" s="50" t="s">
        <v>158</v>
      </c>
      <c r="C36" s="50" t="s">
        <v>159</v>
      </c>
      <c r="D36" s="51" t="s">
        <v>66</v>
      </c>
    </row>
    <row r="37" spans="1:4" x14ac:dyDescent="0.2">
      <c r="A37" s="52" t="s">
        <v>154</v>
      </c>
      <c r="B37" s="124">
        <v>111487.75456</v>
      </c>
      <c r="C37" s="124">
        <v>197344.31179000001</v>
      </c>
      <c r="D37" s="136">
        <v>77.009854193263962</v>
      </c>
    </row>
    <row r="38" spans="1:4" x14ac:dyDescent="0.2">
      <c r="A38" s="52" t="s">
        <v>147</v>
      </c>
      <c r="B38" s="124">
        <v>90677.540630000003</v>
      </c>
      <c r="C38" s="124">
        <v>148742.76595999999</v>
      </c>
      <c r="D38" s="136">
        <v>64.034848019234374</v>
      </c>
    </row>
    <row r="39" spans="1:4" x14ac:dyDescent="0.2">
      <c r="A39" s="52" t="s">
        <v>151</v>
      </c>
      <c r="B39" s="124">
        <v>789433.12520999997</v>
      </c>
      <c r="C39" s="124">
        <v>1266849.41598</v>
      </c>
      <c r="D39" s="136">
        <v>60.475837094244142</v>
      </c>
    </row>
    <row r="40" spans="1:4" x14ac:dyDescent="0.2">
      <c r="A40" s="52" t="s">
        <v>137</v>
      </c>
      <c r="B40" s="124">
        <v>63649.258909999997</v>
      </c>
      <c r="C40" s="124">
        <v>90460.275769999993</v>
      </c>
      <c r="D40" s="136">
        <v>42.123062104950435</v>
      </c>
    </row>
    <row r="41" spans="1:4" x14ac:dyDescent="0.2">
      <c r="A41" s="52" t="s">
        <v>155</v>
      </c>
      <c r="B41" s="124">
        <v>304112.92569</v>
      </c>
      <c r="C41" s="124">
        <v>401993.59669999999</v>
      </c>
      <c r="D41" s="136">
        <v>32.185633276822784</v>
      </c>
    </row>
    <row r="42" spans="1:4" x14ac:dyDescent="0.2">
      <c r="A42" s="52" t="s">
        <v>149</v>
      </c>
      <c r="B42" s="124">
        <v>473046.75822999998</v>
      </c>
      <c r="C42" s="124">
        <v>613750.78717000003</v>
      </c>
      <c r="D42" s="136">
        <v>29.744211643363233</v>
      </c>
    </row>
    <row r="43" spans="1:4" x14ac:dyDescent="0.2">
      <c r="A43" s="54" t="s">
        <v>150</v>
      </c>
      <c r="B43" s="124">
        <v>532018.44551999995</v>
      </c>
      <c r="C43" s="124">
        <v>688948.56969000003</v>
      </c>
      <c r="D43" s="136">
        <v>29.497120915913914</v>
      </c>
    </row>
    <row r="44" spans="1:4" x14ac:dyDescent="0.2">
      <c r="A44" s="52" t="s">
        <v>131</v>
      </c>
      <c r="B44" s="124">
        <v>429421.15441999998</v>
      </c>
      <c r="C44" s="124">
        <v>534904.32541000005</v>
      </c>
      <c r="D44" s="136">
        <v>24.564036937693814</v>
      </c>
    </row>
    <row r="45" spans="1:4" x14ac:dyDescent="0.2">
      <c r="A45" s="52" t="s">
        <v>144</v>
      </c>
      <c r="B45" s="124">
        <v>1188531.4242700001</v>
      </c>
      <c r="C45" s="124">
        <v>1479112.66295</v>
      </c>
      <c r="D45" s="136">
        <v>24.448763637736878</v>
      </c>
    </row>
    <row r="46" spans="1:4" x14ac:dyDescent="0.2">
      <c r="A46" s="52" t="s">
        <v>134</v>
      </c>
      <c r="B46" s="124">
        <v>62661.457069999997</v>
      </c>
      <c r="C46" s="124">
        <v>76614.183430000005</v>
      </c>
      <c r="D46" s="136">
        <v>22.266839956200208</v>
      </c>
    </row>
    <row r="48" spans="1:4" ht="19.5" x14ac:dyDescent="0.3">
      <c r="A48" s="177" t="s">
        <v>73</v>
      </c>
      <c r="B48" s="177"/>
      <c r="C48" s="177"/>
      <c r="D48" s="177"/>
    </row>
    <row r="49" spans="1:4" ht="15.75" x14ac:dyDescent="0.25">
      <c r="A49" s="176" t="s">
        <v>71</v>
      </c>
      <c r="B49" s="176"/>
      <c r="C49" s="176"/>
      <c r="D49" s="176"/>
    </row>
    <row r="51" spans="1:4" x14ac:dyDescent="0.2">
      <c r="A51" s="49" t="s">
        <v>72</v>
      </c>
      <c r="B51" s="50" t="s">
        <v>158</v>
      </c>
      <c r="C51" s="50" t="s">
        <v>159</v>
      </c>
      <c r="D51" s="51" t="s">
        <v>66</v>
      </c>
    </row>
    <row r="52" spans="1:4" x14ac:dyDescent="0.2">
      <c r="A52" s="52" t="s">
        <v>146</v>
      </c>
      <c r="B52" s="124">
        <v>2430974.2752200002</v>
      </c>
      <c r="C52" s="124">
        <v>2765276.9480599998</v>
      </c>
      <c r="D52" s="136">
        <v>13.751798044417646</v>
      </c>
    </row>
    <row r="53" spans="1:4" x14ac:dyDescent="0.2">
      <c r="A53" s="52" t="s">
        <v>145</v>
      </c>
      <c r="B53" s="124">
        <v>1476034.57712</v>
      </c>
      <c r="C53" s="124">
        <v>1589774.9225099999</v>
      </c>
      <c r="D53" s="136">
        <v>7.7058049420445958</v>
      </c>
    </row>
    <row r="54" spans="1:4" x14ac:dyDescent="0.2">
      <c r="A54" s="52" t="s">
        <v>144</v>
      </c>
      <c r="B54" s="124">
        <v>1188531.4242700001</v>
      </c>
      <c r="C54" s="124">
        <v>1479112.66295</v>
      </c>
      <c r="D54" s="136">
        <v>24.448763637736878</v>
      </c>
    </row>
    <row r="55" spans="1:4" x14ac:dyDescent="0.2">
      <c r="A55" s="52" t="s">
        <v>151</v>
      </c>
      <c r="B55" s="124">
        <v>789433.12520999997</v>
      </c>
      <c r="C55" s="124">
        <v>1266849.41598</v>
      </c>
      <c r="D55" s="136">
        <v>60.475837094244142</v>
      </c>
    </row>
    <row r="56" spans="1:4" x14ac:dyDescent="0.2">
      <c r="A56" s="52" t="s">
        <v>148</v>
      </c>
      <c r="B56" s="124">
        <v>806951.52475999994</v>
      </c>
      <c r="C56" s="124">
        <v>874190.92666</v>
      </c>
      <c r="D56" s="136">
        <v>8.3325205835626921</v>
      </c>
    </row>
    <row r="57" spans="1:4" x14ac:dyDescent="0.2">
      <c r="A57" s="52" t="s">
        <v>141</v>
      </c>
      <c r="B57" s="124">
        <v>602950.08406000002</v>
      </c>
      <c r="C57" s="124">
        <v>700844.38468999998</v>
      </c>
      <c r="D57" s="136">
        <v>16.235888047452111</v>
      </c>
    </row>
    <row r="58" spans="1:4" x14ac:dyDescent="0.2">
      <c r="A58" s="52" t="s">
        <v>150</v>
      </c>
      <c r="B58" s="124">
        <v>532018.44551999995</v>
      </c>
      <c r="C58" s="124">
        <v>688948.56969000003</v>
      </c>
      <c r="D58" s="136">
        <v>29.497120915913914</v>
      </c>
    </row>
    <row r="59" spans="1:4" x14ac:dyDescent="0.2">
      <c r="A59" s="52" t="s">
        <v>149</v>
      </c>
      <c r="B59" s="124">
        <v>473046.75822999998</v>
      </c>
      <c r="C59" s="124">
        <v>613750.78717000003</v>
      </c>
      <c r="D59" s="136">
        <v>29.744211643363233</v>
      </c>
    </row>
    <row r="60" spans="1:4" x14ac:dyDescent="0.2">
      <c r="A60" s="52" t="s">
        <v>131</v>
      </c>
      <c r="B60" s="124">
        <v>429421.15441999998</v>
      </c>
      <c r="C60" s="124">
        <v>534904.32541000005</v>
      </c>
      <c r="D60" s="136">
        <v>24.564036937693814</v>
      </c>
    </row>
    <row r="61" spans="1:4" x14ac:dyDescent="0.2">
      <c r="A61" s="52" t="s">
        <v>140</v>
      </c>
      <c r="B61" s="124">
        <v>349275.81735000003</v>
      </c>
      <c r="C61" s="124">
        <v>405932.13824</v>
      </c>
      <c r="D61" s="136">
        <v>16.221083188598254</v>
      </c>
    </row>
    <row r="63" spans="1:4" ht="19.5" x14ac:dyDescent="0.3">
      <c r="A63" s="177" t="s">
        <v>75</v>
      </c>
      <c r="B63" s="177"/>
      <c r="C63" s="177"/>
      <c r="D63" s="177"/>
    </row>
    <row r="64" spans="1:4" ht="15.75" x14ac:dyDescent="0.25">
      <c r="A64" s="176" t="s">
        <v>76</v>
      </c>
      <c r="B64" s="176"/>
      <c r="C64" s="176"/>
      <c r="D64" s="176"/>
    </row>
    <row r="66" spans="1:4" x14ac:dyDescent="0.2">
      <c r="A66" s="49" t="s">
        <v>77</v>
      </c>
      <c r="B66" s="50" t="s">
        <v>158</v>
      </c>
      <c r="C66" s="50" t="s">
        <v>159</v>
      </c>
      <c r="D66" s="51" t="s">
        <v>66</v>
      </c>
    </row>
    <row r="67" spans="1:4" x14ac:dyDescent="0.2">
      <c r="A67" s="52" t="s">
        <v>180</v>
      </c>
      <c r="B67" s="53">
        <v>4875619.7312799999</v>
      </c>
      <c r="C67" s="53">
        <v>6058356.3366900003</v>
      </c>
      <c r="D67" s="125">
        <f>(C67-B67)/B67</f>
        <v>0.24258179894999637</v>
      </c>
    </row>
    <row r="68" spans="1:4" x14ac:dyDescent="0.2">
      <c r="A68" s="52" t="s">
        <v>181</v>
      </c>
      <c r="B68" s="53">
        <v>964808.38204000005</v>
      </c>
      <c r="C68" s="53">
        <v>1209010.5043500001</v>
      </c>
      <c r="D68" s="125">
        <f t="shared" ref="D68:D76" si="1">(C68-B68)/B68</f>
        <v>0.2531094534996231</v>
      </c>
    </row>
    <row r="69" spans="1:4" x14ac:dyDescent="0.2">
      <c r="A69" s="52" t="s">
        <v>182</v>
      </c>
      <c r="B69" s="53">
        <v>1160858.0655799999</v>
      </c>
      <c r="C69" s="53">
        <v>1073153.66717</v>
      </c>
      <c r="D69" s="125">
        <f t="shared" si="1"/>
        <v>-7.5551353787751935E-2</v>
      </c>
    </row>
    <row r="70" spans="1:4" x14ac:dyDescent="0.2">
      <c r="A70" s="52" t="s">
        <v>183</v>
      </c>
      <c r="B70" s="53">
        <v>659561.80810000002</v>
      </c>
      <c r="C70" s="53">
        <v>776806.10892000003</v>
      </c>
      <c r="D70" s="125">
        <f t="shared" si="1"/>
        <v>0.17776090031311198</v>
      </c>
    </row>
    <row r="71" spans="1:4" x14ac:dyDescent="0.2">
      <c r="A71" s="52" t="s">
        <v>184</v>
      </c>
      <c r="B71" s="53">
        <v>525516.84872000001</v>
      </c>
      <c r="C71" s="53">
        <v>655168.71219999995</v>
      </c>
      <c r="D71" s="125">
        <f t="shared" si="1"/>
        <v>0.2467130479180499</v>
      </c>
    </row>
    <row r="72" spans="1:4" x14ac:dyDescent="0.2">
      <c r="A72" s="52" t="s">
        <v>185</v>
      </c>
      <c r="B72" s="53">
        <v>481034.05567999999</v>
      </c>
      <c r="C72" s="53">
        <v>565500.36817000003</v>
      </c>
      <c r="D72" s="125">
        <f t="shared" si="1"/>
        <v>0.17559320695204556</v>
      </c>
    </row>
    <row r="73" spans="1:4" x14ac:dyDescent="0.2">
      <c r="A73" s="52" t="s">
        <v>186</v>
      </c>
      <c r="B73" s="53">
        <v>460963.94222999999</v>
      </c>
      <c r="C73" s="53">
        <v>525781.76766999997</v>
      </c>
      <c r="D73" s="125">
        <f t="shared" si="1"/>
        <v>0.14061365651818997</v>
      </c>
    </row>
    <row r="74" spans="1:4" x14ac:dyDescent="0.2">
      <c r="A74" s="52" t="s">
        <v>187</v>
      </c>
      <c r="B74" s="53">
        <v>302431.56319000002</v>
      </c>
      <c r="C74" s="53">
        <v>314683.09521</v>
      </c>
      <c r="D74" s="125">
        <f t="shared" si="1"/>
        <v>4.0510097196115293E-2</v>
      </c>
    </row>
    <row r="75" spans="1:4" x14ac:dyDescent="0.2">
      <c r="A75" s="52" t="s">
        <v>188</v>
      </c>
      <c r="B75" s="53">
        <v>244733.47518000001</v>
      </c>
      <c r="C75" s="53">
        <v>279287.43761999998</v>
      </c>
      <c r="D75" s="125">
        <f t="shared" si="1"/>
        <v>0.14119017602551404</v>
      </c>
    </row>
    <row r="76" spans="1:4" x14ac:dyDescent="0.2">
      <c r="A76" s="52" t="s">
        <v>189</v>
      </c>
      <c r="B76" s="53">
        <v>169244.43247999999</v>
      </c>
      <c r="C76" s="53">
        <v>227413.61147</v>
      </c>
      <c r="D76" s="125">
        <f t="shared" si="1"/>
        <v>0.34369921738414649</v>
      </c>
    </row>
    <row r="78" spans="1:4" ht="19.5" x14ac:dyDescent="0.3">
      <c r="A78" s="177" t="s">
        <v>78</v>
      </c>
      <c r="B78" s="177"/>
      <c r="C78" s="177"/>
      <c r="D78" s="177"/>
    </row>
    <row r="79" spans="1:4" ht="15.75" x14ac:dyDescent="0.25">
      <c r="A79" s="176" t="s">
        <v>79</v>
      </c>
      <c r="B79" s="176"/>
      <c r="C79" s="176"/>
      <c r="D79" s="176"/>
    </row>
    <row r="81" spans="1:4" x14ac:dyDescent="0.2">
      <c r="A81" s="49" t="s">
        <v>77</v>
      </c>
      <c r="B81" s="50" t="s">
        <v>158</v>
      </c>
      <c r="C81" s="50" t="s">
        <v>159</v>
      </c>
      <c r="D81" s="51" t="s">
        <v>66</v>
      </c>
    </row>
    <row r="82" spans="1:4" x14ac:dyDescent="0.2">
      <c r="A82" s="52" t="s">
        <v>190</v>
      </c>
      <c r="B82" s="53">
        <v>1588.2599</v>
      </c>
      <c r="C82" s="53">
        <v>12024.158100000001</v>
      </c>
      <c r="D82" s="136">
        <v>657.06489221316986</v>
      </c>
    </row>
    <row r="83" spans="1:4" x14ac:dyDescent="0.2">
      <c r="A83" s="52" t="s">
        <v>191</v>
      </c>
      <c r="B83" s="53">
        <v>77.670760000000001</v>
      </c>
      <c r="C83" s="53">
        <v>319.76893999999999</v>
      </c>
      <c r="D83" s="136">
        <v>311.69796716293234</v>
      </c>
    </row>
    <row r="84" spans="1:4" x14ac:dyDescent="0.2">
      <c r="A84" s="52" t="s">
        <v>192</v>
      </c>
      <c r="B84" s="53">
        <v>21141.39345</v>
      </c>
      <c r="C84" s="53">
        <v>79329.684519999995</v>
      </c>
      <c r="D84" s="136">
        <v>275.23394428856813</v>
      </c>
    </row>
    <row r="85" spans="1:4" x14ac:dyDescent="0.2">
      <c r="A85" s="52" t="s">
        <v>193</v>
      </c>
      <c r="B85" s="53">
        <v>18694.42685</v>
      </c>
      <c r="C85" s="53">
        <v>59035.283920000002</v>
      </c>
      <c r="D85" s="136">
        <v>215.79082040699203</v>
      </c>
    </row>
    <row r="86" spans="1:4" x14ac:dyDescent="0.2">
      <c r="A86" s="52" t="s">
        <v>194</v>
      </c>
      <c r="B86" s="53">
        <v>835.88548000000003</v>
      </c>
      <c r="C86" s="53">
        <v>2391.0866900000001</v>
      </c>
      <c r="D86" s="136">
        <v>186.05433964470825</v>
      </c>
    </row>
    <row r="87" spans="1:4" x14ac:dyDescent="0.2">
      <c r="A87" s="52" t="s">
        <v>195</v>
      </c>
      <c r="B87" s="53">
        <v>12181.62297</v>
      </c>
      <c r="C87" s="53">
        <v>31803.571489999998</v>
      </c>
      <c r="D87" s="136">
        <v>161.07827806133454</v>
      </c>
    </row>
    <row r="88" spans="1:4" x14ac:dyDescent="0.2">
      <c r="A88" s="52" t="s">
        <v>196</v>
      </c>
      <c r="B88" s="53">
        <v>7284.7758700000004</v>
      </c>
      <c r="C88" s="53">
        <v>18202.699189999999</v>
      </c>
      <c r="D88" s="136">
        <v>149.87315347561955</v>
      </c>
    </row>
    <row r="89" spans="1:4" x14ac:dyDescent="0.2">
      <c r="A89" s="52" t="s">
        <v>197</v>
      </c>
      <c r="B89" s="53">
        <v>352.78724999999997</v>
      </c>
      <c r="C89" s="53">
        <v>849.92453999999998</v>
      </c>
      <c r="D89" s="136">
        <v>140.9170229366282</v>
      </c>
    </row>
    <row r="90" spans="1:4" x14ac:dyDescent="0.2">
      <c r="A90" s="52" t="s">
        <v>198</v>
      </c>
      <c r="B90" s="53">
        <v>1662.8289</v>
      </c>
      <c r="C90" s="53">
        <v>3135.0170600000001</v>
      </c>
      <c r="D90" s="136">
        <v>88.535155962227975</v>
      </c>
    </row>
    <row r="91" spans="1:4" x14ac:dyDescent="0.2">
      <c r="A91" s="52" t="s">
        <v>199</v>
      </c>
      <c r="B91" s="53">
        <v>12324.751179999999</v>
      </c>
      <c r="C91" s="53">
        <v>22437.868490000001</v>
      </c>
      <c r="D91" s="136">
        <v>82.055346694634039</v>
      </c>
    </row>
    <row r="92" spans="1:4" x14ac:dyDescent="0.2">
      <c r="A92" s="57" t="s">
        <v>223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C55" sqref="C55"/>
    </sheetView>
  </sheetViews>
  <sheetFormatPr defaultColWidth="9.140625" defaultRowHeight="12.75" x14ac:dyDescent="0.2"/>
  <cols>
    <col min="1" max="1" width="44.7109375" style="15" customWidth="1"/>
    <col min="2" max="2" width="16" style="17" customWidth="1"/>
    <col min="3" max="3" width="16" style="15" customWidth="1"/>
    <col min="4" max="4" width="10.28515625" style="15" customWidth="1"/>
    <col min="5" max="5" width="13.85546875" style="15" bestFit="1" customWidth="1"/>
    <col min="6" max="7" width="14.85546875" style="15" bestFit="1" customWidth="1"/>
    <col min="8" max="8" width="9.5703125" style="15" bestFit="1" customWidth="1"/>
    <col min="9" max="9" width="13.85546875" style="15" bestFit="1" customWidth="1"/>
    <col min="10" max="11" width="14.140625" style="15" bestFit="1" customWidth="1"/>
    <col min="12" max="12" width="9.5703125" style="15" bestFit="1" customWidth="1"/>
    <col min="13" max="13" width="10.5703125" style="15" bestFit="1" customWidth="1"/>
    <col min="14" max="16384" width="9.140625" style="15"/>
  </cols>
  <sheetData>
    <row r="1" spans="1:13" ht="26.25" x14ac:dyDescent="0.4">
      <c r="B1" s="175" t="s">
        <v>118</v>
      </c>
      <c r="C1" s="175"/>
      <c r="D1" s="175"/>
      <c r="E1" s="175"/>
      <c r="F1" s="175"/>
      <c r="G1" s="175"/>
      <c r="H1" s="175"/>
      <c r="I1" s="175"/>
      <c r="J1" s="175"/>
    </row>
    <row r="2" spans="1:13" x14ac:dyDescent="0.2">
      <c r="D2" s="16"/>
    </row>
    <row r="3" spans="1:13" x14ac:dyDescent="0.2">
      <c r="D3" s="16"/>
    </row>
    <row r="4" spans="1:13" x14ac:dyDescent="0.2">
      <c r="B4" s="18"/>
      <c r="C4" s="16"/>
      <c r="D4" s="16"/>
      <c r="E4" s="16"/>
      <c r="F4" s="16"/>
      <c r="G4" s="16"/>
      <c r="H4" s="16"/>
      <c r="I4" s="16"/>
    </row>
    <row r="5" spans="1:13" ht="26.25" x14ac:dyDescent="0.2">
      <c r="A5" s="179" t="s">
        <v>114</v>
      </c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1"/>
    </row>
    <row r="6" spans="1:13" ht="18" x14ac:dyDescent="0.2">
      <c r="A6" s="60"/>
      <c r="B6" s="178" t="str">
        <f>SEKTOR_USD!B6</f>
        <v>1 - 31 TEMMUZ</v>
      </c>
      <c r="C6" s="178"/>
      <c r="D6" s="178"/>
      <c r="E6" s="178"/>
      <c r="F6" s="178" t="str">
        <f>SEKTOR_USD!F6</f>
        <v>1 OCAK  -  31 TEMMUZ</v>
      </c>
      <c r="G6" s="178"/>
      <c r="H6" s="178"/>
      <c r="I6" s="178"/>
      <c r="J6" s="178" t="s">
        <v>106</v>
      </c>
      <c r="K6" s="178"/>
      <c r="L6" s="178"/>
      <c r="M6" s="178"/>
    </row>
    <row r="7" spans="1:13" ht="30" x14ac:dyDescent="0.25">
      <c r="A7" s="61" t="s">
        <v>1</v>
      </c>
      <c r="B7" s="3">
        <f>SEKTOR_USD!B7</f>
        <v>2017</v>
      </c>
      <c r="C7" s="4">
        <f>SEKTOR_USD!C7</f>
        <v>2018</v>
      </c>
      <c r="D7" s="5" t="s">
        <v>120</v>
      </c>
      <c r="E7" s="5" t="s">
        <v>121</v>
      </c>
      <c r="F7" s="3"/>
      <c r="G7" s="4"/>
      <c r="H7" s="5" t="s">
        <v>120</v>
      </c>
      <c r="I7" s="5" t="s">
        <v>121</v>
      </c>
      <c r="J7" s="3"/>
      <c r="K7" s="3"/>
      <c r="L7" s="5" t="s">
        <v>120</v>
      </c>
      <c r="M7" s="5" t="s">
        <v>121</v>
      </c>
    </row>
    <row r="8" spans="1:13" ht="16.5" x14ac:dyDescent="0.25">
      <c r="A8" s="62" t="s">
        <v>2</v>
      </c>
      <c r="B8" s="63">
        <f>SEKTOR_USD!B8*$B$53</f>
        <v>5225410.3188469596</v>
      </c>
      <c r="C8" s="63">
        <f>SEKTOR_USD!C8*$C$53</f>
        <v>8018832.055945606</v>
      </c>
      <c r="D8" s="64">
        <f t="shared" ref="D8:D43" si="0">(C8-B8)/B8*100</f>
        <v>53.458418892452521</v>
      </c>
      <c r="E8" s="64">
        <f>C8/C$44*100</f>
        <v>12.315208136356317</v>
      </c>
      <c r="F8" s="63">
        <f>SEKTOR_USD!F8*$B$54</f>
        <v>41794006.81559962</v>
      </c>
      <c r="G8" s="63">
        <f>SEKTOR_USD!G8*$C$54</f>
        <v>53117652.261723198</v>
      </c>
      <c r="H8" s="64">
        <f t="shared" ref="H8:H43" si="1">(G8-F8)/F8*100</f>
        <v>27.093945541246899</v>
      </c>
      <c r="I8" s="64">
        <f>G8/G$44*100</f>
        <v>13.519114880142869</v>
      </c>
      <c r="J8" s="63">
        <f>SEKTOR_USD!J8*$B$55</f>
        <v>70938766.550901726</v>
      </c>
      <c r="K8" s="63">
        <f>SEKTOR_USD!K8*$C$55</f>
        <v>88918326.9264227</v>
      </c>
      <c r="L8" s="64">
        <f t="shared" ref="L8:L43" si="2">(K8-J8)/J8*100</f>
        <v>25.345183247047071</v>
      </c>
      <c r="M8" s="64">
        <f>K8/K$44*100</f>
        <v>14.149570534061755</v>
      </c>
    </row>
    <row r="9" spans="1:13" s="19" customFormat="1" ht="15.75" x14ac:dyDescent="0.25">
      <c r="A9" s="65" t="s">
        <v>3</v>
      </c>
      <c r="B9" s="66">
        <f>SEKTOR_USD!B9*$B$53</f>
        <v>3332563.0014228397</v>
      </c>
      <c r="C9" s="66">
        <f>SEKTOR_USD!C9*$C$53</f>
        <v>5120564.3999024089</v>
      </c>
      <c r="D9" s="67">
        <f t="shared" si="0"/>
        <v>53.652441010602978</v>
      </c>
      <c r="E9" s="67">
        <f t="shared" ref="E9:E44" si="3">C9/C$44*100</f>
        <v>7.8640899223793896</v>
      </c>
      <c r="F9" s="66">
        <f>SEKTOR_USD!F9*$B$54</f>
        <v>28320314.325855087</v>
      </c>
      <c r="G9" s="66">
        <f>SEKTOR_USD!G9*$C$54</f>
        <v>35143138.284206681</v>
      </c>
      <c r="H9" s="67">
        <f t="shared" si="1"/>
        <v>24.091625113506183</v>
      </c>
      <c r="I9" s="67">
        <f t="shared" ref="I9:I44" si="4">G9/G$44*100</f>
        <v>8.9443735459539333</v>
      </c>
      <c r="J9" s="66">
        <f>SEKTOR_USD!J9*$B$55</f>
        <v>49152340.256857932</v>
      </c>
      <c r="K9" s="66">
        <f>SEKTOR_USD!K9*$C$55</f>
        <v>59982622.692460418</v>
      </c>
      <c r="L9" s="67">
        <f t="shared" si="2"/>
        <v>22.034113490845233</v>
      </c>
      <c r="M9" s="67">
        <f t="shared" ref="M9:M44" si="5">K9/K$44*100</f>
        <v>9.5450328401621825</v>
      </c>
    </row>
    <row r="10" spans="1:13" ht="14.25" x14ac:dyDescent="0.2">
      <c r="A10" s="11" t="str">
        <f>SEKTOR_USD!A10</f>
        <v xml:space="preserve"> Hububat, Bakliyat, Yağlı Tohumlar ve Mamulleri </v>
      </c>
      <c r="B10" s="68">
        <f>SEKTOR_USD!B10*$B$53</f>
        <v>1527192.1053158247</v>
      </c>
      <c r="C10" s="68">
        <f>SEKTOR_USD!C10*$C$53</f>
        <v>2546997.7613506289</v>
      </c>
      <c r="D10" s="69">
        <f t="shared" si="0"/>
        <v>66.77651439429799</v>
      </c>
      <c r="E10" s="69">
        <f t="shared" si="3"/>
        <v>3.9116429094695282</v>
      </c>
      <c r="F10" s="68">
        <f>SEKTOR_USD!F10*$B$54</f>
        <v>13227411.173772397</v>
      </c>
      <c r="G10" s="68">
        <f>SEKTOR_USD!G10*$C$54</f>
        <v>15741246.674358074</v>
      </c>
      <c r="H10" s="69">
        <f t="shared" si="1"/>
        <v>19.004743011014625</v>
      </c>
      <c r="I10" s="69">
        <f t="shared" si="4"/>
        <v>4.0063465361526118</v>
      </c>
      <c r="J10" s="68">
        <f>SEKTOR_USD!J10*$B$55</f>
        <v>22134618.038062368</v>
      </c>
      <c r="K10" s="68">
        <f>SEKTOR_USD!K10*$C$55</f>
        <v>25751204.475092616</v>
      </c>
      <c r="L10" s="69">
        <f t="shared" si="2"/>
        <v>16.339050580458263</v>
      </c>
      <c r="M10" s="69">
        <f t="shared" si="5"/>
        <v>4.0977883486142721</v>
      </c>
    </row>
    <row r="11" spans="1:13" ht="14.25" x14ac:dyDescent="0.2">
      <c r="A11" s="11" t="str">
        <f>SEKTOR_USD!A11</f>
        <v xml:space="preserve"> Yaş Meyve ve Sebze  </v>
      </c>
      <c r="B11" s="68">
        <f>SEKTOR_USD!B11*$B$53</f>
        <v>428929.91255424218</v>
      </c>
      <c r="C11" s="68">
        <f>SEKTOR_USD!C11*$C$53</f>
        <v>498241.20001577865</v>
      </c>
      <c r="D11" s="69">
        <f t="shared" si="0"/>
        <v>16.159117243372812</v>
      </c>
      <c r="E11" s="69">
        <f t="shared" si="3"/>
        <v>0.76519174332286011</v>
      </c>
      <c r="F11" s="68">
        <f>SEKTOR_USD!F11*$B$54</f>
        <v>3895778.3032388417</v>
      </c>
      <c r="G11" s="68">
        <f>SEKTOR_USD!G11*$C$54</f>
        <v>5359148.6326539833</v>
      </c>
      <c r="H11" s="69">
        <f t="shared" si="1"/>
        <v>37.562977549275232</v>
      </c>
      <c r="I11" s="69">
        <f t="shared" si="4"/>
        <v>1.3639711647575627</v>
      </c>
      <c r="J11" s="68">
        <f>SEKTOR_USD!J11*$B$55</f>
        <v>7118883.7295482112</v>
      </c>
      <c r="K11" s="68">
        <f>SEKTOR_USD!K11*$C$55</f>
        <v>9681260.4589558858</v>
      </c>
      <c r="L11" s="69">
        <f t="shared" si="2"/>
        <v>35.994080346783413</v>
      </c>
      <c r="M11" s="69">
        <f t="shared" si="5"/>
        <v>1.540578668736885</v>
      </c>
    </row>
    <row r="12" spans="1:13" ht="14.25" x14ac:dyDescent="0.2">
      <c r="A12" s="11" t="str">
        <f>SEKTOR_USD!A12</f>
        <v xml:space="preserve"> Meyve Sebze Mamulleri </v>
      </c>
      <c r="B12" s="68">
        <f>SEKTOR_USD!B12*$B$53</f>
        <v>405248.68293811614</v>
      </c>
      <c r="C12" s="68">
        <f>SEKTOR_USD!C12*$C$53</f>
        <v>600075.57782998995</v>
      </c>
      <c r="D12" s="69">
        <f t="shared" si="0"/>
        <v>48.075886016297069</v>
      </c>
      <c r="E12" s="69">
        <f t="shared" si="3"/>
        <v>0.92158753132149884</v>
      </c>
      <c r="F12" s="68">
        <f>SEKTOR_USD!F12*$B$54</f>
        <v>2786374.9377738046</v>
      </c>
      <c r="G12" s="68">
        <f>SEKTOR_USD!G12*$C$54</f>
        <v>3726469.6876844293</v>
      </c>
      <c r="H12" s="69">
        <f t="shared" si="1"/>
        <v>33.738989579834531</v>
      </c>
      <c r="I12" s="69">
        <f t="shared" si="4"/>
        <v>0.94843370631195845</v>
      </c>
      <c r="J12" s="68">
        <f>SEKTOR_USD!J12*$B$55</f>
        <v>4734128.3026584061</v>
      </c>
      <c r="K12" s="68">
        <f>SEKTOR_USD!K12*$C$55</f>
        <v>6109526.3047733512</v>
      </c>
      <c r="L12" s="69">
        <f t="shared" si="2"/>
        <v>29.052824811330169</v>
      </c>
      <c r="M12" s="69">
        <f t="shared" si="5"/>
        <v>0.97220872644880851</v>
      </c>
    </row>
    <row r="13" spans="1:13" ht="14.25" x14ac:dyDescent="0.2">
      <c r="A13" s="11" t="str">
        <f>SEKTOR_USD!A13</f>
        <v xml:space="preserve"> Kuru Meyve ve Mamulleri  </v>
      </c>
      <c r="B13" s="68">
        <f>SEKTOR_USD!B13*$B$53</f>
        <v>222849.01793937679</v>
      </c>
      <c r="C13" s="68">
        <f>SEKTOR_USD!C13*$C$53</f>
        <v>364805.71274937084</v>
      </c>
      <c r="D13" s="69">
        <f t="shared" si="0"/>
        <v>63.700839304847889</v>
      </c>
      <c r="E13" s="69">
        <f t="shared" si="3"/>
        <v>0.56026342121845685</v>
      </c>
      <c r="F13" s="68">
        <f>SEKTOR_USD!F13*$B$54</f>
        <v>2295137.2751564602</v>
      </c>
      <c r="G13" s="68">
        <f>SEKTOR_USD!G13*$C$54</f>
        <v>2855625.1373251122</v>
      </c>
      <c r="H13" s="69">
        <f t="shared" si="1"/>
        <v>24.420668351109558</v>
      </c>
      <c r="I13" s="69">
        <f t="shared" si="4"/>
        <v>0.72679274482809264</v>
      </c>
      <c r="J13" s="68">
        <f>SEKTOR_USD!J13*$B$55</f>
        <v>4389924.8979546754</v>
      </c>
      <c r="K13" s="68">
        <f>SEKTOR_USD!K13*$C$55</f>
        <v>5281285.2435589284</v>
      </c>
      <c r="L13" s="69">
        <f t="shared" si="2"/>
        <v>20.304683253682761</v>
      </c>
      <c r="M13" s="69">
        <f t="shared" si="5"/>
        <v>0.8404107527357294</v>
      </c>
    </row>
    <row r="14" spans="1:13" ht="14.25" x14ac:dyDescent="0.2">
      <c r="A14" s="11" t="str">
        <f>SEKTOR_USD!A14</f>
        <v xml:space="preserve"> Fındık ve Mamulleri </v>
      </c>
      <c r="B14" s="68">
        <f>SEKTOR_USD!B14*$B$53</f>
        <v>445213.92332871089</v>
      </c>
      <c r="C14" s="68">
        <f>SEKTOR_USD!C14*$C$53</f>
        <v>572540.63604685559</v>
      </c>
      <c r="D14" s="69">
        <f t="shared" si="0"/>
        <v>28.598996133401851</v>
      </c>
      <c r="E14" s="69">
        <f t="shared" si="3"/>
        <v>0.8792997596465294</v>
      </c>
      <c r="F14" s="68">
        <f>SEKTOR_USD!F14*$B$54</f>
        <v>3510953.4737285804</v>
      </c>
      <c r="G14" s="68">
        <f>SEKTOR_USD!G14*$C$54</f>
        <v>3859786.4400313147</v>
      </c>
      <c r="H14" s="69">
        <f t="shared" si="1"/>
        <v>9.9355622030581596</v>
      </c>
      <c r="I14" s="69">
        <f t="shared" si="4"/>
        <v>0.98236450734858227</v>
      </c>
      <c r="J14" s="68">
        <f>SEKTOR_USD!J14*$B$55</f>
        <v>6570791.9752472118</v>
      </c>
      <c r="K14" s="68">
        <f>SEKTOR_USD!K14*$C$55</f>
        <v>7218070.5035932213</v>
      </c>
      <c r="L14" s="69">
        <f t="shared" si="2"/>
        <v>9.8508449329147574</v>
      </c>
      <c r="M14" s="69">
        <f t="shared" si="5"/>
        <v>1.1486113295286657</v>
      </c>
    </row>
    <row r="15" spans="1:13" ht="14.25" x14ac:dyDescent="0.2">
      <c r="A15" s="11" t="str">
        <f>SEKTOR_USD!A15</f>
        <v xml:space="preserve"> Zeytin ve Zeytinyağı </v>
      </c>
      <c r="B15" s="68">
        <f>SEKTOR_USD!B15*$B$53</f>
        <v>63990.875831005113</v>
      </c>
      <c r="C15" s="68">
        <f>SEKTOR_USD!C15*$C$53</f>
        <v>86723.006158599732</v>
      </c>
      <c r="D15" s="69">
        <f t="shared" si="0"/>
        <v>35.524018123503097</v>
      </c>
      <c r="E15" s="69">
        <f t="shared" si="3"/>
        <v>0.13318795849599857</v>
      </c>
      <c r="F15" s="68">
        <f>SEKTOR_USD!F15*$B$54</f>
        <v>662574.81549338507</v>
      </c>
      <c r="G15" s="68">
        <f>SEKTOR_USD!G15*$C$54</f>
        <v>1090732.7392531426</v>
      </c>
      <c r="H15" s="69">
        <f t="shared" si="1"/>
        <v>64.620313623138628</v>
      </c>
      <c r="I15" s="69">
        <f t="shared" si="4"/>
        <v>0.27760528896948244</v>
      </c>
      <c r="J15" s="68">
        <f>SEKTOR_USD!J15*$B$55</f>
        <v>944509.73306267557</v>
      </c>
      <c r="K15" s="68">
        <f>SEKTOR_USD!K15*$C$55</f>
        <v>1592167.3110911148</v>
      </c>
      <c r="L15" s="69">
        <f t="shared" si="2"/>
        <v>68.570768024627867</v>
      </c>
      <c r="M15" s="69">
        <f t="shared" si="5"/>
        <v>0.25336153354474195</v>
      </c>
    </row>
    <row r="16" spans="1:13" ht="14.25" x14ac:dyDescent="0.2">
      <c r="A16" s="11" t="str">
        <f>SEKTOR_USD!A16</f>
        <v xml:space="preserve"> Tütün </v>
      </c>
      <c r="B16" s="68">
        <f>SEKTOR_USD!B16*$B$53</f>
        <v>226362.03343974726</v>
      </c>
      <c r="C16" s="68">
        <f>SEKTOR_USD!C16*$C$53</f>
        <v>430735.1968050531</v>
      </c>
      <c r="D16" s="69">
        <f t="shared" si="0"/>
        <v>90.28597254570326</v>
      </c>
      <c r="E16" s="69">
        <f t="shared" si="3"/>
        <v>0.66151698443110674</v>
      </c>
      <c r="F16" s="68">
        <f>SEKTOR_USD!F16*$B$54</f>
        <v>1744933.0326079028</v>
      </c>
      <c r="G16" s="68">
        <f>SEKTOR_USD!G16*$C$54</f>
        <v>2219496.2777667879</v>
      </c>
      <c r="H16" s="69">
        <f t="shared" si="1"/>
        <v>27.196645160050821</v>
      </c>
      <c r="I16" s="69">
        <f t="shared" si="4"/>
        <v>0.56488989775628451</v>
      </c>
      <c r="J16" s="68">
        <f>SEKTOR_USD!J16*$B$55</f>
        <v>2984598.0197500736</v>
      </c>
      <c r="K16" s="68">
        <f>SEKTOR_USD!K16*$C$55</f>
        <v>3952430.6835077745</v>
      </c>
      <c r="L16" s="69">
        <f t="shared" si="2"/>
        <v>32.427571731711666</v>
      </c>
      <c r="M16" s="69">
        <f t="shared" si="5"/>
        <v>0.62895016888430233</v>
      </c>
    </row>
    <row r="17" spans="1:13" ht="14.25" x14ac:dyDescent="0.2">
      <c r="A17" s="11" t="str">
        <f>SEKTOR_USD!A17</f>
        <v xml:space="preserve"> Süs Bitkileri ve Mam.</v>
      </c>
      <c r="B17" s="68">
        <f>SEKTOR_USD!B17*$B$53</f>
        <v>12776.450075816831</v>
      </c>
      <c r="C17" s="68">
        <f>SEKTOR_USD!C17*$C$53</f>
        <v>20445.308946133046</v>
      </c>
      <c r="D17" s="69">
        <f t="shared" si="0"/>
        <v>60.023393233710308</v>
      </c>
      <c r="E17" s="69">
        <f t="shared" si="3"/>
        <v>3.1399614473412815E-2</v>
      </c>
      <c r="F17" s="68">
        <f>SEKTOR_USD!F17*$B$54</f>
        <v>197151.31408371736</v>
      </c>
      <c r="G17" s="68">
        <f>SEKTOR_USD!G17*$C$54</f>
        <v>290632.69513383397</v>
      </c>
      <c r="H17" s="69">
        <f t="shared" si="1"/>
        <v>47.416057805438285</v>
      </c>
      <c r="I17" s="69">
        <f t="shared" si="4"/>
        <v>7.396969982935718E-2</v>
      </c>
      <c r="J17" s="68">
        <f>SEKTOR_USD!J17*$B$55</f>
        <v>274885.5605743152</v>
      </c>
      <c r="K17" s="68">
        <f>SEKTOR_USD!K17*$C$55</f>
        <v>396677.71188753459</v>
      </c>
      <c r="L17" s="69">
        <f t="shared" si="2"/>
        <v>44.306492876075581</v>
      </c>
      <c r="M17" s="69">
        <f t="shared" si="5"/>
        <v>6.3123311668778256E-2</v>
      </c>
    </row>
    <row r="18" spans="1:13" s="19" customFormat="1" ht="15.75" x14ac:dyDescent="0.25">
      <c r="A18" s="65" t="s">
        <v>12</v>
      </c>
      <c r="B18" s="66">
        <f>SEKTOR_USD!B18*$B$53</f>
        <v>650683.8484280319</v>
      </c>
      <c r="C18" s="66">
        <f>SEKTOR_USD!C18*$C$53</f>
        <v>965383.21626030444</v>
      </c>
      <c r="D18" s="67">
        <f t="shared" si="0"/>
        <v>48.364404402006528</v>
      </c>
      <c r="E18" s="67">
        <f t="shared" si="3"/>
        <v>1.4826218028566449</v>
      </c>
      <c r="F18" s="66">
        <f>SEKTOR_USD!F18*$B$54</f>
        <v>4462553.2669343026</v>
      </c>
      <c r="G18" s="66">
        <f>SEKTOR_USD!G18*$C$54</f>
        <v>6004345.2275251765</v>
      </c>
      <c r="H18" s="67">
        <f t="shared" si="1"/>
        <v>34.549547498176047</v>
      </c>
      <c r="I18" s="67">
        <f t="shared" si="4"/>
        <v>1.5281818652486707</v>
      </c>
      <c r="J18" s="66">
        <f>SEKTOR_USD!J18*$B$55</f>
        <v>7232834.9565452188</v>
      </c>
      <c r="K18" s="66">
        <f>SEKTOR_USD!K18*$C$55</f>
        <v>9789254.0851587821</v>
      </c>
      <c r="L18" s="67">
        <f t="shared" si="2"/>
        <v>35.344635180707115</v>
      </c>
      <c r="M18" s="67">
        <f t="shared" si="5"/>
        <v>1.5577636910377588</v>
      </c>
    </row>
    <row r="19" spans="1:13" ht="14.25" x14ac:dyDescent="0.2">
      <c r="A19" s="11" t="str">
        <f>SEKTOR_USD!A19</f>
        <v xml:space="preserve"> Su Ürünleri ve Hayvansal Mamuller</v>
      </c>
      <c r="B19" s="68">
        <f>SEKTOR_USD!B19*$B$53</f>
        <v>650683.8484280319</v>
      </c>
      <c r="C19" s="68">
        <f>SEKTOR_USD!C19*$C$53</f>
        <v>965383.21626030444</v>
      </c>
      <c r="D19" s="69">
        <f t="shared" si="0"/>
        <v>48.364404402006528</v>
      </c>
      <c r="E19" s="69">
        <f t="shared" si="3"/>
        <v>1.4826218028566449</v>
      </c>
      <c r="F19" s="68">
        <f>SEKTOR_USD!F19*$B$54</f>
        <v>4462553.2669343026</v>
      </c>
      <c r="G19" s="68">
        <f>SEKTOR_USD!G19*$C$54</f>
        <v>6004345.2275251765</v>
      </c>
      <c r="H19" s="69">
        <f t="shared" si="1"/>
        <v>34.549547498176047</v>
      </c>
      <c r="I19" s="69">
        <f t="shared" si="4"/>
        <v>1.5281818652486707</v>
      </c>
      <c r="J19" s="68">
        <f>SEKTOR_USD!J19*$B$55</f>
        <v>7232834.9565452188</v>
      </c>
      <c r="K19" s="68">
        <f>SEKTOR_USD!K19*$C$55</f>
        <v>9789254.0851587821</v>
      </c>
      <c r="L19" s="69">
        <f t="shared" si="2"/>
        <v>35.344635180707115</v>
      </c>
      <c r="M19" s="69">
        <f t="shared" si="5"/>
        <v>1.5577636910377588</v>
      </c>
    </row>
    <row r="20" spans="1:13" s="19" customFormat="1" ht="15.75" x14ac:dyDescent="0.25">
      <c r="A20" s="65" t="s">
        <v>112</v>
      </c>
      <c r="B20" s="66">
        <f>SEKTOR_USD!B20*$B$53</f>
        <v>1242163.468996088</v>
      </c>
      <c r="C20" s="66">
        <f>SEKTOR_USD!C20*$C$53</f>
        <v>1932884.4397828928</v>
      </c>
      <c r="D20" s="67">
        <f t="shared" si="0"/>
        <v>55.606285970158417</v>
      </c>
      <c r="E20" s="67">
        <f t="shared" si="3"/>
        <v>2.9684964111202818</v>
      </c>
      <c r="F20" s="66">
        <f>SEKTOR_USD!F20*$B$54</f>
        <v>9011139.2228102311</v>
      </c>
      <c r="G20" s="66">
        <f>SEKTOR_USD!G20*$C$54</f>
        <v>11970168.749991344</v>
      </c>
      <c r="H20" s="67">
        <f t="shared" si="1"/>
        <v>32.837463210986819</v>
      </c>
      <c r="I20" s="67">
        <f t="shared" si="4"/>
        <v>3.046559468940266</v>
      </c>
      <c r="J20" s="66">
        <f>SEKTOR_USD!J20*$B$55</f>
        <v>14553591.337498574</v>
      </c>
      <c r="K20" s="66">
        <f>SEKTOR_USD!K20*$C$55</f>
        <v>19146450.148803502</v>
      </c>
      <c r="L20" s="67">
        <f t="shared" si="2"/>
        <v>31.558250501860908</v>
      </c>
      <c r="M20" s="67">
        <f t="shared" si="5"/>
        <v>3.0467740028618144</v>
      </c>
    </row>
    <row r="21" spans="1:13" ht="14.25" x14ac:dyDescent="0.2">
      <c r="A21" s="11" t="str">
        <f>SEKTOR_USD!A21</f>
        <v xml:space="preserve"> Mobilya,Kağıt ve Orman Ürünleri</v>
      </c>
      <c r="B21" s="68">
        <f>SEKTOR_USD!B21*$B$53</f>
        <v>1242163.468996088</v>
      </c>
      <c r="C21" s="68">
        <f>SEKTOR_USD!C21*$C$53</f>
        <v>1932884.4397828928</v>
      </c>
      <c r="D21" s="69">
        <f t="shared" si="0"/>
        <v>55.606285970158417</v>
      </c>
      <c r="E21" s="69">
        <f t="shared" si="3"/>
        <v>2.9684964111202818</v>
      </c>
      <c r="F21" s="68">
        <f>SEKTOR_USD!F21*$B$54</f>
        <v>9011139.2228102311</v>
      </c>
      <c r="G21" s="68">
        <f>SEKTOR_USD!G21*$C$54</f>
        <v>11970168.749991344</v>
      </c>
      <c r="H21" s="69">
        <f t="shared" si="1"/>
        <v>32.837463210986819</v>
      </c>
      <c r="I21" s="69">
        <f t="shared" si="4"/>
        <v>3.046559468940266</v>
      </c>
      <c r="J21" s="68">
        <f>SEKTOR_USD!J21*$B$55</f>
        <v>14553591.337498574</v>
      </c>
      <c r="K21" s="68">
        <f>SEKTOR_USD!K21*$C$55</f>
        <v>19146450.148803502</v>
      </c>
      <c r="L21" s="69">
        <f t="shared" si="2"/>
        <v>31.558250501860908</v>
      </c>
      <c r="M21" s="69">
        <f t="shared" si="5"/>
        <v>3.0467740028618144</v>
      </c>
    </row>
    <row r="22" spans="1:13" ht="16.5" x14ac:dyDescent="0.25">
      <c r="A22" s="62" t="s">
        <v>14</v>
      </c>
      <c r="B22" s="63">
        <f>SEKTOR_USD!B22*$B$53</f>
        <v>34068527.576693766</v>
      </c>
      <c r="C22" s="63">
        <f>SEKTOR_USD!C22*$C$53</f>
        <v>55172789.376381613</v>
      </c>
      <c r="D22" s="70">
        <f t="shared" si="0"/>
        <v>61.946504004843597</v>
      </c>
      <c r="E22" s="70">
        <f t="shared" si="3"/>
        <v>84.733584628411776</v>
      </c>
      <c r="F22" s="63">
        <f>SEKTOR_USD!F22*$B$54</f>
        <v>249069927.24248829</v>
      </c>
      <c r="G22" s="63">
        <f>SEKTOR_USD!G22*$C$54</f>
        <v>328544328.83184779</v>
      </c>
      <c r="H22" s="70">
        <f t="shared" si="1"/>
        <v>31.908469428340574</v>
      </c>
      <c r="I22" s="70">
        <f t="shared" si="4"/>
        <v>83.618690502589118</v>
      </c>
      <c r="J22" s="63">
        <f>SEKTOR_USD!J22*$B$55</f>
        <v>395427467.28980809</v>
      </c>
      <c r="K22" s="63">
        <f>SEKTOR_USD!K22*$C$55</f>
        <v>520784488.67947376</v>
      </c>
      <c r="L22" s="70">
        <f t="shared" si="2"/>
        <v>31.701647396636645</v>
      </c>
      <c r="M22" s="70">
        <f t="shared" si="5"/>
        <v>82.87241911010122</v>
      </c>
    </row>
    <row r="23" spans="1:13" s="19" customFormat="1" ht="15.75" x14ac:dyDescent="0.25">
      <c r="A23" s="65" t="s">
        <v>15</v>
      </c>
      <c r="B23" s="66">
        <f>SEKTOR_USD!B23*$B$53</f>
        <v>3152344.0465140021</v>
      </c>
      <c r="C23" s="66">
        <f>SEKTOR_USD!C23*$C$53</f>
        <v>4933945.2430301998</v>
      </c>
      <c r="D23" s="67">
        <f t="shared" si="0"/>
        <v>56.516711698596765</v>
      </c>
      <c r="E23" s="67">
        <f t="shared" si="3"/>
        <v>7.5774828774783138</v>
      </c>
      <c r="F23" s="66">
        <f>SEKTOR_USD!F23*$B$54</f>
        <v>23963106.926956404</v>
      </c>
      <c r="G23" s="66">
        <f>SEKTOR_USD!G23*$C$54</f>
        <v>30513861.311879322</v>
      </c>
      <c r="H23" s="67">
        <f t="shared" si="1"/>
        <v>27.336832426991727</v>
      </c>
      <c r="I23" s="67">
        <f t="shared" si="4"/>
        <v>7.7661639576888346</v>
      </c>
      <c r="J23" s="66">
        <f>SEKTOR_USD!J23*$B$55</f>
        <v>39080875.355482154</v>
      </c>
      <c r="K23" s="66">
        <f>SEKTOR_USD!K23*$C$55</f>
        <v>49528493.875620097</v>
      </c>
      <c r="L23" s="67">
        <f t="shared" si="2"/>
        <v>26.733327810868445</v>
      </c>
      <c r="M23" s="67">
        <f t="shared" si="5"/>
        <v>7.8814676542309368</v>
      </c>
    </row>
    <row r="24" spans="1:13" ht="14.25" x14ac:dyDescent="0.2">
      <c r="A24" s="11" t="str">
        <f>SEKTOR_USD!A24</f>
        <v xml:space="preserve"> Tekstil ve Hammaddeleri</v>
      </c>
      <c r="B24" s="68">
        <f>SEKTOR_USD!B24*$B$53</f>
        <v>2144329.870100732</v>
      </c>
      <c r="C24" s="68">
        <f>SEKTOR_USD!C24*$C$53</f>
        <v>3337137.1179179805</v>
      </c>
      <c r="D24" s="69">
        <f t="shared" si="0"/>
        <v>55.626107925326586</v>
      </c>
      <c r="E24" s="69">
        <f t="shared" si="3"/>
        <v>5.1251276869239577</v>
      </c>
      <c r="F24" s="68">
        <f>SEKTOR_USD!F24*$B$54</f>
        <v>16613580.262593146</v>
      </c>
      <c r="G24" s="68">
        <f>SEKTOR_USD!G24*$C$54</f>
        <v>20943209.470542673</v>
      </c>
      <c r="H24" s="69">
        <f t="shared" si="1"/>
        <v>26.060783645160733</v>
      </c>
      <c r="I24" s="69">
        <f t="shared" si="4"/>
        <v>5.330311915822187</v>
      </c>
      <c r="J24" s="68">
        <f>SEKTOR_USD!J24*$B$55</f>
        <v>27198955.630457096</v>
      </c>
      <c r="K24" s="68">
        <f>SEKTOR_USD!K24*$C$55</f>
        <v>33847119.399483077</v>
      </c>
      <c r="L24" s="69">
        <f t="shared" si="2"/>
        <v>24.442717063670784</v>
      </c>
      <c r="M24" s="69">
        <f t="shared" si="5"/>
        <v>5.386091032887852</v>
      </c>
    </row>
    <row r="25" spans="1:13" ht="14.25" x14ac:dyDescent="0.2">
      <c r="A25" s="11" t="str">
        <f>SEKTOR_USD!A25</f>
        <v xml:space="preserve"> Deri ve Deri Mamulleri </v>
      </c>
      <c r="B25" s="68">
        <f>SEKTOR_USD!B25*$B$53</f>
        <v>445682.12768820493</v>
      </c>
      <c r="C25" s="68">
        <f>SEKTOR_USD!C25*$C$53</f>
        <v>714642.41210593213</v>
      </c>
      <c r="D25" s="69">
        <f t="shared" si="0"/>
        <v>60.348007628856351</v>
      </c>
      <c r="E25" s="69">
        <f t="shared" si="3"/>
        <v>1.097537644728044</v>
      </c>
      <c r="F25" s="68">
        <f>SEKTOR_USD!F25*$B$54</f>
        <v>3107550.5149741308</v>
      </c>
      <c r="G25" s="68">
        <f>SEKTOR_USD!G25*$C$54</f>
        <v>4198506.4171954468</v>
      </c>
      <c r="H25" s="69">
        <f t="shared" si="1"/>
        <v>35.106618443188772</v>
      </c>
      <c r="I25" s="69">
        <f t="shared" si="4"/>
        <v>1.0685730291582154</v>
      </c>
      <c r="J25" s="68">
        <f>SEKTOR_USD!J25*$B$55</f>
        <v>4972593.6673747031</v>
      </c>
      <c r="K25" s="68">
        <f>SEKTOR_USD!K25*$C$55</f>
        <v>6630939.3140727868</v>
      </c>
      <c r="L25" s="69">
        <f t="shared" si="2"/>
        <v>33.349711591729807</v>
      </c>
      <c r="M25" s="69">
        <f t="shared" si="5"/>
        <v>1.0551811620251623</v>
      </c>
    </row>
    <row r="26" spans="1:13" ht="14.25" x14ac:dyDescent="0.2">
      <c r="A26" s="11" t="str">
        <f>SEKTOR_USD!A26</f>
        <v xml:space="preserve"> Halı </v>
      </c>
      <c r="B26" s="68">
        <f>SEKTOR_USD!B26*$B$53</f>
        <v>562332.04872506508</v>
      </c>
      <c r="C26" s="68">
        <f>SEKTOR_USD!C26*$C$53</f>
        <v>882165.71300628723</v>
      </c>
      <c r="D26" s="69">
        <f t="shared" si="0"/>
        <v>56.876300222681245</v>
      </c>
      <c r="E26" s="69">
        <f t="shared" si="3"/>
        <v>1.3548175458263139</v>
      </c>
      <c r="F26" s="68">
        <f>SEKTOR_USD!F26*$B$54</f>
        <v>4241976.1493891254</v>
      </c>
      <c r="G26" s="68">
        <f>SEKTOR_USD!G26*$C$54</f>
        <v>5372145.4241412031</v>
      </c>
      <c r="H26" s="69">
        <f t="shared" si="1"/>
        <v>26.642518367644051</v>
      </c>
      <c r="I26" s="69">
        <f t="shared" si="4"/>
        <v>1.3672790127084329</v>
      </c>
      <c r="J26" s="68">
        <f>SEKTOR_USD!J26*$B$55</f>
        <v>6909326.0576503538</v>
      </c>
      <c r="K26" s="68">
        <f>SEKTOR_USD!K26*$C$55</f>
        <v>9050435.1620642319</v>
      </c>
      <c r="L26" s="69">
        <f t="shared" si="2"/>
        <v>30.988682348304209</v>
      </c>
      <c r="M26" s="69">
        <f t="shared" si="5"/>
        <v>1.4401954593179218</v>
      </c>
    </row>
    <row r="27" spans="1:13" s="19" customFormat="1" ht="15.75" x14ac:dyDescent="0.25">
      <c r="A27" s="65" t="s">
        <v>19</v>
      </c>
      <c r="B27" s="66">
        <f>SEKTOR_USD!B27*$B$53</f>
        <v>4226889.5916795554</v>
      </c>
      <c r="C27" s="66">
        <f>SEKTOR_USD!C27*$C$53</f>
        <v>7042935.4603394046</v>
      </c>
      <c r="D27" s="67">
        <f t="shared" si="0"/>
        <v>66.622177077989235</v>
      </c>
      <c r="E27" s="67">
        <f t="shared" si="3"/>
        <v>10.816440035141273</v>
      </c>
      <c r="F27" s="66">
        <f>SEKTOR_USD!F27*$B$54</f>
        <v>32906700.164935701</v>
      </c>
      <c r="G27" s="66">
        <f>SEKTOR_USD!G27*$C$54</f>
        <v>41364412.440013826</v>
      </c>
      <c r="H27" s="67">
        <f t="shared" si="1"/>
        <v>25.7020978484205</v>
      </c>
      <c r="I27" s="67">
        <f t="shared" si="4"/>
        <v>10.527766569403274</v>
      </c>
      <c r="J27" s="66">
        <f>SEKTOR_USD!J27*$B$55</f>
        <v>51639637.035676755</v>
      </c>
      <c r="K27" s="66">
        <f>SEKTOR_USD!K27*$C$55</f>
        <v>66910280.154635563</v>
      </c>
      <c r="L27" s="67">
        <f t="shared" si="2"/>
        <v>29.571553937160012</v>
      </c>
      <c r="M27" s="67">
        <f t="shared" si="5"/>
        <v>10.647430751652104</v>
      </c>
    </row>
    <row r="28" spans="1:13" ht="14.25" x14ac:dyDescent="0.2">
      <c r="A28" s="11" t="str">
        <f>SEKTOR_USD!A28</f>
        <v xml:space="preserve"> Kimyevi Maddeler ve Mamulleri  </v>
      </c>
      <c r="B28" s="68">
        <f>SEKTOR_USD!B28*$B$53</f>
        <v>4226889.5916795554</v>
      </c>
      <c r="C28" s="68">
        <f>SEKTOR_USD!C28*$C$53</f>
        <v>7042935.4603394046</v>
      </c>
      <c r="D28" s="69">
        <f t="shared" si="0"/>
        <v>66.622177077989235</v>
      </c>
      <c r="E28" s="69">
        <f t="shared" si="3"/>
        <v>10.816440035141273</v>
      </c>
      <c r="F28" s="68">
        <f>SEKTOR_USD!F28*$B$54</f>
        <v>32906700.164935701</v>
      </c>
      <c r="G28" s="68">
        <f>SEKTOR_USD!G28*$C$54</f>
        <v>41364412.440013826</v>
      </c>
      <c r="H28" s="69">
        <f t="shared" si="1"/>
        <v>25.7020978484205</v>
      </c>
      <c r="I28" s="69">
        <f t="shared" si="4"/>
        <v>10.527766569403274</v>
      </c>
      <c r="J28" s="68">
        <f>SEKTOR_USD!J28*$B$55</f>
        <v>51639637.035676755</v>
      </c>
      <c r="K28" s="68">
        <f>SEKTOR_USD!K28*$C$55</f>
        <v>66910280.154635563</v>
      </c>
      <c r="L28" s="69">
        <f t="shared" si="2"/>
        <v>29.571553937160012</v>
      </c>
      <c r="M28" s="69">
        <f t="shared" si="5"/>
        <v>10.647430751652104</v>
      </c>
    </row>
    <row r="29" spans="1:13" s="19" customFormat="1" ht="15.75" x14ac:dyDescent="0.25">
      <c r="A29" s="65" t="s">
        <v>21</v>
      </c>
      <c r="B29" s="66">
        <f>SEKTOR_USD!B29*$B$53</f>
        <v>26689293.938500211</v>
      </c>
      <c r="C29" s="66">
        <f>SEKTOR_USD!C29*$C$53</f>
        <v>43195908.673012011</v>
      </c>
      <c r="D29" s="67">
        <f t="shared" si="0"/>
        <v>61.84732639442533</v>
      </c>
      <c r="E29" s="67">
        <f t="shared" si="3"/>
        <v>66.33966171579219</v>
      </c>
      <c r="F29" s="66">
        <f>SEKTOR_USD!F29*$B$54</f>
        <v>192200120.1505962</v>
      </c>
      <c r="G29" s="66">
        <f>SEKTOR_USD!G29*$C$54</f>
        <v>256666055.07995462</v>
      </c>
      <c r="H29" s="67">
        <f t="shared" si="1"/>
        <v>33.541048194375158</v>
      </c>
      <c r="I29" s="67">
        <f t="shared" si="4"/>
        <v>65.324759975497003</v>
      </c>
      <c r="J29" s="66">
        <f>SEKTOR_USD!J29*$B$55</f>
        <v>304706954.89864922</v>
      </c>
      <c r="K29" s="66">
        <f>SEKTOR_USD!K29*$C$55</f>
        <v>404345714.64921808</v>
      </c>
      <c r="L29" s="67">
        <f t="shared" si="2"/>
        <v>32.699863967237128</v>
      </c>
      <c r="M29" s="67">
        <f t="shared" si="5"/>
        <v>64.343520704218164</v>
      </c>
    </row>
    <row r="30" spans="1:13" ht="14.25" x14ac:dyDescent="0.2">
      <c r="A30" s="11" t="str">
        <f>SEKTOR_USD!A30</f>
        <v xml:space="preserve"> Hazırgiyim ve Konfeksiyon </v>
      </c>
      <c r="B30" s="68">
        <f>SEKTOR_USD!B30*$B$53</f>
        <v>5249364.941965837</v>
      </c>
      <c r="C30" s="68">
        <f>SEKTOR_USD!C30*$C$53</f>
        <v>7569864.3221490029</v>
      </c>
      <c r="D30" s="69">
        <f t="shared" si="0"/>
        <v>44.205335423186661</v>
      </c>
      <c r="E30" s="69">
        <f t="shared" si="3"/>
        <v>11.6256898811244</v>
      </c>
      <c r="F30" s="68">
        <f>SEKTOR_USD!F30*$B$54</f>
        <v>35035656.322952233</v>
      </c>
      <c r="G30" s="68">
        <f>SEKTOR_USD!G30*$C$54</f>
        <v>43595959.793725446</v>
      </c>
      <c r="H30" s="69">
        <f t="shared" si="1"/>
        <v>24.433118625967527</v>
      </c>
      <c r="I30" s="69">
        <f t="shared" si="4"/>
        <v>11.095723618533734</v>
      </c>
      <c r="J30" s="68">
        <f>SEKTOR_USD!J30*$B$55</f>
        <v>57157883.800494269</v>
      </c>
      <c r="K30" s="68">
        <f>SEKTOR_USD!K30*$C$55</f>
        <v>70653605.654500619</v>
      </c>
      <c r="L30" s="69">
        <f t="shared" si="2"/>
        <v>23.6113042622646</v>
      </c>
      <c r="M30" s="69">
        <f t="shared" si="5"/>
        <v>11.243106019317912</v>
      </c>
    </row>
    <row r="31" spans="1:13" ht="14.25" x14ac:dyDescent="0.2">
      <c r="A31" s="11" t="str">
        <f>SEKTOR_USD!A31</f>
        <v xml:space="preserve"> Otomotiv Endüstrisi</v>
      </c>
      <c r="B31" s="68">
        <f>SEKTOR_USD!B31*$B$53</f>
        <v>8645509.619469583</v>
      </c>
      <c r="C31" s="68">
        <f>SEKTOR_USD!C31*$C$53</f>
        <v>13167128.889497755</v>
      </c>
      <c r="D31" s="69">
        <f t="shared" si="0"/>
        <v>52.300205182185444</v>
      </c>
      <c r="E31" s="69">
        <f t="shared" si="3"/>
        <v>20.221889135608432</v>
      </c>
      <c r="F31" s="68">
        <f>SEKTOR_USD!F31*$B$54</f>
        <v>60832721.276630543</v>
      </c>
      <c r="G31" s="68">
        <f>SEKTOR_USD!G31*$C$54</f>
        <v>80399929.836962253</v>
      </c>
      <c r="H31" s="69">
        <f t="shared" si="1"/>
        <v>32.165597970460411</v>
      </c>
      <c r="I31" s="69">
        <f t="shared" si="4"/>
        <v>20.462799870478644</v>
      </c>
      <c r="J31" s="68">
        <f>SEKTOR_USD!J31*$B$55</f>
        <v>93334429.259857714</v>
      </c>
      <c r="K31" s="68">
        <f>SEKTOR_USD!K31*$C$55</f>
        <v>122992151.50233127</v>
      </c>
      <c r="L31" s="69">
        <f t="shared" si="2"/>
        <v>31.775757860908755</v>
      </c>
      <c r="M31" s="69">
        <f t="shared" si="5"/>
        <v>19.571737154459523</v>
      </c>
    </row>
    <row r="32" spans="1:13" ht="14.25" x14ac:dyDescent="0.2">
      <c r="A32" s="11" t="str">
        <f>SEKTOR_USD!A32</f>
        <v xml:space="preserve"> Gemi ve Yat</v>
      </c>
      <c r="B32" s="68">
        <f>SEKTOR_USD!B32*$B$53</f>
        <v>322485.33346391015</v>
      </c>
      <c r="C32" s="68">
        <f>SEKTOR_USD!C32*$C$53</f>
        <v>708252.81068130617</v>
      </c>
      <c r="D32" s="69">
        <f t="shared" si="0"/>
        <v>119.62326257561971</v>
      </c>
      <c r="E32" s="69">
        <f t="shared" si="3"/>
        <v>1.0877245858057933</v>
      </c>
      <c r="F32" s="68">
        <f>SEKTOR_USD!F32*$B$54</f>
        <v>2659269.2871152214</v>
      </c>
      <c r="G32" s="68">
        <f>SEKTOR_USD!G32*$C$54</f>
        <v>2692224.7606169535</v>
      </c>
      <c r="H32" s="69">
        <f t="shared" si="1"/>
        <v>1.2392680072457891</v>
      </c>
      <c r="I32" s="69">
        <f t="shared" si="4"/>
        <v>0.6852052805837805</v>
      </c>
      <c r="J32" s="68">
        <f>SEKTOR_USD!J32*$B$55</f>
        <v>4518277.8763994835</v>
      </c>
      <c r="K32" s="68">
        <f>SEKTOR_USD!K32*$C$55</f>
        <v>4957132.9864527974</v>
      </c>
      <c r="L32" s="69">
        <f t="shared" si="2"/>
        <v>9.7128844674561687</v>
      </c>
      <c r="M32" s="69">
        <f t="shared" si="5"/>
        <v>0.78882841437826323</v>
      </c>
    </row>
    <row r="33" spans="1:13" ht="14.25" x14ac:dyDescent="0.2">
      <c r="A33" s="11" t="str">
        <f>SEKTOR_USD!A33</f>
        <v xml:space="preserve"> Elektrik Elektronik ve Hizmet</v>
      </c>
      <c r="B33" s="68">
        <f>SEKTOR_USD!B33*$B$53</f>
        <v>2869839.9818018894</v>
      </c>
      <c r="C33" s="68">
        <f>SEKTOR_USD!C33*$C$53</f>
        <v>4162543.1454296224</v>
      </c>
      <c r="D33" s="69">
        <f t="shared" si="0"/>
        <v>45.044433551172496</v>
      </c>
      <c r="E33" s="69">
        <f t="shared" si="3"/>
        <v>6.3927745156503413</v>
      </c>
      <c r="F33" s="68">
        <f>SEKTOR_USD!F33*$B$54</f>
        <v>20126975.784120023</v>
      </c>
      <c r="G33" s="68">
        <f>SEKTOR_USD!G33*$C$54</f>
        <v>26593034.22616588</v>
      </c>
      <c r="H33" s="69">
        <f t="shared" si="1"/>
        <v>32.126328919953835</v>
      </c>
      <c r="I33" s="69">
        <f t="shared" si="4"/>
        <v>6.7682638333429352</v>
      </c>
      <c r="J33" s="68">
        <f>SEKTOR_USD!J33*$B$55</f>
        <v>34136643.354194701</v>
      </c>
      <c r="K33" s="68">
        <f>SEKTOR_USD!K33*$C$55</f>
        <v>44867301.089075685</v>
      </c>
      <c r="L33" s="69">
        <f t="shared" si="2"/>
        <v>31.434425533705568</v>
      </c>
      <c r="M33" s="69">
        <f t="shared" si="5"/>
        <v>7.1397321944460828</v>
      </c>
    </row>
    <row r="34" spans="1:13" ht="14.25" x14ac:dyDescent="0.2">
      <c r="A34" s="11" t="str">
        <f>SEKTOR_USD!A34</f>
        <v xml:space="preserve"> Makine ve Aksamları</v>
      </c>
      <c r="B34" s="68">
        <f>SEKTOR_USD!B34*$B$53</f>
        <v>1682342.0718288973</v>
      </c>
      <c r="C34" s="68">
        <f>SEKTOR_USD!C34*$C$53</f>
        <v>2922432.6794347363</v>
      </c>
      <c r="D34" s="69">
        <f t="shared" si="0"/>
        <v>73.712155712644062</v>
      </c>
      <c r="E34" s="69">
        <f t="shared" si="3"/>
        <v>4.4882305129514473</v>
      </c>
      <c r="F34" s="68">
        <f>SEKTOR_USD!F34*$B$54</f>
        <v>11998375.901258918</v>
      </c>
      <c r="G34" s="68">
        <f>SEKTOR_USD!G34*$C$54</f>
        <v>17119003.143230136</v>
      </c>
      <c r="H34" s="69">
        <f t="shared" si="1"/>
        <v>42.677669745569005</v>
      </c>
      <c r="I34" s="69">
        <f t="shared" si="4"/>
        <v>4.3570029975445141</v>
      </c>
      <c r="J34" s="68">
        <f>SEKTOR_USD!J34*$B$55</f>
        <v>19039022.782377414</v>
      </c>
      <c r="K34" s="68">
        <f>SEKTOR_USD!K34*$C$55</f>
        <v>27261449.356081497</v>
      </c>
      <c r="L34" s="69">
        <f t="shared" si="2"/>
        <v>43.187230078398713</v>
      </c>
      <c r="M34" s="69">
        <f t="shared" si="5"/>
        <v>4.3381135684639487</v>
      </c>
    </row>
    <row r="35" spans="1:13" ht="14.25" x14ac:dyDescent="0.2">
      <c r="A35" s="11" t="str">
        <f>SEKTOR_USD!A35</f>
        <v xml:space="preserve"> Demir ve Demir Dışı Metaller </v>
      </c>
      <c r="B35" s="68">
        <f>SEKTOR_USD!B35*$B$53</f>
        <v>1892068.8035919913</v>
      </c>
      <c r="C35" s="68">
        <f>SEKTOR_USD!C35*$C$53</f>
        <v>3280494.0646930556</v>
      </c>
      <c r="D35" s="69">
        <f t="shared" si="0"/>
        <v>73.381330449781387</v>
      </c>
      <c r="E35" s="69">
        <f t="shared" si="3"/>
        <v>5.038136092003791</v>
      </c>
      <c r="F35" s="68">
        <f>SEKTOR_USD!F35*$B$54</f>
        <v>13722254.84320097</v>
      </c>
      <c r="G35" s="68">
        <f>SEKTOR_USD!G35*$C$54</f>
        <v>19878017.052480999</v>
      </c>
      <c r="H35" s="69">
        <f t="shared" si="1"/>
        <v>44.859698931550255</v>
      </c>
      <c r="I35" s="69">
        <f t="shared" si="4"/>
        <v>5.0592069618931523</v>
      </c>
      <c r="J35" s="68">
        <f>SEKTOR_USD!J35*$B$55</f>
        <v>21617826.44506884</v>
      </c>
      <c r="K35" s="68">
        <f>SEKTOR_USD!K35*$C$55</f>
        <v>30885121.970056593</v>
      </c>
      <c r="L35" s="69">
        <f t="shared" si="2"/>
        <v>42.868766425413142</v>
      </c>
      <c r="M35" s="69">
        <f t="shared" si="5"/>
        <v>4.9147484762059239</v>
      </c>
    </row>
    <row r="36" spans="1:13" ht="14.25" x14ac:dyDescent="0.2">
      <c r="A36" s="11" t="str">
        <f>SEKTOR_USD!A36</f>
        <v xml:space="preserve"> Çelik</v>
      </c>
      <c r="B36" s="68">
        <f>SEKTOR_USD!B36*$B$53</f>
        <v>2807537.5981974681</v>
      </c>
      <c r="C36" s="68">
        <f>SEKTOR_USD!C36*$C$53</f>
        <v>6032223.8448832883</v>
      </c>
      <c r="D36" s="69">
        <f t="shared" si="0"/>
        <v>114.8581678391832</v>
      </c>
      <c r="E36" s="69">
        <f t="shared" si="3"/>
        <v>9.2642035219764907</v>
      </c>
      <c r="F36" s="68">
        <f>SEKTOR_USD!F36*$B$54</f>
        <v>23907619.689851217</v>
      </c>
      <c r="G36" s="68">
        <f>SEKTOR_USD!G36*$C$54</f>
        <v>35008657.970103033</v>
      </c>
      <c r="H36" s="69">
        <f t="shared" si="1"/>
        <v>46.433055336597171</v>
      </c>
      <c r="I36" s="69">
        <f t="shared" si="4"/>
        <v>8.9101466037214916</v>
      </c>
      <c r="J36" s="68">
        <f>SEKTOR_USD!J36*$B$55</f>
        <v>36405606.934151739</v>
      </c>
      <c r="K36" s="68">
        <f>SEKTOR_USD!K36*$C$55</f>
        <v>52447104.744543545</v>
      </c>
      <c r="L36" s="69">
        <f t="shared" si="2"/>
        <v>44.063261572336089</v>
      </c>
      <c r="M36" s="69">
        <f t="shared" si="5"/>
        <v>8.3459061089207509</v>
      </c>
    </row>
    <row r="37" spans="1:13" ht="14.25" x14ac:dyDescent="0.2">
      <c r="A37" s="11" t="str">
        <f>SEKTOR_USD!A37</f>
        <v xml:space="preserve"> Çimento Cam Seramik ve Toprak Ürünleri</v>
      </c>
      <c r="B37" s="68">
        <f>SEKTOR_USD!B37*$B$53</f>
        <v>773293.92879567738</v>
      </c>
      <c r="C37" s="68">
        <f>SEKTOR_USD!C37*$C$53</f>
        <v>1222060.2286201648</v>
      </c>
      <c r="D37" s="69">
        <f t="shared" si="0"/>
        <v>58.033082003293742</v>
      </c>
      <c r="E37" s="69">
        <f t="shared" si="3"/>
        <v>1.8768227050548671</v>
      </c>
      <c r="F37" s="68">
        <f>SEKTOR_USD!F37*$B$54</f>
        <v>5622552.867076762</v>
      </c>
      <c r="G37" s="68">
        <f>SEKTOR_USD!G37*$C$54</f>
        <v>7364669.362735522</v>
      </c>
      <c r="H37" s="69">
        <f t="shared" si="1"/>
        <v>30.984439574767553</v>
      </c>
      <c r="I37" s="69">
        <f t="shared" si="4"/>
        <v>1.874401577059839</v>
      </c>
      <c r="J37" s="68">
        <f>SEKTOR_USD!J37*$B$55</f>
        <v>8968178.0944026057</v>
      </c>
      <c r="K37" s="68">
        <f>SEKTOR_USD!K37*$C$55</f>
        <v>11578567.756729856</v>
      </c>
      <c r="L37" s="69">
        <f t="shared" si="2"/>
        <v>29.10724602978723</v>
      </c>
      <c r="M37" s="69">
        <f t="shared" si="5"/>
        <v>1.8424971186516843</v>
      </c>
    </row>
    <row r="38" spans="1:13" ht="14.25" x14ac:dyDescent="0.2">
      <c r="A38" s="11" t="str">
        <f>SEKTOR_USD!A38</f>
        <v xml:space="preserve"> Mücevher</v>
      </c>
      <c r="B38" s="68">
        <f>SEKTOR_USD!B38*$B$53</f>
        <v>942543.12651492225</v>
      </c>
      <c r="C38" s="68">
        <f>SEKTOR_USD!C38*$C$53</f>
        <v>1239585.7498441783</v>
      </c>
      <c r="D38" s="69">
        <f t="shared" si="0"/>
        <v>31.515016657919826</v>
      </c>
      <c r="E38" s="69">
        <f t="shared" si="3"/>
        <v>1.9037381511031266</v>
      </c>
      <c r="F38" s="68">
        <f>SEKTOR_USD!F38*$B$54</f>
        <v>7082433.1515869787</v>
      </c>
      <c r="G38" s="68">
        <f>SEKTOR_USD!G38*$C$54</f>
        <v>8070836.6890017856</v>
      </c>
      <c r="H38" s="69">
        <f t="shared" si="1"/>
        <v>13.95570584656112</v>
      </c>
      <c r="I38" s="69">
        <f t="shared" si="4"/>
        <v>2.0541301004772112</v>
      </c>
      <c r="J38" s="68">
        <f>SEKTOR_USD!J38*$B$55</f>
        <v>10997722.552212212</v>
      </c>
      <c r="K38" s="68">
        <f>SEKTOR_USD!K38*$C$55</f>
        <v>12941328.728600832</v>
      </c>
      <c r="L38" s="69">
        <f t="shared" si="2"/>
        <v>17.672806048354616</v>
      </c>
      <c r="M38" s="69">
        <f t="shared" si="5"/>
        <v>2.0593532287369607</v>
      </c>
    </row>
    <row r="39" spans="1:13" ht="14.25" x14ac:dyDescent="0.2">
      <c r="A39" s="11" t="str">
        <f>SEKTOR_USD!A39</f>
        <v xml:space="preserve"> Savunma ve Havacılık Sanayii</v>
      </c>
      <c r="B39" s="68">
        <f>SEKTOR_USD!B39*$B$53</f>
        <v>396494.71585392032</v>
      </c>
      <c r="C39" s="68">
        <f>SEKTOR_USD!C39*$C$53</f>
        <v>939673.68829770503</v>
      </c>
      <c r="D39" s="69">
        <f t="shared" si="0"/>
        <v>136.9952614056796</v>
      </c>
      <c r="E39" s="69">
        <f t="shared" si="3"/>
        <v>1.4431374757454258</v>
      </c>
      <c r="F39" s="68">
        <f>SEKTOR_USD!F39*$B$54</f>
        <v>3288216.3454437796</v>
      </c>
      <c r="G39" s="68">
        <f>SEKTOR_USD!G39*$C$54</f>
        <v>4626453.8821467878</v>
      </c>
      <c r="H39" s="69">
        <f t="shared" si="1"/>
        <v>40.697977143666286</v>
      </c>
      <c r="I39" s="69">
        <f t="shared" si="4"/>
        <v>1.177491076078601</v>
      </c>
      <c r="J39" s="68">
        <f>SEKTOR_USD!J39*$B$55</f>
        <v>5732628.9648413165</v>
      </c>
      <c r="K39" s="68">
        <f>SEKTOR_USD!K39*$C$55</f>
        <v>7695329.4625940435</v>
      </c>
      <c r="L39" s="69">
        <f t="shared" si="2"/>
        <v>34.237354445754818</v>
      </c>
      <c r="M39" s="69">
        <f t="shared" si="5"/>
        <v>1.2245575324861611</v>
      </c>
    </row>
    <row r="40" spans="1:13" ht="14.25" x14ac:dyDescent="0.2">
      <c r="A40" s="11" t="str">
        <f>SEKTOR_USD!A40</f>
        <v xml:space="preserve"> İklimlendirme Sanayii</v>
      </c>
      <c r="B40" s="68">
        <f>SEKTOR_USD!B40*$B$53</f>
        <v>1081546.2965851389</v>
      </c>
      <c r="C40" s="68">
        <f>SEKTOR_USD!C40*$C$53</f>
        <v>1914130.7000787363</v>
      </c>
      <c r="D40" s="69">
        <f t="shared" si="0"/>
        <v>76.980930554927625</v>
      </c>
      <c r="E40" s="69">
        <f t="shared" si="3"/>
        <v>2.9396946846119318</v>
      </c>
      <c r="F40" s="68">
        <f>SEKTOR_USD!F40*$B$54</f>
        <v>7693035.8598745251</v>
      </c>
      <c r="G40" s="68">
        <f>SEKTOR_USD!G40*$C$54</f>
        <v>11025777.571982147</v>
      </c>
      <c r="H40" s="69">
        <f t="shared" si="1"/>
        <v>43.321541363021538</v>
      </c>
      <c r="I40" s="69">
        <f t="shared" si="4"/>
        <v>2.806199959743735</v>
      </c>
      <c r="J40" s="68">
        <f>SEKTOR_USD!J40*$B$55</f>
        <v>12450330.491758272</v>
      </c>
      <c r="K40" s="68">
        <f>SEKTOR_USD!K40*$C$55</f>
        <v>17597377.983045153</v>
      </c>
      <c r="L40" s="69">
        <f t="shared" si="2"/>
        <v>41.340649508814771</v>
      </c>
      <c r="M40" s="69">
        <f t="shared" si="5"/>
        <v>2.8002701984224143</v>
      </c>
    </row>
    <row r="41" spans="1:13" ht="14.25" x14ac:dyDescent="0.2">
      <c r="A41" s="11" t="str">
        <f>SEKTOR_USD!A41</f>
        <v xml:space="preserve"> Diğer Sanayi Ürünleri</v>
      </c>
      <c r="B41" s="68">
        <f>SEKTOR_USD!B41*$B$53</f>
        <v>26267.520430975463</v>
      </c>
      <c r="C41" s="68">
        <f>SEKTOR_USD!C41*$C$53</f>
        <v>37518.549402448349</v>
      </c>
      <c r="D41" s="69">
        <f t="shared" si="0"/>
        <v>42.832474428021492</v>
      </c>
      <c r="E41" s="69">
        <f t="shared" si="3"/>
        <v>5.7620454156129861E-2</v>
      </c>
      <c r="F41" s="68">
        <f>SEKTOR_USD!F41*$B$54</f>
        <v>231008.82148499339</v>
      </c>
      <c r="G41" s="68">
        <f>SEKTOR_USD!G41*$C$54</f>
        <v>291490.79080365226</v>
      </c>
      <c r="H41" s="69">
        <f t="shared" si="1"/>
        <v>26.181670868611334</v>
      </c>
      <c r="I41" s="69">
        <f t="shared" si="4"/>
        <v>7.4188096039364118E-2</v>
      </c>
      <c r="J41" s="68">
        <f>SEKTOR_USD!J41*$B$55</f>
        <v>348404.34289056849</v>
      </c>
      <c r="K41" s="68">
        <f>SEKTOR_USD!K41*$C$55</f>
        <v>469243.41520616587</v>
      </c>
      <c r="L41" s="69">
        <f t="shared" si="2"/>
        <v>34.68357234385914</v>
      </c>
      <c r="M41" s="69">
        <f t="shared" si="5"/>
        <v>7.4670689728538617E-2</v>
      </c>
    </row>
    <row r="42" spans="1:13" ht="16.5" x14ac:dyDescent="0.25">
      <c r="A42" s="62" t="s">
        <v>31</v>
      </c>
      <c r="B42" s="63">
        <f>SEKTOR_USD!B42*$B$53</f>
        <v>1372510.7796744141</v>
      </c>
      <c r="C42" s="63">
        <f>SEKTOR_USD!C42*$C$53</f>
        <v>1921626.8957528188</v>
      </c>
      <c r="D42" s="70">
        <f t="shared" si="0"/>
        <v>40.008145962151616</v>
      </c>
      <c r="E42" s="70">
        <f t="shared" si="3"/>
        <v>2.9512072352319101</v>
      </c>
      <c r="F42" s="63">
        <f>SEKTOR_USD!F42*$B$54</f>
        <v>9663702.6396553628</v>
      </c>
      <c r="G42" s="63">
        <f>SEKTOR_USD!G42*$C$54</f>
        <v>11245784.929953296</v>
      </c>
      <c r="H42" s="70">
        <f t="shared" si="1"/>
        <v>16.371388372462945</v>
      </c>
      <c r="I42" s="70">
        <f t="shared" si="4"/>
        <v>2.8621946172680093</v>
      </c>
      <c r="J42" s="63">
        <f>SEKTOR_USD!J42*$B$55</f>
        <v>15168830.838152712</v>
      </c>
      <c r="K42" s="63">
        <f>SEKTOR_USD!K42*$C$55</f>
        <v>18714327.602604371</v>
      </c>
      <c r="L42" s="70">
        <f t="shared" si="2"/>
        <v>23.373566508066059</v>
      </c>
      <c r="M42" s="70">
        <f t="shared" si="5"/>
        <v>2.9780103558370294</v>
      </c>
    </row>
    <row r="43" spans="1:13" ht="14.25" x14ac:dyDescent="0.2">
      <c r="A43" s="11" t="str">
        <f>SEKTOR_USD!A43</f>
        <v xml:space="preserve"> Madencilik Ürünleri</v>
      </c>
      <c r="B43" s="68">
        <f>SEKTOR_USD!B43*$B$53</f>
        <v>1372510.7796744141</v>
      </c>
      <c r="C43" s="68">
        <f>SEKTOR_USD!C43*$C$53</f>
        <v>1921626.8957528188</v>
      </c>
      <c r="D43" s="69">
        <f t="shared" si="0"/>
        <v>40.008145962151616</v>
      </c>
      <c r="E43" s="69">
        <f t="shared" si="3"/>
        <v>2.9512072352319101</v>
      </c>
      <c r="F43" s="68">
        <f>SEKTOR_USD!F43*$B$54</f>
        <v>9663702.6396553628</v>
      </c>
      <c r="G43" s="68">
        <f>SEKTOR_USD!G43*$C$54</f>
        <v>11245784.929953296</v>
      </c>
      <c r="H43" s="69">
        <f t="shared" si="1"/>
        <v>16.371388372462945</v>
      </c>
      <c r="I43" s="69">
        <f t="shared" si="4"/>
        <v>2.8621946172680093</v>
      </c>
      <c r="J43" s="68">
        <f>SEKTOR_USD!J43*$B$55</f>
        <v>15168830.838152712</v>
      </c>
      <c r="K43" s="68">
        <f>SEKTOR_USD!K43*$C$55</f>
        <v>18714327.602604371</v>
      </c>
      <c r="L43" s="69">
        <f t="shared" si="2"/>
        <v>23.373566508066059</v>
      </c>
      <c r="M43" s="69">
        <f t="shared" si="5"/>
        <v>2.9780103558370294</v>
      </c>
    </row>
    <row r="44" spans="1:13" ht="18" x14ac:dyDescent="0.25">
      <c r="A44" s="71" t="s">
        <v>33</v>
      </c>
      <c r="B44" s="129">
        <f>SEKTOR_USD!B44*$B$53</f>
        <v>40666448.67521514</v>
      </c>
      <c r="C44" s="129">
        <f>SEKTOR_USD!C44*$C$53</f>
        <v>65113248.328080036</v>
      </c>
      <c r="D44" s="130">
        <f>(C44-B44)/B44*100</f>
        <v>60.115403358947383</v>
      </c>
      <c r="E44" s="131">
        <f t="shared" si="3"/>
        <v>100</v>
      </c>
      <c r="F44" s="129">
        <f>SEKTOR_USD!F44*$B$54</f>
        <v>300527636.6977433</v>
      </c>
      <c r="G44" s="129">
        <f>SEKTOR_USD!G44*$C$54</f>
        <v>392907766.02352428</v>
      </c>
      <c r="H44" s="130">
        <f>(G44-F44)/F44*100</f>
        <v>30.739312477505226</v>
      </c>
      <c r="I44" s="130">
        <f t="shared" si="4"/>
        <v>100</v>
      </c>
      <c r="J44" s="129">
        <f>SEKTOR_USD!J44*$B$55</f>
        <v>481535064.67886251</v>
      </c>
      <c r="K44" s="129">
        <f>SEKTOR_USD!K44*$C$55</f>
        <v>628417143.20850086</v>
      </c>
      <c r="L44" s="130">
        <f>(K44-J44)/J44*100</f>
        <v>30.50288323812816</v>
      </c>
      <c r="M44" s="130">
        <f t="shared" si="5"/>
        <v>100</v>
      </c>
    </row>
    <row r="45" spans="1:13" ht="14.25" hidden="1" x14ac:dyDescent="0.2">
      <c r="A45" s="72" t="s">
        <v>34</v>
      </c>
      <c r="B45" s="68">
        <f>SEKTOR_USD!B45*2.1157</f>
        <v>2491583.1070790715</v>
      </c>
      <c r="C45" s="68">
        <f>SEKTOR_USD!C45*2.7012</f>
        <v>1165124.024471048</v>
      </c>
      <c r="D45" s="69"/>
      <c r="E45" s="69"/>
      <c r="F45" s="68">
        <f>SEKTOR_USD!F45*2.1642</f>
        <v>15311361.046713168</v>
      </c>
      <c r="G45" s="68">
        <f>SEKTOR_USD!G45*2.5613</f>
        <v>6424631.9272892997</v>
      </c>
      <c r="H45" s="69">
        <f>(G45-F45)/F45*100</f>
        <v>-58.040099063117246</v>
      </c>
      <c r="I45" s="69">
        <f t="shared" ref="I45:I46" si="6">G45/G$46*100</f>
        <v>2.603942229221448</v>
      </c>
      <c r="J45" s="68">
        <f>SEKTOR_USD!J45*2.0809</f>
        <v>22246971.013181437</v>
      </c>
      <c r="K45" s="68">
        <f>SEKTOR_USD!K45*2.3856</f>
        <v>12482271.887227273</v>
      </c>
      <c r="L45" s="69">
        <f>(K45-J45)/J45*100</f>
        <v>-43.892263446419442</v>
      </c>
      <c r="M45" s="69">
        <f t="shared" ref="M45:M46" si="7">K45/K$46*100</f>
        <v>3.2034588322217576</v>
      </c>
    </row>
    <row r="46" spans="1:13" s="20" customFormat="1" ht="18" hidden="1" x14ac:dyDescent="0.25">
      <c r="A46" s="73" t="s">
        <v>35</v>
      </c>
      <c r="B46" s="74">
        <f>SEKTOR_USD!B46*2.1157</f>
        <v>26684046.845562898</v>
      </c>
      <c r="C46" s="74">
        <f>SEKTOR_USD!C46*2.7012</f>
        <v>38103147.183477603</v>
      </c>
      <c r="D46" s="75">
        <f>(C46-B46)/B46*100</f>
        <v>42.793735163201106</v>
      </c>
      <c r="E46" s="76">
        <f>C46/C$46*100</f>
        <v>100</v>
      </c>
      <c r="F46" s="74">
        <f>SEKTOR_USD!F46*2.1642</f>
        <v>194752095.46309865</v>
      </c>
      <c r="G46" s="74">
        <f>SEKTOR_USD!G46*2.5613</f>
        <v>246727129.93368512</v>
      </c>
      <c r="H46" s="75">
        <f>(G46-F46)/F46*100</f>
        <v>26.68779216315782</v>
      </c>
      <c r="I46" s="76">
        <f t="shared" si="6"/>
        <v>100</v>
      </c>
      <c r="J46" s="74">
        <f>SEKTOR_USD!J46*2.0809</f>
        <v>314390801.74046642</v>
      </c>
      <c r="K46" s="74">
        <f>SEKTOR_USD!K46*2.3856</f>
        <v>389649829.79257447</v>
      </c>
      <c r="L46" s="75">
        <f>(K46-J46)/J46*100</f>
        <v>23.938050234127182</v>
      </c>
      <c r="M46" s="76">
        <f t="shared" si="7"/>
        <v>100</v>
      </c>
    </row>
    <row r="47" spans="1:13" s="20" customFormat="1" ht="18" hidden="1" x14ac:dyDescent="0.25">
      <c r="A47" s="21"/>
      <c r="B47" s="22"/>
      <c r="C47" s="22"/>
      <c r="D47" s="23"/>
      <c r="E47" s="24"/>
      <c r="F47" s="24"/>
      <c r="G47" s="24"/>
      <c r="H47" s="24"/>
      <c r="I47" s="24"/>
    </row>
    <row r="48" spans="1:13" hidden="1" x14ac:dyDescent="0.2">
      <c r="A48" s="1" t="s">
        <v>116</v>
      </c>
    </row>
    <row r="49" spans="1:3" hidden="1" x14ac:dyDescent="0.2">
      <c r="A49" s="1" t="s">
        <v>113</v>
      </c>
    </row>
    <row r="51" spans="1:3" x14ac:dyDescent="0.2">
      <c r="A51" s="25" t="s">
        <v>117</v>
      </c>
    </row>
    <row r="52" spans="1:3" x14ac:dyDescent="0.2">
      <c r="A52" s="126"/>
      <c r="B52" s="127">
        <v>2017</v>
      </c>
      <c r="C52" s="127">
        <v>2018</v>
      </c>
    </row>
    <row r="53" spans="1:3" x14ac:dyDescent="0.2">
      <c r="A53" s="137" t="s">
        <v>226</v>
      </c>
      <c r="B53" s="128">
        <v>3.556397</v>
      </c>
      <c r="C53" s="128">
        <v>4.7615949999999998</v>
      </c>
    </row>
    <row r="54" spans="1:3" x14ac:dyDescent="0.2">
      <c r="A54" s="127" t="s">
        <v>227</v>
      </c>
      <c r="B54" s="128">
        <v>3.6246057142857144</v>
      </c>
      <c r="C54" s="128">
        <v>4.1878659999999996</v>
      </c>
    </row>
    <row r="55" spans="1:3" x14ac:dyDescent="0.2">
      <c r="A55" s="127" t="s">
        <v>228</v>
      </c>
      <c r="B55" s="128">
        <v>3.4299075000000001</v>
      </c>
      <c r="C55" s="128">
        <v>3.9747637499999997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6" sqref="D6:E6"/>
    </sheetView>
  </sheetViews>
  <sheetFormatPr defaultColWidth="9.140625" defaultRowHeight="12.75" x14ac:dyDescent="0.2"/>
  <cols>
    <col min="1" max="1" width="51" style="15" customWidth="1"/>
    <col min="2" max="2" width="14.42578125" style="15" customWidth="1"/>
    <col min="3" max="3" width="17.85546875" style="15" bestFit="1" customWidth="1"/>
    <col min="4" max="4" width="14.42578125" style="15" customWidth="1"/>
    <col min="5" max="5" width="17.85546875" style="15" bestFit="1" customWidth="1"/>
    <col min="6" max="6" width="19.85546875" style="15" bestFit="1" customWidth="1"/>
    <col min="7" max="7" width="19.85546875" style="15" customWidth="1"/>
    <col min="8" max="16384" width="9.140625" style="15"/>
  </cols>
  <sheetData>
    <row r="1" spans="1:7" x14ac:dyDescent="0.2">
      <c r="B1" s="16"/>
    </row>
    <row r="2" spans="1:7" x14ac:dyDescent="0.2">
      <c r="B2" s="16"/>
    </row>
    <row r="3" spans="1:7" x14ac:dyDescent="0.2">
      <c r="B3" s="16"/>
    </row>
    <row r="4" spans="1:7" x14ac:dyDescent="0.2">
      <c r="B4" s="16"/>
      <c r="C4" s="16"/>
    </row>
    <row r="5" spans="1:7" ht="26.25" x14ac:dyDescent="0.2">
      <c r="A5" s="179" t="s">
        <v>37</v>
      </c>
      <c r="B5" s="180"/>
      <c r="C5" s="180"/>
      <c r="D5" s="180"/>
      <c r="E5" s="180"/>
      <c r="F5" s="180"/>
      <c r="G5" s="181"/>
    </row>
    <row r="6" spans="1:7" ht="50.25" customHeight="1" x14ac:dyDescent="0.2">
      <c r="A6" s="60"/>
      <c r="B6" s="182" t="s">
        <v>123</v>
      </c>
      <c r="C6" s="182"/>
      <c r="D6" s="182" t="s">
        <v>124</v>
      </c>
      <c r="E6" s="182"/>
      <c r="F6" s="182" t="s">
        <v>122</v>
      </c>
      <c r="G6" s="182"/>
    </row>
    <row r="7" spans="1:7" ht="30" x14ac:dyDescent="0.25">
      <c r="A7" s="61" t="s">
        <v>1</v>
      </c>
      <c r="B7" s="77" t="s">
        <v>38</v>
      </c>
      <c r="C7" s="77" t="s">
        <v>39</v>
      </c>
      <c r="D7" s="77" t="s">
        <v>38</v>
      </c>
      <c r="E7" s="77" t="s">
        <v>39</v>
      </c>
      <c r="F7" s="77" t="s">
        <v>38</v>
      </c>
      <c r="G7" s="77" t="s">
        <v>39</v>
      </c>
    </row>
    <row r="8" spans="1:7" ht="16.5" x14ac:dyDescent="0.25">
      <c r="A8" s="62" t="s">
        <v>2</v>
      </c>
      <c r="B8" s="132">
        <f>SEKTOR_USD!D8</f>
        <v>14.616858547159406</v>
      </c>
      <c r="C8" s="132">
        <f>SEKTOR_TL!D8</f>
        <v>53.458418892452521</v>
      </c>
      <c r="D8" s="132">
        <f>SEKTOR_USD!H8</f>
        <v>10.000043282168281</v>
      </c>
      <c r="E8" s="132">
        <f>SEKTOR_TL!H8</f>
        <v>27.093945541246899</v>
      </c>
      <c r="F8" s="132">
        <f>SEKTOR_USD!L8</f>
        <v>8.1630031741939764</v>
      </c>
      <c r="G8" s="132">
        <f>SEKTOR_TL!L8</f>
        <v>25.345183247047071</v>
      </c>
    </row>
    <row r="9" spans="1:7" s="19" customFormat="1" ht="15.75" x14ac:dyDescent="0.25">
      <c r="A9" s="65" t="s">
        <v>3</v>
      </c>
      <c r="B9" s="133">
        <f>SEKTOR_USD!D9</f>
        <v>14.761772106360466</v>
      </c>
      <c r="C9" s="133">
        <f>SEKTOR_TL!D9</f>
        <v>53.652441010602978</v>
      </c>
      <c r="D9" s="133">
        <f>SEKTOR_USD!H9</f>
        <v>7.4015294380037995</v>
      </c>
      <c r="E9" s="133">
        <f>SEKTOR_TL!H9</f>
        <v>24.091625113506183</v>
      </c>
      <c r="F9" s="133">
        <f>SEKTOR_USD!L9</f>
        <v>5.3058112241516922</v>
      </c>
      <c r="G9" s="133">
        <f>SEKTOR_TL!L9</f>
        <v>22.034113490845233</v>
      </c>
    </row>
    <row r="10" spans="1:7" ht="14.25" x14ac:dyDescent="0.2">
      <c r="A10" s="11" t="s">
        <v>4</v>
      </c>
      <c r="B10" s="134">
        <f>SEKTOR_USD!D10</f>
        <v>24.564036937693835</v>
      </c>
      <c r="C10" s="134">
        <f>SEKTOR_TL!D10</f>
        <v>66.77651439429799</v>
      </c>
      <c r="D10" s="134">
        <f>SEKTOR_USD!H10</f>
        <v>2.9988236359106502</v>
      </c>
      <c r="E10" s="134">
        <f>SEKTOR_TL!H10</f>
        <v>19.004743011014625</v>
      </c>
      <c r="F10" s="134">
        <f>SEKTOR_USD!L10</f>
        <v>0.39142128353998146</v>
      </c>
      <c r="G10" s="134">
        <f>SEKTOR_TL!L10</f>
        <v>16.339050580458263</v>
      </c>
    </row>
    <row r="11" spans="1:7" ht="14.25" x14ac:dyDescent="0.2">
      <c r="A11" s="11" t="s">
        <v>5</v>
      </c>
      <c r="B11" s="134">
        <f>SEKTOR_USD!D11</f>
        <v>-13.241689793655413</v>
      </c>
      <c r="C11" s="134">
        <f>SEKTOR_TL!D11</f>
        <v>16.159117243372812</v>
      </c>
      <c r="D11" s="134">
        <f>SEKTOR_USD!H11</f>
        <v>19.06100971216857</v>
      </c>
      <c r="E11" s="134">
        <f>SEKTOR_TL!H11</f>
        <v>37.562977549275232</v>
      </c>
      <c r="F11" s="134">
        <f>SEKTOR_USD!L11</f>
        <v>17.352161153486186</v>
      </c>
      <c r="G11" s="134">
        <f>SEKTOR_TL!L11</f>
        <v>35.994080346783413</v>
      </c>
    </row>
    <row r="12" spans="1:7" ht="14.25" x14ac:dyDescent="0.2">
      <c r="A12" s="11" t="s">
        <v>6</v>
      </c>
      <c r="B12" s="134">
        <f>SEKTOR_USD!D12</f>
        <v>10.596688042704351</v>
      </c>
      <c r="C12" s="134">
        <f>SEKTOR_TL!D12</f>
        <v>48.075886016297069</v>
      </c>
      <c r="D12" s="134">
        <f>SEKTOR_USD!H12</f>
        <v>15.751341101617358</v>
      </c>
      <c r="E12" s="134">
        <f>SEKTOR_TL!H12</f>
        <v>33.738989579834531</v>
      </c>
      <c r="F12" s="134">
        <f>SEKTOR_USD!L12</f>
        <v>11.3624053043574</v>
      </c>
      <c r="G12" s="134">
        <f>SEKTOR_TL!L12</f>
        <v>29.052824811330169</v>
      </c>
    </row>
    <row r="13" spans="1:7" ht="14.25" x14ac:dyDescent="0.2">
      <c r="A13" s="11" t="s">
        <v>7</v>
      </c>
      <c r="B13" s="134">
        <f>SEKTOR_USD!D13</f>
        <v>22.266839956200222</v>
      </c>
      <c r="C13" s="134">
        <f>SEKTOR_TL!D13</f>
        <v>63.700839304847889</v>
      </c>
      <c r="D13" s="134">
        <f>SEKTOR_USD!H13</f>
        <v>7.6863169644586264</v>
      </c>
      <c r="E13" s="134">
        <f>SEKTOR_TL!H13</f>
        <v>24.420668351109558</v>
      </c>
      <c r="F13" s="134">
        <f>SEKTOR_USD!L13</f>
        <v>3.8134493847416553</v>
      </c>
      <c r="G13" s="134">
        <f>SEKTOR_TL!L13</f>
        <v>20.304683253682761</v>
      </c>
    </row>
    <row r="14" spans="1:7" ht="14.25" x14ac:dyDescent="0.2">
      <c r="A14" s="11" t="s">
        <v>8</v>
      </c>
      <c r="B14" s="134">
        <f>SEKTOR_USD!D14</f>
        <v>-3.9504443255165556</v>
      </c>
      <c r="C14" s="134">
        <f>SEKTOR_TL!D14</f>
        <v>28.598996133401851</v>
      </c>
      <c r="D14" s="134">
        <f>SEKTOR_USD!H14</f>
        <v>-4.8505690095105152</v>
      </c>
      <c r="E14" s="134">
        <f>SEKTOR_TL!H14</f>
        <v>9.9355622030581596</v>
      </c>
      <c r="F14" s="134">
        <f>SEKTOR_USD!L14</f>
        <v>-5.2073882588011964</v>
      </c>
      <c r="G14" s="134">
        <f>SEKTOR_TL!L14</f>
        <v>9.8508449329147574</v>
      </c>
    </row>
    <row r="15" spans="1:7" ht="14.25" x14ac:dyDescent="0.2">
      <c r="A15" s="11" t="s">
        <v>9</v>
      </c>
      <c r="B15" s="134">
        <f>SEKTOR_USD!D15</f>
        <v>1.2217988893158866</v>
      </c>
      <c r="C15" s="134">
        <f>SEKTOR_TL!D15</f>
        <v>35.524018123503097</v>
      </c>
      <c r="D15" s="134">
        <f>SEKTOR_USD!H15</f>
        <v>42.479183776638223</v>
      </c>
      <c r="E15" s="134">
        <f>SEKTOR_TL!H15</f>
        <v>64.620313623138628</v>
      </c>
      <c r="F15" s="134">
        <f>SEKTOR_USD!L15</f>
        <v>45.463272258239584</v>
      </c>
      <c r="G15" s="134">
        <f>SEKTOR_TL!L15</f>
        <v>68.570768024627867</v>
      </c>
    </row>
    <row r="16" spans="1:7" ht="14.25" x14ac:dyDescent="0.2">
      <c r="A16" s="11" t="s">
        <v>10</v>
      </c>
      <c r="B16" s="134">
        <f>SEKTOR_USD!D16</f>
        <v>42.123062104950435</v>
      </c>
      <c r="C16" s="134">
        <f>SEKTOR_TL!D16</f>
        <v>90.28597254570326</v>
      </c>
      <c r="D16" s="134">
        <f>SEKTOR_USD!H16</f>
        <v>10.088929990857549</v>
      </c>
      <c r="E16" s="134">
        <f>SEKTOR_TL!H16</f>
        <v>27.196645160050821</v>
      </c>
      <c r="F16" s="134">
        <f>SEKTOR_USD!L16</f>
        <v>14.274545622840073</v>
      </c>
      <c r="G16" s="134">
        <f>SEKTOR_TL!L16</f>
        <v>32.427571731711666</v>
      </c>
    </row>
    <row r="17" spans="1:7" ht="14.25" x14ac:dyDescent="0.2">
      <c r="A17" s="8" t="s">
        <v>11</v>
      </c>
      <c r="B17" s="134">
        <f>SEKTOR_USD!D17</f>
        <v>19.520185069538197</v>
      </c>
      <c r="C17" s="134">
        <f>SEKTOR_TL!D17</f>
        <v>60.023393233710308</v>
      </c>
      <c r="D17" s="134">
        <f>SEKTOR_USD!H17</f>
        <v>27.588868769694347</v>
      </c>
      <c r="E17" s="134">
        <f>SEKTOR_TL!H17</f>
        <v>47.416057805438285</v>
      </c>
      <c r="F17" s="134">
        <f>SEKTOR_USD!L17</f>
        <v>24.525117301461819</v>
      </c>
      <c r="G17" s="134">
        <f>SEKTOR_TL!L17</f>
        <v>44.306492876075581</v>
      </c>
    </row>
    <row r="18" spans="1:7" s="19" customFormat="1" ht="15.75" x14ac:dyDescent="0.25">
      <c r="A18" s="65" t="s">
        <v>12</v>
      </c>
      <c r="B18" s="133">
        <f>SEKTOR_USD!D18</f>
        <v>10.812180103953164</v>
      </c>
      <c r="C18" s="133">
        <f>SEKTOR_TL!D18</f>
        <v>48.364404402006528</v>
      </c>
      <c r="D18" s="133">
        <f>SEKTOR_USD!H18</f>
        <v>16.452880468583796</v>
      </c>
      <c r="E18" s="133">
        <f>SEKTOR_TL!H18</f>
        <v>34.549547498176047</v>
      </c>
      <c r="F18" s="133">
        <f>SEKTOR_USD!L18</f>
        <v>16.791741217593433</v>
      </c>
      <c r="G18" s="133">
        <f>SEKTOR_TL!L18</f>
        <v>35.344635180707115</v>
      </c>
    </row>
    <row r="19" spans="1:7" ht="14.25" x14ac:dyDescent="0.2">
      <c r="A19" s="11" t="s">
        <v>13</v>
      </c>
      <c r="B19" s="134">
        <f>SEKTOR_USD!D19</f>
        <v>10.812180103953164</v>
      </c>
      <c r="C19" s="134">
        <f>SEKTOR_TL!D19</f>
        <v>48.364404402006528</v>
      </c>
      <c r="D19" s="134">
        <f>SEKTOR_USD!H19</f>
        <v>16.452880468583796</v>
      </c>
      <c r="E19" s="134">
        <f>SEKTOR_TL!H19</f>
        <v>34.549547498176047</v>
      </c>
      <c r="F19" s="134">
        <f>SEKTOR_USD!L19</f>
        <v>16.791741217593433</v>
      </c>
      <c r="G19" s="134">
        <f>SEKTOR_TL!L19</f>
        <v>35.344635180707115</v>
      </c>
    </row>
    <row r="20" spans="1:7" s="19" customFormat="1" ht="15.75" x14ac:dyDescent="0.25">
      <c r="A20" s="65" t="s">
        <v>112</v>
      </c>
      <c r="B20" s="133">
        <f>SEKTOR_USD!D20</f>
        <v>16.221083188598246</v>
      </c>
      <c r="C20" s="133">
        <f>SEKTOR_TL!D20</f>
        <v>55.606285970158417</v>
      </c>
      <c r="D20" s="133">
        <f>SEKTOR_USD!H20</f>
        <v>14.971068373668409</v>
      </c>
      <c r="E20" s="133">
        <f>SEKTOR_TL!H20</f>
        <v>32.837463210986819</v>
      </c>
      <c r="F20" s="133">
        <f>SEKTOR_USD!L20</f>
        <v>13.524389992540195</v>
      </c>
      <c r="G20" s="133">
        <f>SEKTOR_TL!L20</f>
        <v>31.558250501860908</v>
      </c>
    </row>
    <row r="21" spans="1:7" ht="14.25" x14ac:dyDescent="0.2">
      <c r="A21" s="11" t="s">
        <v>111</v>
      </c>
      <c r="B21" s="134">
        <f>SEKTOR_USD!D21</f>
        <v>16.221083188598246</v>
      </c>
      <c r="C21" s="134">
        <f>SEKTOR_TL!D21</f>
        <v>55.606285970158417</v>
      </c>
      <c r="D21" s="134">
        <f>SEKTOR_USD!H21</f>
        <v>14.971068373668409</v>
      </c>
      <c r="E21" s="134">
        <f>SEKTOR_TL!H21</f>
        <v>32.837463210986819</v>
      </c>
      <c r="F21" s="134">
        <f>SEKTOR_USD!L21</f>
        <v>13.524389992540195</v>
      </c>
      <c r="G21" s="134">
        <f>SEKTOR_TL!L21</f>
        <v>31.558250501860908</v>
      </c>
    </row>
    <row r="22" spans="1:7" ht="16.5" x14ac:dyDescent="0.25">
      <c r="A22" s="62" t="s">
        <v>14</v>
      </c>
      <c r="B22" s="132">
        <f>SEKTOR_USD!D22</f>
        <v>20.956541033690126</v>
      </c>
      <c r="C22" s="132">
        <f>SEKTOR_TL!D22</f>
        <v>61.946504004843597</v>
      </c>
      <c r="D22" s="132">
        <f>SEKTOR_USD!H22</f>
        <v>14.167022548631156</v>
      </c>
      <c r="E22" s="132">
        <f>SEKTOR_TL!H22</f>
        <v>31.908469428340574</v>
      </c>
      <c r="F22" s="132">
        <f>SEKTOR_USD!L22</f>
        <v>13.648130198450037</v>
      </c>
      <c r="G22" s="132">
        <f>SEKTOR_TL!L22</f>
        <v>31.701647396636645</v>
      </c>
    </row>
    <row r="23" spans="1:7" s="19" customFormat="1" ht="15.75" x14ac:dyDescent="0.25">
      <c r="A23" s="65" t="s">
        <v>15</v>
      </c>
      <c r="B23" s="133">
        <f>SEKTOR_USD!D23</f>
        <v>16.901072841086759</v>
      </c>
      <c r="C23" s="133">
        <f>SEKTOR_TL!D23</f>
        <v>56.516711698596765</v>
      </c>
      <c r="D23" s="133">
        <f>SEKTOR_USD!H23</f>
        <v>10.210262327857837</v>
      </c>
      <c r="E23" s="133">
        <f>SEKTOR_TL!H23</f>
        <v>27.336832426991727</v>
      </c>
      <c r="F23" s="133">
        <f>SEKTOR_USD!L23</f>
        <v>9.3608624055848182</v>
      </c>
      <c r="G23" s="133">
        <f>SEKTOR_TL!L23</f>
        <v>26.733327810868445</v>
      </c>
    </row>
    <row r="24" spans="1:7" ht="14.25" x14ac:dyDescent="0.2">
      <c r="A24" s="11" t="s">
        <v>16</v>
      </c>
      <c r="B24" s="134">
        <f>SEKTOR_USD!D24</f>
        <v>16.235888047452104</v>
      </c>
      <c r="C24" s="134">
        <f>SEKTOR_TL!D24</f>
        <v>55.626107925326586</v>
      </c>
      <c r="D24" s="134">
        <f>SEKTOR_USD!H24</f>
        <v>9.105839763637313</v>
      </c>
      <c r="E24" s="134">
        <f>SEKTOR_TL!H24</f>
        <v>26.060783645160733</v>
      </c>
      <c r="F24" s="134">
        <f>SEKTOR_USD!L24</f>
        <v>7.3842460642000232</v>
      </c>
      <c r="G24" s="134">
        <f>SEKTOR_TL!L24</f>
        <v>24.442717063670784</v>
      </c>
    </row>
    <row r="25" spans="1:7" ht="14.25" x14ac:dyDescent="0.2">
      <c r="A25" s="11" t="s">
        <v>17</v>
      </c>
      <c r="B25" s="134">
        <f>SEKTOR_USD!D25</f>
        <v>19.762636949854382</v>
      </c>
      <c r="C25" s="134">
        <f>SEKTOR_TL!D25</f>
        <v>60.348007628856351</v>
      </c>
      <c r="D25" s="134">
        <f>SEKTOR_USD!H25</f>
        <v>16.935026394588984</v>
      </c>
      <c r="E25" s="134">
        <f>SEKTOR_TL!H25</f>
        <v>35.106618443188772</v>
      </c>
      <c r="F25" s="134">
        <f>SEKTOR_USD!L25</f>
        <v>15.070279563486267</v>
      </c>
      <c r="G25" s="134">
        <f>SEKTOR_TL!L25</f>
        <v>33.349711591729807</v>
      </c>
    </row>
    <row r="26" spans="1:7" ht="14.25" x14ac:dyDescent="0.2">
      <c r="A26" s="11" t="s">
        <v>18</v>
      </c>
      <c r="B26" s="134">
        <f>SEKTOR_USD!D26</f>
        <v>17.169646616951447</v>
      </c>
      <c r="C26" s="134">
        <f>SEKTOR_TL!D26</f>
        <v>56.876300222681245</v>
      </c>
      <c r="D26" s="134">
        <f>SEKTOR_USD!H26</f>
        <v>9.6093322343399343</v>
      </c>
      <c r="E26" s="134">
        <f>SEKTOR_TL!H26</f>
        <v>26.642518367644051</v>
      </c>
      <c r="F26" s="134">
        <f>SEKTOR_USD!L26</f>
        <v>13.032897616007066</v>
      </c>
      <c r="G26" s="134">
        <f>SEKTOR_TL!L26</f>
        <v>30.988682348304209</v>
      </c>
    </row>
    <row r="27" spans="1:7" s="19" customFormat="1" ht="15.75" x14ac:dyDescent="0.25">
      <c r="A27" s="65" t="s">
        <v>19</v>
      </c>
      <c r="B27" s="133">
        <f>SEKTOR_USD!D27</f>
        <v>24.448763637736874</v>
      </c>
      <c r="C27" s="133">
        <f>SEKTOR_TL!D27</f>
        <v>66.622177077989235</v>
      </c>
      <c r="D27" s="133">
        <f>SEKTOR_USD!H27</f>
        <v>8.7953965478090765</v>
      </c>
      <c r="E27" s="133">
        <f>SEKTOR_TL!H27</f>
        <v>25.7020978484205</v>
      </c>
      <c r="F27" s="133">
        <f>SEKTOR_USD!L27</f>
        <v>11.810027611256055</v>
      </c>
      <c r="G27" s="133">
        <f>SEKTOR_TL!L27</f>
        <v>29.571553937160012</v>
      </c>
    </row>
    <row r="28" spans="1:7" ht="14.25" x14ac:dyDescent="0.2">
      <c r="A28" s="11" t="s">
        <v>20</v>
      </c>
      <c r="B28" s="134">
        <f>SEKTOR_USD!D28</f>
        <v>24.448763637736874</v>
      </c>
      <c r="C28" s="134">
        <f>SEKTOR_TL!D28</f>
        <v>66.622177077989235</v>
      </c>
      <c r="D28" s="134">
        <f>SEKTOR_USD!H28</f>
        <v>8.7953965478090765</v>
      </c>
      <c r="E28" s="134">
        <f>SEKTOR_TL!H28</f>
        <v>25.7020978484205</v>
      </c>
      <c r="F28" s="134">
        <f>SEKTOR_USD!L28</f>
        <v>11.810027611256055</v>
      </c>
      <c r="G28" s="134">
        <f>SEKTOR_TL!L28</f>
        <v>29.571553937160012</v>
      </c>
    </row>
    <row r="29" spans="1:7" s="19" customFormat="1" ht="15.75" x14ac:dyDescent="0.25">
      <c r="A29" s="65" t="s">
        <v>21</v>
      </c>
      <c r="B29" s="133">
        <f>SEKTOR_USD!D29</f>
        <v>20.8824660743207</v>
      </c>
      <c r="C29" s="133">
        <f>SEKTOR_TL!D29</f>
        <v>61.84732639442533</v>
      </c>
      <c r="D29" s="133">
        <f>SEKTOR_USD!H29</f>
        <v>15.580022468970167</v>
      </c>
      <c r="E29" s="133">
        <f>SEKTOR_TL!H29</f>
        <v>33.541048194375158</v>
      </c>
      <c r="F29" s="133">
        <f>SEKTOR_USD!L29</f>
        <v>14.50951233773489</v>
      </c>
      <c r="G29" s="133">
        <f>SEKTOR_TL!L29</f>
        <v>32.699863967237128</v>
      </c>
    </row>
    <row r="30" spans="1:7" ht="14.25" x14ac:dyDescent="0.2">
      <c r="A30" s="11" t="s">
        <v>22</v>
      </c>
      <c r="B30" s="134">
        <f>SEKTOR_USD!D30</f>
        <v>7.7058049420445887</v>
      </c>
      <c r="C30" s="134">
        <f>SEKTOR_TL!D30</f>
        <v>44.205335423186661</v>
      </c>
      <c r="D30" s="134">
        <f>SEKTOR_USD!H30</f>
        <v>7.6970927002139398</v>
      </c>
      <c r="E30" s="134">
        <f>SEKTOR_TL!H30</f>
        <v>24.433118625967527</v>
      </c>
      <c r="F30" s="134">
        <f>SEKTOR_USD!L30</f>
        <v>6.6668024166023354</v>
      </c>
      <c r="G30" s="134">
        <f>SEKTOR_TL!L30</f>
        <v>23.6113042622646</v>
      </c>
    </row>
    <row r="31" spans="1:7" ht="14.25" x14ac:dyDescent="0.2">
      <c r="A31" s="11" t="s">
        <v>23</v>
      </c>
      <c r="B31" s="134">
        <f>SEKTOR_USD!D31</f>
        <v>13.751798044417631</v>
      </c>
      <c r="C31" s="134">
        <f>SEKTOR_TL!D31</f>
        <v>52.300205182185444</v>
      </c>
      <c r="D31" s="134">
        <f>SEKTOR_USD!H31</f>
        <v>14.38956777406899</v>
      </c>
      <c r="E31" s="134">
        <f>SEKTOR_TL!H31</f>
        <v>32.165597970460411</v>
      </c>
      <c r="F31" s="134">
        <f>SEKTOR_USD!L31</f>
        <v>13.712081681663454</v>
      </c>
      <c r="G31" s="134">
        <f>SEKTOR_TL!L31</f>
        <v>31.775757860908755</v>
      </c>
    </row>
    <row r="32" spans="1:7" ht="14.25" x14ac:dyDescent="0.2">
      <c r="A32" s="11" t="s">
        <v>24</v>
      </c>
      <c r="B32" s="134">
        <f>SEKTOR_USD!D32</f>
        <v>64.03484801923436</v>
      </c>
      <c r="C32" s="134">
        <f>SEKTOR_TL!D32</f>
        <v>119.62326257561971</v>
      </c>
      <c r="D32" s="134">
        <f>SEKTOR_USD!H32</f>
        <v>-12.377227607290681</v>
      </c>
      <c r="E32" s="134">
        <f>SEKTOR_TL!H32</f>
        <v>1.2392680072457891</v>
      </c>
      <c r="F32" s="134">
        <f>SEKTOR_USD!L32</f>
        <v>-5.3264372551547314</v>
      </c>
      <c r="G32" s="134">
        <f>SEKTOR_TL!L32</f>
        <v>9.7128844674561687</v>
      </c>
    </row>
    <row r="33" spans="1:7" ht="14.25" x14ac:dyDescent="0.2">
      <c r="A33" s="11" t="s">
        <v>107</v>
      </c>
      <c r="B33" s="134">
        <f>SEKTOR_USD!D33</f>
        <v>8.3325205835626992</v>
      </c>
      <c r="C33" s="134">
        <f>SEKTOR_TL!D33</f>
        <v>45.044433551172496</v>
      </c>
      <c r="D33" s="134">
        <f>SEKTOR_USD!H33</f>
        <v>14.355580338735418</v>
      </c>
      <c r="E33" s="134">
        <f>SEKTOR_TL!H33</f>
        <v>32.126328919953835</v>
      </c>
      <c r="F33" s="134">
        <f>SEKTOR_USD!L33</f>
        <v>13.417538815042354</v>
      </c>
      <c r="G33" s="134">
        <f>SEKTOR_TL!L33</f>
        <v>31.434425533705568</v>
      </c>
    </row>
    <row r="34" spans="1:7" ht="14.25" x14ac:dyDescent="0.2">
      <c r="A34" s="11" t="s">
        <v>25</v>
      </c>
      <c r="B34" s="134">
        <f>SEKTOR_USD!D34</f>
        <v>29.744211643363251</v>
      </c>
      <c r="C34" s="134">
        <f>SEKTOR_TL!D34</f>
        <v>73.712155712644062</v>
      </c>
      <c r="D34" s="134">
        <f>SEKTOR_USD!H34</f>
        <v>23.487785201522538</v>
      </c>
      <c r="E34" s="134">
        <f>SEKTOR_TL!H34</f>
        <v>42.677669745569005</v>
      </c>
      <c r="F34" s="134">
        <f>SEKTOR_USD!L34</f>
        <v>23.559281818982427</v>
      </c>
      <c r="G34" s="134">
        <f>SEKTOR_TL!L34</f>
        <v>43.187230078398713</v>
      </c>
    </row>
    <row r="35" spans="1:7" ht="14.25" x14ac:dyDescent="0.2">
      <c r="A35" s="11" t="s">
        <v>26</v>
      </c>
      <c r="B35" s="134">
        <f>SEKTOR_USD!D35</f>
        <v>29.497120915913932</v>
      </c>
      <c r="C35" s="134">
        <f>SEKTOR_TL!D35</f>
        <v>73.381330449781387</v>
      </c>
      <c r="D35" s="134">
        <f>SEKTOR_USD!H35</f>
        <v>25.376335469426497</v>
      </c>
      <c r="E35" s="134">
        <f>SEKTOR_TL!H35</f>
        <v>44.859698931550255</v>
      </c>
      <c r="F35" s="134">
        <f>SEKTOR_USD!L35</f>
        <v>23.284472813830185</v>
      </c>
      <c r="G35" s="134">
        <f>SEKTOR_TL!L35</f>
        <v>42.868766425413142</v>
      </c>
    </row>
    <row r="36" spans="1:7" ht="14.25" x14ac:dyDescent="0.2">
      <c r="A36" s="11" t="s">
        <v>27</v>
      </c>
      <c r="B36" s="134">
        <f>SEKTOR_USD!D36</f>
        <v>60.475837094244156</v>
      </c>
      <c r="C36" s="134">
        <f>SEKTOR_TL!D36</f>
        <v>114.8581678391832</v>
      </c>
      <c r="D36" s="134">
        <f>SEKTOR_USD!H36</f>
        <v>26.738078327565024</v>
      </c>
      <c r="E36" s="134">
        <f>SEKTOR_TL!H36</f>
        <v>46.433055336597171</v>
      </c>
      <c r="F36" s="134">
        <f>SEKTOR_USD!L36</f>
        <v>24.315227877736742</v>
      </c>
      <c r="G36" s="134">
        <f>SEKTOR_TL!L36</f>
        <v>44.063261572336089</v>
      </c>
    </row>
    <row r="37" spans="1:7" ht="14.25" x14ac:dyDescent="0.2">
      <c r="A37" s="11" t="s">
        <v>108</v>
      </c>
      <c r="B37" s="134">
        <f>SEKTOR_USD!D37</f>
        <v>18.033637622953613</v>
      </c>
      <c r="C37" s="134">
        <f>SEKTOR_TL!D37</f>
        <v>58.033082003293742</v>
      </c>
      <c r="D37" s="134">
        <f>SEKTOR_USD!H37</f>
        <v>13.367273013323352</v>
      </c>
      <c r="E37" s="134">
        <f>SEKTOR_TL!H37</f>
        <v>30.984439574767553</v>
      </c>
      <c r="F37" s="134">
        <f>SEKTOR_USD!L37</f>
        <v>11.409366521950526</v>
      </c>
      <c r="G37" s="134">
        <f>SEKTOR_TL!L37</f>
        <v>29.10724602978723</v>
      </c>
    </row>
    <row r="38" spans="1:7" ht="14.25" x14ac:dyDescent="0.2">
      <c r="A38" s="8" t="s">
        <v>28</v>
      </c>
      <c r="B38" s="134">
        <f>SEKTOR_USD!D38</f>
        <v>-1.7724920542011458</v>
      </c>
      <c r="C38" s="134">
        <f>SEKTOR_TL!D38</f>
        <v>31.515016657919826</v>
      </c>
      <c r="D38" s="134">
        <f>SEKTOR_USD!H38</f>
        <v>-1.3711273028058983</v>
      </c>
      <c r="E38" s="134">
        <f>SEKTOR_TL!H38</f>
        <v>13.95570584656112</v>
      </c>
      <c r="F38" s="134">
        <f>SEKTOR_USD!L38</f>
        <v>1.5423470165483282</v>
      </c>
      <c r="G38" s="134">
        <f>SEKTOR_TL!L38</f>
        <v>17.672806048354616</v>
      </c>
    </row>
    <row r="39" spans="1:7" ht="14.25" x14ac:dyDescent="0.2">
      <c r="A39" s="8" t="s">
        <v>109</v>
      </c>
      <c r="B39" s="134">
        <f>SEKTOR_USD!D39</f>
        <v>77.009854193263976</v>
      </c>
      <c r="C39" s="134">
        <f>SEKTOR_TL!D39</f>
        <v>136.9952614056796</v>
      </c>
      <c r="D39" s="134">
        <f>SEKTOR_USD!H39</f>
        <v>21.774357618742751</v>
      </c>
      <c r="E39" s="134">
        <f>SEKTOR_TL!H39</f>
        <v>40.697977143666286</v>
      </c>
      <c r="F39" s="134">
        <f>SEKTOR_USD!L39</f>
        <v>15.83624530983832</v>
      </c>
      <c r="G39" s="134">
        <f>SEKTOR_TL!L39</f>
        <v>34.237354445754818</v>
      </c>
    </row>
    <row r="40" spans="1:7" ht="14.25" x14ac:dyDescent="0.2">
      <c r="A40" s="8" t="s">
        <v>29</v>
      </c>
      <c r="B40" s="134">
        <f>SEKTOR_USD!D40</f>
        <v>32.185633276822784</v>
      </c>
      <c r="C40" s="134">
        <f>SEKTOR_TL!D40</f>
        <v>76.980930554927625</v>
      </c>
      <c r="D40" s="134">
        <f>SEKTOR_USD!H40</f>
        <v>24.045057268939434</v>
      </c>
      <c r="E40" s="134">
        <f>SEKTOR_TL!H40</f>
        <v>43.321541363021538</v>
      </c>
      <c r="F40" s="134">
        <f>SEKTOR_USD!L40</f>
        <v>21.965828486071693</v>
      </c>
      <c r="G40" s="134">
        <f>SEKTOR_TL!L40</f>
        <v>41.340649508814771</v>
      </c>
    </row>
    <row r="41" spans="1:7" ht="14.25" x14ac:dyDescent="0.2">
      <c r="A41" s="11" t="s">
        <v>30</v>
      </c>
      <c r="B41" s="134">
        <f>SEKTOR_USD!D41</f>
        <v>6.6804261089808001</v>
      </c>
      <c r="C41" s="134">
        <f>SEKTOR_TL!D41</f>
        <v>42.832474428021492</v>
      </c>
      <c r="D41" s="134">
        <f>SEKTOR_USD!H41</f>
        <v>9.2104678775509896</v>
      </c>
      <c r="E41" s="134">
        <f>SEKTOR_TL!H41</f>
        <v>26.181670868611334</v>
      </c>
      <c r="F41" s="134">
        <f>SEKTOR_USD!L41</f>
        <v>16.22129614848054</v>
      </c>
      <c r="G41" s="134">
        <f>SEKTOR_TL!L41</f>
        <v>34.68357234385914</v>
      </c>
    </row>
    <row r="42" spans="1:7" ht="16.5" x14ac:dyDescent="0.25">
      <c r="A42" s="62" t="s">
        <v>31</v>
      </c>
      <c r="B42" s="132">
        <f>SEKTOR_USD!D42</f>
        <v>4.5709578986365198</v>
      </c>
      <c r="C42" s="132">
        <f>SEKTOR_TL!D42</f>
        <v>40.008145962151616</v>
      </c>
      <c r="D42" s="132">
        <f>SEKTOR_USD!H42</f>
        <v>0.71965035991872295</v>
      </c>
      <c r="E42" s="132">
        <f>SEKTOR_TL!H42</f>
        <v>16.371388372462945</v>
      </c>
      <c r="F42" s="132">
        <f>SEKTOR_USD!L42</f>
        <v>6.4616534926798268</v>
      </c>
      <c r="G42" s="132">
        <f>SEKTOR_TL!L42</f>
        <v>23.373566508066059</v>
      </c>
    </row>
    <row r="43" spans="1:7" ht="14.25" x14ac:dyDescent="0.2">
      <c r="A43" s="11" t="s">
        <v>32</v>
      </c>
      <c r="B43" s="134">
        <f>SEKTOR_USD!D43</f>
        <v>4.5709578986365198</v>
      </c>
      <c r="C43" s="134">
        <f>SEKTOR_TL!D43</f>
        <v>40.008145962151616</v>
      </c>
      <c r="D43" s="134">
        <f>SEKTOR_USD!H43</f>
        <v>0.71965035991872295</v>
      </c>
      <c r="E43" s="134">
        <f>SEKTOR_TL!H43</f>
        <v>16.371388372462945</v>
      </c>
      <c r="F43" s="134">
        <f>SEKTOR_USD!L43</f>
        <v>6.4616534926798268</v>
      </c>
      <c r="G43" s="134">
        <f>SEKTOR_TL!L43</f>
        <v>23.373566508066059</v>
      </c>
    </row>
    <row r="44" spans="1:7" ht="18" x14ac:dyDescent="0.25">
      <c r="A44" s="78" t="s">
        <v>40</v>
      </c>
      <c r="B44" s="135">
        <f>SEKTOR_USD!D44</f>
        <v>19.588906691885896</v>
      </c>
      <c r="C44" s="135">
        <f>SEKTOR_TL!D44</f>
        <v>60.115403358947383</v>
      </c>
      <c r="D44" s="135">
        <f>SEKTOR_USD!H44</f>
        <v>13.1551150604511</v>
      </c>
      <c r="E44" s="135">
        <f>SEKTOR_TL!H44</f>
        <v>30.739312477505226</v>
      </c>
      <c r="F44" s="135">
        <f>SEKTOR_USD!L44</f>
        <v>12.613691314378142</v>
      </c>
      <c r="G44" s="135">
        <f>SEKTOR_TL!L44</f>
        <v>30.50288323812816</v>
      </c>
    </row>
    <row r="45" spans="1:7" ht="14.25" hidden="1" x14ac:dyDescent="0.2">
      <c r="A45" s="72" t="s">
        <v>34</v>
      </c>
      <c r="B45" s="79"/>
      <c r="C45" s="79"/>
      <c r="D45" s="69">
        <f>SEKTOR_USD!H45</f>
        <v>-64.545497361651641</v>
      </c>
      <c r="E45" s="69">
        <f>SEKTOR_TL!H45</f>
        <v>-58.040099063117246</v>
      </c>
      <c r="F45" s="69">
        <f>SEKTOR_USD!L45</f>
        <v>-51.058606223027425</v>
      </c>
      <c r="G45" s="69">
        <f>SEKTOR_TL!L45</f>
        <v>-43.892263446419442</v>
      </c>
    </row>
    <row r="46" spans="1:7" s="20" customFormat="1" ht="18" hidden="1" x14ac:dyDescent="0.25">
      <c r="A46" s="73" t="s">
        <v>40</v>
      </c>
      <c r="B46" s="80">
        <f>SEKTOR_USD!D46</f>
        <v>11.842405406776441</v>
      </c>
      <c r="C46" s="80">
        <f>SEKTOR_TL!D46</f>
        <v>42.793735163201106</v>
      </c>
      <c r="D46" s="80">
        <f>SEKTOR_USD!H46</f>
        <v>7.0463123411963311</v>
      </c>
      <c r="E46" s="80">
        <f>SEKTOR_TL!H46</f>
        <v>26.68779216315782</v>
      </c>
      <c r="F46" s="80">
        <f>SEKTOR_USD!L46</f>
        <v>8.1081022519262529</v>
      </c>
      <c r="G46" s="80">
        <f>SEKTOR_TL!L46</f>
        <v>23.938050234127182</v>
      </c>
    </row>
    <row r="47" spans="1:7" s="20" customFormat="1" ht="18" x14ac:dyDescent="0.25">
      <c r="A47" s="21"/>
      <c r="B47" s="23"/>
      <c r="C47" s="23"/>
      <c r="D47" s="23"/>
      <c r="E47" s="23"/>
    </row>
    <row r="48" spans="1:7" x14ac:dyDescent="0.2">
      <c r="A48" s="19" t="s">
        <v>36</v>
      </c>
    </row>
    <row r="49" spans="1:1" x14ac:dyDescent="0.2">
      <c r="A49" s="26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/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75" t="s">
        <v>125</v>
      </c>
      <c r="D2" s="175"/>
      <c r="E2" s="175"/>
      <c r="F2" s="175"/>
      <c r="G2" s="175"/>
      <c r="H2" s="175"/>
      <c r="I2" s="175"/>
      <c r="J2" s="175"/>
      <c r="K2" s="175"/>
    </row>
    <row r="6" spans="1:13" ht="22.5" customHeight="1" x14ac:dyDescent="0.2">
      <c r="A6" s="183" t="s">
        <v>115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5"/>
    </row>
    <row r="7" spans="1:13" ht="24" customHeight="1" x14ac:dyDescent="0.2">
      <c r="A7" s="82"/>
      <c r="B7" s="178" t="s">
        <v>127</v>
      </c>
      <c r="C7" s="178"/>
      <c r="D7" s="178"/>
      <c r="E7" s="178"/>
      <c r="F7" s="178" t="s">
        <v>128</v>
      </c>
      <c r="G7" s="178"/>
      <c r="H7" s="178"/>
      <c r="I7" s="178"/>
      <c r="J7" s="178" t="s">
        <v>106</v>
      </c>
      <c r="K7" s="178"/>
      <c r="L7" s="178"/>
      <c r="M7" s="178"/>
    </row>
    <row r="8" spans="1:13" ht="60" x14ac:dyDescent="0.2">
      <c r="A8" s="83" t="s">
        <v>41</v>
      </c>
      <c r="B8" s="106">
        <v>2017</v>
      </c>
      <c r="C8" s="107">
        <v>2018</v>
      </c>
      <c r="D8" s="108" t="s">
        <v>120</v>
      </c>
      <c r="E8" s="108" t="s">
        <v>121</v>
      </c>
      <c r="F8" s="106">
        <v>2017</v>
      </c>
      <c r="G8" s="107">
        <v>2018</v>
      </c>
      <c r="H8" s="108" t="s">
        <v>120</v>
      </c>
      <c r="I8" s="108" t="s">
        <v>121</v>
      </c>
      <c r="J8" s="106" t="s">
        <v>129</v>
      </c>
      <c r="K8" s="106" t="s">
        <v>130</v>
      </c>
      <c r="L8" s="108" t="s">
        <v>120</v>
      </c>
      <c r="M8" s="108" t="s">
        <v>121</v>
      </c>
    </row>
    <row r="9" spans="1:13" ht="22.5" customHeight="1" x14ac:dyDescent="0.25">
      <c r="A9" s="84" t="s">
        <v>200</v>
      </c>
      <c r="B9" s="111">
        <v>3072330.8848600001</v>
      </c>
      <c r="C9" s="111">
        <v>3843682.5764799998</v>
      </c>
      <c r="D9" s="96">
        <f>(C9-B9)/B9*100</f>
        <v>25.106400336666496</v>
      </c>
      <c r="E9" s="113">
        <f t="shared" ref="E9:E22" si="0">C9/C$22*100</f>
        <v>28.108042844886818</v>
      </c>
      <c r="F9" s="111">
        <v>22544541.004099999</v>
      </c>
      <c r="G9" s="111">
        <v>26425519.077470001</v>
      </c>
      <c r="H9" s="96">
        <f t="shared" ref="H9:H21" si="1">(G9-F9)/F9*100</f>
        <v>17.214713187836466</v>
      </c>
      <c r="I9" s="98">
        <f t="shared" ref="I9:I22" si="2">G9/G$22*100</f>
        <v>28.166033468084244</v>
      </c>
      <c r="J9" s="111">
        <v>38097035.418930002</v>
      </c>
      <c r="K9" s="111">
        <v>44734661.783179998</v>
      </c>
      <c r="L9" s="96">
        <f t="shared" ref="L9:L22" si="3">(K9-J9)/J9*100</f>
        <v>17.422947195917068</v>
      </c>
      <c r="M9" s="113">
        <f t="shared" ref="M9:M22" si="4">K9/K$22*100</f>
        <v>28.294853815803556</v>
      </c>
    </row>
    <row r="10" spans="1:13" ht="22.5" customHeight="1" x14ac:dyDescent="0.25">
      <c r="A10" s="84" t="s">
        <v>201</v>
      </c>
      <c r="B10" s="111">
        <v>2507494.9618000002</v>
      </c>
      <c r="C10" s="111">
        <v>2878189.2650000001</v>
      </c>
      <c r="D10" s="96">
        <f t="shared" ref="D10:D22" si="5">(C10-B10)/B10*100</f>
        <v>14.783451566095982</v>
      </c>
      <c r="E10" s="113">
        <f t="shared" si="0"/>
        <v>21.047593178311001</v>
      </c>
      <c r="F10" s="111">
        <v>17198225.061560001</v>
      </c>
      <c r="G10" s="111">
        <v>19961288.915890001</v>
      </c>
      <c r="H10" s="96">
        <f t="shared" si="1"/>
        <v>16.065982649022096</v>
      </c>
      <c r="I10" s="98">
        <f t="shared" si="2"/>
        <v>21.276037379731395</v>
      </c>
      <c r="J10" s="111">
        <v>27813939.097539999</v>
      </c>
      <c r="K10" s="111">
        <v>32068635.174660001</v>
      </c>
      <c r="L10" s="96">
        <f t="shared" si="3"/>
        <v>15.29699213836385</v>
      </c>
      <c r="M10" s="113">
        <f t="shared" si="4"/>
        <v>20.283540953930043</v>
      </c>
    </row>
    <row r="11" spans="1:13" ht="22.5" customHeight="1" x14ac:dyDescent="0.25">
      <c r="A11" s="84" t="s">
        <v>202</v>
      </c>
      <c r="B11" s="111">
        <v>1557423.2966499999</v>
      </c>
      <c r="C11" s="111">
        <v>1759583.2848700001</v>
      </c>
      <c r="D11" s="96">
        <f t="shared" si="5"/>
        <v>12.980413780559468</v>
      </c>
      <c r="E11" s="113">
        <f t="shared" si="0"/>
        <v>12.867462745991402</v>
      </c>
      <c r="F11" s="111">
        <v>10529446.57202</v>
      </c>
      <c r="G11" s="111">
        <v>11660327.3002</v>
      </c>
      <c r="H11" s="96">
        <f t="shared" si="1"/>
        <v>10.740172528963686</v>
      </c>
      <c r="I11" s="98">
        <f t="shared" si="2"/>
        <v>12.42833368848599</v>
      </c>
      <c r="J11" s="111">
        <v>18190007.209010001</v>
      </c>
      <c r="K11" s="111">
        <v>19821380.359439999</v>
      </c>
      <c r="L11" s="96">
        <f t="shared" si="3"/>
        <v>8.96851294056626</v>
      </c>
      <c r="M11" s="113">
        <f t="shared" si="4"/>
        <v>12.537102938568962</v>
      </c>
    </row>
    <row r="12" spans="1:13" ht="22.5" customHeight="1" x14ac:dyDescent="0.25">
      <c r="A12" s="84" t="s">
        <v>203</v>
      </c>
      <c r="B12" s="111">
        <v>910559.61008999997</v>
      </c>
      <c r="C12" s="111">
        <v>1264886.09189</v>
      </c>
      <c r="D12" s="96">
        <f t="shared" si="5"/>
        <v>38.913046205176869</v>
      </c>
      <c r="E12" s="113">
        <f t="shared" si="0"/>
        <v>9.2498461455433247</v>
      </c>
      <c r="F12" s="111">
        <v>6550574.4014299996</v>
      </c>
      <c r="G12" s="111">
        <v>7931148.8969599996</v>
      </c>
      <c r="H12" s="96">
        <f t="shared" si="1"/>
        <v>21.07562498990346</v>
      </c>
      <c r="I12" s="98">
        <f t="shared" si="2"/>
        <v>8.453533291710924</v>
      </c>
      <c r="J12" s="111">
        <v>11344133.17925</v>
      </c>
      <c r="K12" s="111">
        <v>13154674.13986</v>
      </c>
      <c r="L12" s="96">
        <f t="shared" si="3"/>
        <v>15.960152547589374</v>
      </c>
      <c r="M12" s="113">
        <f t="shared" si="4"/>
        <v>8.3203843942287055</v>
      </c>
    </row>
    <row r="13" spans="1:13" ht="22.5" customHeight="1" x14ac:dyDescent="0.25">
      <c r="A13" s="85" t="s">
        <v>204</v>
      </c>
      <c r="B13" s="111">
        <v>925166.92293999996</v>
      </c>
      <c r="C13" s="111">
        <v>1086906.4882799999</v>
      </c>
      <c r="D13" s="96">
        <f t="shared" si="5"/>
        <v>17.482203625052136</v>
      </c>
      <c r="E13" s="113">
        <f t="shared" si="0"/>
        <v>7.9483187107864115</v>
      </c>
      <c r="F13" s="111">
        <v>6459969.9852600005</v>
      </c>
      <c r="G13" s="111">
        <v>7720586.2128499998</v>
      </c>
      <c r="H13" s="96">
        <f t="shared" si="1"/>
        <v>19.514273757717191</v>
      </c>
      <c r="I13" s="98">
        <f t="shared" si="2"/>
        <v>8.2291019157222358</v>
      </c>
      <c r="J13" s="111">
        <v>11134089.07117</v>
      </c>
      <c r="K13" s="111">
        <v>13083640.13604</v>
      </c>
      <c r="L13" s="96">
        <f t="shared" si="3"/>
        <v>17.509749135365375</v>
      </c>
      <c r="M13" s="113">
        <f t="shared" si="4"/>
        <v>8.2754551006133941</v>
      </c>
    </row>
    <row r="14" spans="1:13" ht="22.5" customHeight="1" x14ac:dyDescent="0.25">
      <c r="A14" s="84" t="s">
        <v>205</v>
      </c>
      <c r="B14" s="111">
        <v>776830.52760000003</v>
      </c>
      <c r="C14" s="111">
        <v>909302.81629999995</v>
      </c>
      <c r="D14" s="96">
        <f t="shared" si="5"/>
        <v>17.052920037690843</v>
      </c>
      <c r="E14" s="113">
        <f t="shared" si="0"/>
        <v>6.6495403850291472</v>
      </c>
      <c r="F14" s="111">
        <v>6869282.5777799999</v>
      </c>
      <c r="G14" s="111">
        <v>6655289.0787199996</v>
      </c>
      <c r="H14" s="96">
        <f t="shared" si="1"/>
        <v>-3.115223411425859</v>
      </c>
      <c r="I14" s="98">
        <f t="shared" si="2"/>
        <v>7.0936390835487044</v>
      </c>
      <c r="J14" s="111">
        <v>11293423.689370001</v>
      </c>
      <c r="K14" s="111">
        <v>11501932.406169999</v>
      </c>
      <c r="L14" s="96">
        <f t="shared" si="3"/>
        <v>1.8462843734115695</v>
      </c>
      <c r="M14" s="113">
        <f t="shared" si="4"/>
        <v>7.2750185886998162</v>
      </c>
    </row>
    <row r="15" spans="1:13" ht="22.5" customHeight="1" x14ac:dyDescent="0.25">
      <c r="A15" s="84" t="s">
        <v>206</v>
      </c>
      <c r="B15" s="111">
        <v>590429.56230999995</v>
      </c>
      <c r="C15" s="111">
        <v>698559.68608999997</v>
      </c>
      <c r="D15" s="96">
        <f t="shared" si="5"/>
        <v>18.313805859745759</v>
      </c>
      <c r="E15" s="113">
        <f t="shared" si="0"/>
        <v>5.1084201662432909</v>
      </c>
      <c r="F15" s="111">
        <v>4521084.4082800001</v>
      </c>
      <c r="G15" s="111">
        <v>4786985.12861</v>
      </c>
      <c r="H15" s="96">
        <f t="shared" si="1"/>
        <v>5.8813482854472765</v>
      </c>
      <c r="I15" s="98">
        <f t="shared" si="2"/>
        <v>5.1022794651025487</v>
      </c>
      <c r="J15" s="111">
        <v>7898878.2852699999</v>
      </c>
      <c r="K15" s="111">
        <v>8324807.7788800001</v>
      </c>
      <c r="L15" s="96">
        <f t="shared" si="3"/>
        <v>5.3922782226469144</v>
      </c>
      <c r="M15" s="113">
        <f t="shared" si="4"/>
        <v>5.2654744611624444</v>
      </c>
    </row>
    <row r="16" spans="1:13" ht="22.5" customHeight="1" x14ac:dyDescent="0.25">
      <c r="A16" s="84" t="s">
        <v>207</v>
      </c>
      <c r="B16" s="111">
        <v>479922.94623</v>
      </c>
      <c r="C16" s="111">
        <v>594374.05738000001</v>
      </c>
      <c r="D16" s="96">
        <f t="shared" si="5"/>
        <v>23.847809747181799</v>
      </c>
      <c r="E16" s="113">
        <f t="shared" si="0"/>
        <v>4.346532560455616</v>
      </c>
      <c r="F16" s="111">
        <v>3672405.4400599999</v>
      </c>
      <c r="G16" s="111">
        <v>4033850.86515</v>
      </c>
      <c r="H16" s="96">
        <f t="shared" si="1"/>
        <v>9.8421982809200586</v>
      </c>
      <c r="I16" s="98">
        <f t="shared" si="2"/>
        <v>4.299540082447959</v>
      </c>
      <c r="J16" s="111">
        <v>6652684.4195499998</v>
      </c>
      <c r="K16" s="111">
        <v>7114208.7405099999</v>
      </c>
      <c r="L16" s="96">
        <f t="shared" si="3"/>
        <v>6.9374149118472461</v>
      </c>
      <c r="M16" s="113">
        <f t="shared" si="4"/>
        <v>4.4997656918360445</v>
      </c>
    </row>
    <row r="17" spans="1:13" ht="22.5" customHeight="1" x14ac:dyDescent="0.25">
      <c r="A17" s="84" t="s">
        <v>208</v>
      </c>
      <c r="B17" s="111">
        <v>198015.32392</v>
      </c>
      <c r="C17" s="111">
        <v>202156.54268000001</v>
      </c>
      <c r="D17" s="96">
        <f t="shared" si="5"/>
        <v>2.0913627683042897</v>
      </c>
      <c r="E17" s="113">
        <f t="shared" si="0"/>
        <v>1.4783283088447294</v>
      </c>
      <c r="F17" s="111">
        <v>1371244.22863</v>
      </c>
      <c r="G17" s="111">
        <v>1479000.42401</v>
      </c>
      <c r="H17" s="96">
        <f t="shared" si="1"/>
        <v>7.8582788631065634</v>
      </c>
      <c r="I17" s="98">
        <f t="shared" si="2"/>
        <v>1.5764146513017059</v>
      </c>
      <c r="J17" s="111">
        <v>2311806.8994200001</v>
      </c>
      <c r="K17" s="111">
        <v>2555411.0090999999</v>
      </c>
      <c r="L17" s="96">
        <f t="shared" si="3"/>
        <v>10.537390027736167</v>
      </c>
      <c r="M17" s="113">
        <f t="shared" si="4"/>
        <v>1.6163077591203749</v>
      </c>
    </row>
    <row r="18" spans="1:13" ht="22.5" customHeight="1" x14ac:dyDescent="0.25">
      <c r="A18" s="84" t="s">
        <v>209</v>
      </c>
      <c r="B18" s="111">
        <v>123034.0387</v>
      </c>
      <c r="C18" s="111">
        <v>136060.51373999999</v>
      </c>
      <c r="D18" s="96">
        <f t="shared" si="5"/>
        <v>10.587700101240349</v>
      </c>
      <c r="E18" s="113">
        <f t="shared" si="0"/>
        <v>0.99498194078335345</v>
      </c>
      <c r="F18" s="111">
        <v>968084.10886000004</v>
      </c>
      <c r="G18" s="111">
        <v>1068377.4765699999</v>
      </c>
      <c r="H18" s="96">
        <f t="shared" si="1"/>
        <v>10.359984921982008</v>
      </c>
      <c r="I18" s="98">
        <f t="shared" si="2"/>
        <v>1.1387460610858524</v>
      </c>
      <c r="J18" s="111">
        <v>1607717.01036</v>
      </c>
      <c r="K18" s="111">
        <v>1805398.49006</v>
      </c>
      <c r="L18" s="96">
        <f t="shared" si="3"/>
        <v>12.295788277797422</v>
      </c>
      <c r="M18" s="113">
        <f t="shared" si="4"/>
        <v>1.1419218189937739</v>
      </c>
    </row>
    <row r="19" spans="1:13" ht="22.5" customHeight="1" x14ac:dyDescent="0.25">
      <c r="A19" s="84" t="s">
        <v>210</v>
      </c>
      <c r="B19" s="111">
        <v>140582.83001000001</v>
      </c>
      <c r="C19" s="111">
        <v>144276.37263</v>
      </c>
      <c r="D19" s="96">
        <f t="shared" si="5"/>
        <v>2.6273070614222673</v>
      </c>
      <c r="E19" s="113">
        <f t="shared" si="0"/>
        <v>1.0550627900971772</v>
      </c>
      <c r="F19" s="111">
        <v>1046061.04542</v>
      </c>
      <c r="G19" s="111">
        <v>1023767.95544</v>
      </c>
      <c r="H19" s="96">
        <f t="shared" si="1"/>
        <v>-2.1311461771381728</v>
      </c>
      <c r="I19" s="98">
        <f t="shared" si="2"/>
        <v>1.0911983379376611</v>
      </c>
      <c r="J19" s="111">
        <v>1865070.1960499999</v>
      </c>
      <c r="K19" s="111">
        <v>1787837.41078</v>
      </c>
      <c r="L19" s="96">
        <f t="shared" si="3"/>
        <v>-4.1410122489528733</v>
      </c>
      <c r="M19" s="113">
        <f t="shared" si="4"/>
        <v>1.1308143655948044</v>
      </c>
    </row>
    <row r="20" spans="1:13" ht="22.5" customHeight="1" x14ac:dyDescent="0.25">
      <c r="A20" s="84" t="s">
        <v>211</v>
      </c>
      <c r="B20" s="111">
        <v>92667.765880000006</v>
      </c>
      <c r="C20" s="111">
        <v>87998.860610000003</v>
      </c>
      <c r="D20" s="96">
        <f t="shared" si="5"/>
        <v>-5.0383272173044462</v>
      </c>
      <c r="E20" s="113">
        <f t="shared" si="0"/>
        <v>0.64351717268814723</v>
      </c>
      <c r="F20" s="111">
        <v>689505.22380000004</v>
      </c>
      <c r="G20" s="111">
        <v>594746.95284000004</v>
      </c>
      <c r="H20" s="96">
        <f t="shared" si="1"/>
        <v>-13.74293735408825</v>
      </c>
      <c r="I20" s="98">
        <f t="shared" si="2"/>
        <v>0.63391990634593731</v>
      </c>
      <c r="J20" s="111">
        <v>1264194.861</v>
      </c>
      <c r="K20" s="111">
        <v>1208628.1685200001</v>
      </c>
      <c r="L20" s="96">
        <f t="shared" si="3"/>
        <v>-4.3954214808345089</v>
      </c>
      <c r="M20" s="113">
        <f t="shared" si="4"/>
        <v>0.76446218620555306</v>
      </c>
    </row>
    <row r="21" spans="1:13" ht="22.5" customHeight="1" x14ac:dyDescent="0.25">
      <c r="A21" s="84" t="s">
        <v>212</v>
      </c>
      <c r="B21" s="111">
        <v>60273.917979999998</v>
      </c>
      <c r="C21" s="111">
        <v>68695.130340000003</v>
      </c>
      <c r="D21" s="96">
        <f t="shared" si="5"/>
        <v>13.971569531607884</v>
      </c>
      <c r="E21" s="113">
        <f t="shared" si="0"/>
        <v>0.50235305033957489</v>
      </c>
      <c r="F21" s="111">
        <v>492769.92505000002</v>
      </c>
      <c r="G21" s="111">
        <v>479631.76620000001</v>
      </c>
      <c r="H21" s="96">
        <f t="shared" si="1"/>
        <v>-2.6661852077654524</v>
      </c>
      <c r="I21" s="98">
        <f t="shared" si="2"/>
        <v>0.51122266849484155</v>
      </c>
      <c r="J21" s="111">
        <v>920038.45695999998</v>
      </c>
      <c r="K21" s="111">
        <v>940544.08814000001</v>
      </c>
      <c r="L21" s="96">
        <f t="shared" si="3"/>
        <v>2.2287797890269645</v>
      </c>
      <c r="M21" s="113">
        <f t="shared" si="4"/>
        <v>0.59489792524251828</v>
      </c>
    </row>
    <row r="22" spans="1:13" ht="24" customHeight="1" x14ac:dyDescent="0.2">
      <c r="A22" s="101" t="s">
        <v>42</v>
      </c>
      <c r="B22" s="112">
        <f>SUM(B9:B21)</f>
        <v>11434732.58897</v>
      </c>
      <c r="C22" s="112">
        <f>SUM(C9:C21)</f>
        <v>13674671.686290001</v>
      </c>
      <c r="D22" s="110">
        <f t="shared" si="5"/>
        <v>19.588906691885896</v>
      </c>
      <c r="E22" s="114">
        <f t="shared" si="0"/>
        <v>100</v>
      </c>
      <c r="F22" s="99">
        <f>SUM(F9:F21)</f>
        <v>82913193.982250035</v>
      </c>
      <c r="G22" s="99">
        <f>SUM(G9:G21)</f>
        <v>93820520.050909996</v>
      </c>
      <c r="H22" s="110">
        <f>(G22-F22)/F22*100</f>
        <v>13.155115060451042</v>
      </c>
      <c r="I22" s="103">
        <f t="shared" si="2"/>
        <v>100</v>
      </c>
      <c r="J22" s="112">
        <f>SUM(J9:J21)</f>
        <v>140393017.79388002</v>
      </c>
      <c r="K22" s="112">
        <f>SUM(K9:K21)</f>
        <v>158101759.68534002</v>
      </c>
      <c r="L22" s="110">
        <f t="shared" si="3"/>
        <v>12.613691314378142</v>
      </c>
      <c r="M22" s="114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60"/>
  <sheetViews>
    <sheetView showGridLines="0" topLeftCell="C1" workbookViewId="0">
      <selection activeCell="K7" sqref="K7"/>
    </sheetView>
  </sheetViews>
  <sheetFormatPr defaultColWidth="9.140625" defaultRowHeight="12.75" x14ac:dyDescent="0.2"/>
  <cols>
    <col min="1" max="1" width="0" hidden="1" customWidth="1"/>
    <col min="2" max="2" width="15.42578125" hidden="1" customWidth="1"/>
    <col min="10" max="10" width="11.5703125" bestFit="1" customWidth="1"/>
    <col min="11" max="11" width="12.140625" customWidth="1"/>
  </cols>
  <sheetData>
    <row r="7" spans="9:9" x14ac:dyDescent="0.2">
      <c r="I7" s="27"/>
    </row>
    <row r="8" spans="9:9" x14ac:dyDescent="0.2">
      <c r="I8" s="27"/>
    </row>
    <row r="9" spans="9:9" x14ac:dyDescent="0.2">
      <c r="I9" s="27"/>
    </row>
    <row r="10" spans="9:9" x14ac:dyDescent="0.2">
      <c r="I10" s="27"/>
    </row>
    <row r="17" spans="3:14" ht="12.75" customHeight="1" x14ac:dyDescent="0.2"/>
    <row r="21" spans="3:14" x14ac:dyDescent="0.2">
      <c r="C21" s="1" t="s">
        <v>225</v>
      </c>
    </row>
    <row r="22" spans="3:14" x14ac:dyDescent="0.2">
      <c r="C22" s="97" t="s">
        <v>224</v>
      </c>
    </row>
    <row r="24" spans="3:14" x14ac:dyDescent="0.2">
      <c r="H24" s="27"/>
      <c r="I24" s="27"/>
    </row>
    <row r="25" spans="3:14" x14ac:dyDescent="0.2">
      <c r="H25" s="27"/>
      <c r="I25" s="27"/>
    </row>
    <row r="26" spans="3:14" x14ac:dyDescent="0.2">
      <c r="H26" s="186"/>
      <c r="I26" s="186"/>
      <c r="N26" t="s">
        <v>43</v>
      </c>
    </row>
    <row r="27" spans="3:14" x14ac:dyDescent="0.2">
      <c r="H27" s="186"/>
      <c r="I27" s="186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27"/>
      <c r="I37" s="27"/>
    </row>
    <row r="38" spans="8:9" x14ac:dyDescent="0.2">
      <c r="H38" s="27"/>
      <c r="I38" s="27"/>
    </row>
    <row r="39" spans="8:9" x14ac:dyDescent="0.2">
      <c r="H39" s="186"/>
      <c r="I39" s="186"/>
    </row>
    <row r="40" spans="8:9" x14ac:dyDescent="0.2">
      <c r="H40" s="186"/>
      <c r="I40" s="186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27"/>
      <c r="I49" s="27"/>
    </row>
    <row r="50" spans="3:9" x14ac:dyDescent="0.2">
      <c r="H50" s="27"/>
      <c r="I50" s="27"/>
    </row>
    <row r="51" spans="3:9" x14ac:dyDescent="0.2">
      <c r="H51" s="186"/>
      <c r="I51" s="186"/>
    </row>
    <row r="52" spans="3:9" x14ac:dyDescent="0.2">
      <c r="H52" s="186"/>
      <c r="I52" s="186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2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R16" sqref="R16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3" spans="1:16" ht="15.75" x14ac:dyDescent="0.25">
      <c r="A3" s="57"/>
      <c r="B3" s="109" t="s">
        <v>119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</row>
    <row r="4" spans="1:16" s="59" customFormat="1" x14ac:dyDescent="0.2">
      <c r="A4" s="81"/>
      <c r="B4" s="94" t="s">
        <v>105</v>
      </c>
      <c r="C4" s="94" t="s">
        <v>44</v>
      </c>
      <c r="D4" s="94" t="s">
        <v>45</v>
      </c>
      <c r="E4" s="94" t="s">
        <v>46</v>
      </c>
      <c r="F4" s="94" t="s">
        <v>47</v>
      </c>
      <c r="G4" s="94" t="s">
        <v>48</v>
      </c>
      <c r="H4" s="94" t="s">
        <v>49</v>
      </c>
      <c r="I4" s="94" t="s">
        <v>0</v>
      </c>
      <c r="J4" s="94" t="s">
        <v>104</v>
      </c>
      <c r="K4" s="94" t="s">
        <v>50</v>
      </c>
      <c r="L4" s="94" t="s">
        <v>51</v>
      </c>
      <c r="M4" s="94" t="s">
        <v>52</v>
      </c>
      <c r="N4" s="94" t="s">
        <v>53</v>
      </c>
      <c r="O4" s="95" t="s">
        <v>103</v>
      </c>
      <c r="P4" s="95" t="s">
        <v>102</v>
      </c>
    </row>
    <row r="5" spans="1:16" x14ac:dyDescent="0.2">
      <c r="A5" s="86" t="s">
        <v>101</v>
      </c>
      <c r="B5" s="87" t="s">
        <v>170</v>
      </c>
      <c r="C5" s="115">
        <v>1302284.9882799999</v>
      </c>
      <c r="D5" s="115">
        <v>1337102.4211500001</v>
      </c>
      <c r="E5" s="115">
        <v>1474996.3991100001</v>
      </c>
      <c r="F5" s="115">
        <v>1344313.2634399999</v>
      </c>
      <c r="G5" s="115">
        <v>1343181.0253000001</v>
      </c>
      <c r="H5" s="115">
        <v>1279198.5486099999</v>
      </c>
      <c r="I5" s="88">
        <v>1278627.5812299999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115">
        <v>9359704.2271200009</v>
      </c>
      <c r="P5" s="89">
        <f t="shared" ref="P5:P24" si="0">O5/O$26*100</f>
        <v>9.9761802876824035</v>
      </c>
    </row>
    <row r="6" spans="1:16" x14ac:dyDescent="0.2">
      <c r="A6" s="86" t="s">
        <v>100</v>
      </c>
      <c r="B6" s="87" t="s">
        <v>171</v>
      </c>
      <c r="C6" s="115">
        <v>740365.2058</v>
      </c>
      <c r="D6" s="115">
        <v>836165.59233999997</v>
      </c>
      <c r="E6" s="115">
        <v>1029138.05162</v>
      </c>
      <c r="F6" s="115">
        <v>842433.01070999994</v>
      </c>
      <c r="G6" s="115">
        <v>861018.59580999997</v>
      </c>
      <c r="H6" s="115">
        <v>876071.35817000002</v>
      </c>
      <c r="I6" s="88">
        <v>994723.03058999998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115">
        <v>6179914.84504</v>
      </c>
      <c r="P6" s="89">
        <f t="shared" si="0"/>
        <v>6.586954369562843</v>
      </c>
    </row>
    <row r="7" spans="1:16" x14ac:dyDescent="0.2">
      <c r="A7" s="86" t="s">
        <v>99</v>
      </c>
      <c r="B7" s="87" t="s">
        <v>173</v>
      </c>
      <c r="C7" s="115">
        <v>717491.66290999996</v>
      </c>
      <c r="D7" s="115">
        <v>845672.63376999996</v>
      </c>
      <c r="E7" s="115">
        <v>955128.04486000002</v>
      </c>
      <c r="F7" s="115">
        <v>790180.61566000001</v>
      </c>
      <c r="G7" s="115">
        <v>859864.36311000003</v>
      </c>
      <c r="H7" s="115">
        <v>806743.48179999995</v>
      </c>
      <c r="I7" s="88">
        <v>733781.50315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115">
        <v>5708862.3052599998</v>
      </c>
      <c r="P7" s="89">
        <f t="shared" si="0"/>
        <v>6.0848759974493749</v>
      </c>
    </row>
    <row r="8" spans="1:16" x14ac:dyDescent="0.2">
      <c r="A8" s="86" t="s">
        <v>98</v>
      </c>
      <c r="B8" s="87" t="s">
        <v>172</v>
      </c>
      <c r="C8" s="115">
        <v>608814.55834999995</v>
      </c>
      <c r="D8" s="115">
        <v>626733.84869000001</v>
      </c>
      <c r="E8" s="115">
        <v>698483.44481000002</v>
      </c>
      <c r="F8" s="115">
        <v>646602.04844000004</v>
      </c>
      <c r="G8" s="115">
        <v>594945.61872000003</v>
      </c>
      <c r="H8" s="115">
        <v>619302.04526000004</v>
      </c>
      <c r="I8" s="88">
        <v>848744.14262000006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115">
        <v>4643625.70689</v>
      </c>
      <c r="P8" s="89">
        <f t="shared" si="0"/>
        <v>4.9494776882181224</v>
      </c>
    </row>
    <row r="9" spans="1:16" x14ac:dyDescent="0.2">
      <c r="A9" s="86" t="s">
        <v>97</v>
      </c>
      <c r="B9" s="87" t="s">
        <v>175</v>
      </c>
      <c r="C9" s="115">
        <v>582831.73679</v>
      </c>
      <c r="D9" s="115">
        <v>565908.19016</v>
      </c>
      <c r="E9" s="115">
        <v>709286.60349000001</v>
      </c>
      <c r="F9" s="115">
        <v>688531.65339999995</v>
      </c>
      <c r="G9" s="115">
        <v>755449.91299999994</v>
      </c>
      <c r="H9" s="115">
        <v>577326.49737</v>
      </c>
      <c r="I9" s="88">
        <v>625218.57802999998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115">
        <v>4504553.1722400002</v>
      </c>
      <c r="P9" s="89">
        <f t="shared" si="0"/>
        <v>4.8012451538274217</v>
      </c>
    </row>
    <row r="10" spans="1:16" x14ac:dyDescent="0.2">
      <c r="A10" s="86" t="s">
        <v>96</v>
      </c>
      <c r="B10" s="87" t="s">
        <v>174</v>
      </c>
      <c r="C10" s="115">
        <v>579478.94132999994</v>
      </c>
      <c r="D10" s="115">
        <v>603961.18443000002</v>
      </c>
      <c r="E10" s="115">
        <v>688471.65355000005</v>
      </c>
      <c r="F10" s="115">
        <v>691082.70920000004</v>
      </c>
      <c r="G10" s="115">
        <v>674844.66960000002</v>
      </c>
      <c r="H10" s="115">
        <v>579634.52101000003</v>
      </c>
      <c r="I10" s="88">
        <v>652547.19356000004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115">
        <v>4470020.87268</v>
      </c>
      <c r="P10" s="89">
        <f t="shared" si="0"/>
        <v>4.7644383875237795</v>
      </c>
    </row>
    <row r="11" spans="1:16" x14ac:dyDescent="0.2">
      <c r="A11" s="86" t="s">
        <v>95</v>
      </c>
      <c r="B11" s="87" t="s">
        <v>176</v>
      </c>
      <c r="C11" s="115">
        <v>566447.01745000004</v>
      </c>
      <c r="D11" s="115">
        <v>554595.83115999994</v>
      </c>
      <c r="E11" s="115">
        <v>637674.03391</v>
      </c>
      <c r="F11" s="115">
        <v>550857.91827999998</v>
      </c>
      <c r="G11" s="115">
        <v>633985.72352999996</v>
      </c>
      <c r="H11" s="115">
        <v>479373.17466000002</v>
      </c>
      <c r="I11" s="88">
        <v>604010.80174999998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115">
        <v>4026944.50074</v>
      </c>
      <c r="P11" s="89">
        <f t="shared" si="0"/>
        <v>4.292178830979462</v>
      </c>
    </row>
    <row r="12" spans="1:16" x14ac:dyDescent="0.2">
      <c r="A12" s="86" t="s">
        <v>94</v>
      </c>
      <c r="B12" s="87" t="s">
        <v>177</v>
      </c>
      <c r="C12" s="115">
        <v>403340.76796000003</v>
      </c>
      <c r="D12" s="115">
        <v>390401.83134999999</v>
      </c>
      <c r="E12" s="115">
        <v>489335.57121999998</v>
      </c>
      <c r="F12" s="115">
        <v>415300.93549</v>
      </c>
      <c r="G12" s="115">
        <v>406148.60842</v>
      </c>
      <c r="H12" s="115">
        <v>305411.99145999999</v>
      </c>
      <c r="I12" s="88">
        <v>356165.18445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115">
        <v>2766104.89035</v>
      </c>
      <c r="P12" s="89">
        <f t="shared" si="0"/>
        <v>2.9482941352798124</v>
      </c>
    </row>
    <row r="13" spans="1:16" x14ac:dyDescent="0.2">
      <c r="A13" s="86" t="s">
        <v>93</v>
      </c>
      <c r="B13" s="87" t="s">
        <v>213</v>
      </c>
      <c r="C13" s="115">
        <v>303142.41236000002</v>
      </c>
      <c r="D13" s="115">
        <v>361436.30278999999</v>
      </c>
      <c r="E13" s="115">
        <v>360796.47087000002</v>
      </c>
      <c r="F13" s="115">
        <v>306355.28110999998</v>
      </c>
      <c r="G13" s="115">
        <v>367206.89221999998</v>
      </c>
      <c r="H13" s="115">
        <v>291444.04751</v>
      </c>
      <c r="I13" s="88">
        <v>277438.94886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115">
        <v>2267820.3557199999</v>
      </c>
      <c r="P13" s="89">
        <f t="shared" si="0"/>
        <v>2.4171901354729313</v>
      </c>
    </row>
    <row r="14" spans="1:16" x14ac:dyDescent="0.2">
      <c r="A14" s="86" t="s">
        <v>92</v>
      </c>
      <c r="B14" s="87" t="s">
        <v>179</v>
      </c>
      <c r="C14" s="115">
        <v>297513.65536999999</v>
      </c>
      <c r="D14" s="115">
        <v>291380.26684</v>
      </c>
      <c r="E14" s="115">
        <v>357607.04310000001</v>
      </c>
      <c r="F14" s="115">
        <v>309834.89370000002</v>
      </c>
      <c r="G14" s="115">
        <v>355721.36764000001</v>
      </c>
      <c r="H14" s="115">
        <v>336731.36590999999</v>
      </c>
      <c r="I14" s="88">
        <v>300040.39568999998</v>
      </c>
      <c r="J14" s="88">
        <v>0</v>
      </c>
      <c r="K14" s="88">
        <v>0</v>
      </c>
      <c r="L14" s="88">
        <v>0</v>
      </c>
      <c r="M14" s="88">
        <v>0</v>
      </c>
      <c r="N14" s="88">
        <v>0</v>
      </c>
      <c r="O14" s="115">
        <v>2248828.9882499999</v>
      </c>
      <c r="P14" s="89">
        <f t="shared" si="0"/>
        <v>2.3969479033261742</v>
      </c>
    </row>
    <row r="15" spans="1:16" x14ac:dyDescent="0.2">
      <c r="A15" s="86" t="s">
        <v>91</v>
      </c>
      <c r="B15" s="87" t="s">
        <v>178</v>
      </c>
      <c r="C15" s="115">
        <v>292958.56112999999</v>
      </c>
      <c r="D15" s="115">
        <v>318505.91404</v>
      </c>
      <c r="E15" s="115">
        <v>387686.63361999998</v>
      </c>
      <c r="F15" s="115">
        <v>326497.59665999998</v>
      </c>
      <c r="G15" s="115">
        <v>321832.27354000002</v>
      </c>
      <c r="H15" s="115">
        <v>293450.47219</v>
      </c>
      <c r="I15" s="88">
        <v>301420.22200000001</v>
      </c>
      <c r="J15" s="88">
        <v>0</v>
      </c>
      <c r="K15" s="88">
        <v>0</v>
      </c>
      <c r="L15" s="88">
        <v>0</v>
      </c>
      <c r="M15" s="88">
        <v>0</v>
      </c>
      <c r="N15" s="88">
        <v>0</v>
      </c>
      <c r="O15" s="115">
        <v>2242351.6731799999</v>
      </c>
      <c r="P15" s="89">
        <f t="shared" si="0"/>
        <v>2.3900439604931081</v>
      </c>
    </row>
    <row r="16" spans="1:16" x14ac:dyDescent="0.2">
      <c r="A16" s="86" t="s">
        <v>90</v>
      </c>
      <c r="B16" s="87" t="s">
        <v>214</v>
      </c>
      <c r="C16" s="115">
        <v>247778.80643999999</v>
      </c>
      <c r="D16" s="115">
        <v>285044.39854000002</v>
      </c>
      <c r="E16" s="115">
        <v>294700.60885000002</v>
      </c>
      <c r="F16" s="115">
        <v>269701.91298000002</v>
      </c>
      <c r="G16" s="115">
        <v>310284.31371000002</v>
      </c>
      <c r="H16" s="115">
        <v>276728.73489000002</v>
      </c>
      <c r="I16" s="88">
        <v>281106.64415000001</v>
      </c>
      <c r="J16" s="88">
        <v>0</v>
      </c>
      <c r="K16" s="88">
        <v>0</v>
      </c>
      <c r="L16" s="88">
        <v>0</v>
      </c>
      <c r="M16" s="88">
        <v>0</v>
      </c>
      <c r="N16" s="88">
        <v>0</v>
      </c>
      <c r="O16" s="115">
        <v>1965345.4195600001</v>
      </c>
      <c r="P16" s="89">
        <f t="shared" si="0"/>
        <v>2.0947927153820305</v>
      </c>
    </row>
    <row r="17" spans="1:16" x14ac:dyDescent="0.2">
      <c r="A17" s="86" t="s">
        <v>89</v>
      </c>
      <c r="B17" s="87" t="s">
        <v>215</v>
      </c>
      <c r="C17" s="115">
        <v>272750.36567000003</v>
      </c>
      <c r="D17" s="115">
        <v>280085.89753000002</v>
      </c>
      <c r="E17" s="115">
        <v>317685.52697000001</v>
      </c>
      <c r="F17" s="115">
        <v>284960.12459999998</v>
      </c>
      <c r="G17" s="115">
        <v>263045.00036000001</v>
      </c>
      <c r="H17" s="115">
        <v>257408.83304999999</v>
      </c>
      <c r="I17" s="88">
        <v>254885.49428000001</v>
      </c>
      <c r="J17" s="88">
        <v>0</v>
      </c>
      <c r="K17" s="88">
        <v>0</v>
      </c>
      <c r="L17" s="88">
        <v>0</v>
      </c>
      <c r="M17" s="88">
        <v>0</v>
      </c>
      <c r="N17" s="88">
        <v>0</v>
      </c>
      <c r="O17" s="115">
        <v>1930821.2424600001</v>
      </c>
      <c r="P17" s="89">
        <f t="shared" si="0"/>
        <v>2.0579946065234718</v>
      </c>
    </row>
    <row r="18" spans="1:16" x14ac:dyDescent="0.2">
      <c r="A18" s="86" t="s">
        <v>88</v>
      </c>
      <c r="B18" s="87" t="s">
        <v>216</v>
      </c>
      <c r="C18" s="115">
        <v>227024.93221</v>
      </c>
      <c r="D18" s="115">
        <v>194884.34216999999</v>
      </c>
      <c r="E18" s="115">
        <v>280679.69212999998</v>
      </c>
      <c r="F18" s="115">
        <v>220287.3273</v>
      </c>
      <c r="G18" s="115">
        <v>275839.88027999998</v>
      </c>
      <c r="H18" s="115">
        <v>265075.77036999998</v>
      </c>
      <c r="I18" s="88">
        <v>280077.30563999998</v>
      </c>
      <c r="J18" s="88">
        <v>0</v>
      </c>
      <c r="K18" s="88">
        <v>0</v>
      </c>
      <c r="L18" s="88">
        <v>0</v>
      </c>
      <c r="M18" s="88">
        <v>0</v>
      </c>
      <c r="N18" s="88">
        <v>0</v>
      </c>
      <c r="O18" s="115">
        <v>1743869.2501000001</v>
      </c>
      <c r="P18" s="89">
        <f t="shared" si="0"/>
        <v>1.8587290383316155</v>
      </c>
    </row>
    <row r="19" spans="1:16" x14ac:dyDescent="0.2">
      <c r="A19" s="86" t="s">
        <v>87</v>
      </c>
      <c r="B19" s="87" t="s">
        <v>217</v>
      </c>
      <c r="C19" s="115">
        <v>219133.24385</v>
      </c>
      <c r="D19" s="115">
        <v>193666.85677000001</v>
      </c>
      <c r="E19" s="115">
        <v>252490.62002999999</v>
      </c>
      <c r="F19" s="115">
        <v>221761.82110999999</v>
      </c>
      <c r="G19" s="115">
        <v>243505.28138</v>
      </c>
      <c r="H19" s="115">
        <v>265236.34373000002</v>
      </c>
      <c r="I19" s="88">
        <v>246296.92761000001</v>
      </c>
      <c r="J19" s="88">
        <v>0</v>
      </c>
      <c r="K19" s="88">
        <v>0</v>
      </c>
      <c r="L19" s="88">
        <v>0</v>
      </c>
      <c r="M19" s="88">
        <v>0</v>
      </c>
      <c r="N19" s="88">
        <v>0</v>
      </c>
      <c r="O19" s="115">
        <v>1642091.09448</v>
      </c>
      <c r="P19" s="89">
        <f t="shared" si="0"/>
        <v>1.7502472738255437</v>
      </c>
    </row>
    <row r="20" spans="1:16" x14ac:dyDescent="0.2">
      <c r="A20" s="86" t="s">
        <v>86</v>
      </c>
      <c r="B20" s="87" t="s">
        <v>218</v>
      </c>
      <c r="C20" s="115">
        <v>215122.05218999999</v>
      </c>
      <c r="D20" s="115">
        <v>218419.88777999999</v>
      </c>
      <c r="E20" s="115">
        <v>241474.80353</v>
      </c>
      <c r="F20" s="115">
        <v>221832.32892</v>
      </c>
      <c r="G20" s="115">
        <v>213041.84393</v>
      </c>
      <c r="H20" s="115">
        <v>191402.77690999999</v>
      </c>
      <c r="I20" s="88">
        <v>211408.52885999999</v>
      </c>
      <c r="J20" s="88">
        <v>0</v>
      </c>
      <c r="K20" s="88">
        <v>0</v>
      </c>
      <c r="L20" s="88">
        <v>0</v>
      </c>
      <c r="M20" s="88">
        <v>0</v>
      </c>
      <c r="N20" s="88">
        <v>0</v>
      </c>
      <c r="O20" s="115">
        <v>1512702.22212</v>
      </c>
      <c r="P20" s="89">
        <f t="shared" si="0"/>
        <v>1.612336215253507</v>
      </c>
    </row>
    <row r="21" spans="1:16" x14ac:dyDescent="0.2">
      <c r="A21" s="86" t="s">
        <v>85</v>
      </c>
      <c r="B21" s="87" t="s">
        <v>219</v>
      </c>
      <c r="C21" s="115">
        <v>266100.37531999999</v>
      </c>
      <c r="D21" s="115">
        <v>260020.32767</v>
      </c>
      <c r="E21" s="115">
        <v>233117.46058000001</v>
      </c>
      <c r="F21" s="115">
        <v>173449.8781</v>
      </c>
      <c r="G21" s="115">
        <v>196712.42290999999</v>
      </c>
      <c r="H21" s="115">
        <v>173362.11022999999</v>
      </c>
      <c r="I21" s="88">
        <v>193177.45629</v>
      </c>
      <c r="J21" s="88">
        <v>0</v>
      </c>
      <c r="K21" s="88">
        <v>0</v>
      </c>
      <c r="L21" s="88">
        <v>0</v>
      </c>
      <c r="M21" s="88">
        <v>0</v>
      </c>
      <c r="N21" s="88">
        <v>0</v>
      </c>
      <c r="O21" s="115">
        <v>1495940.0311</v>
      </c>
      <c r="P21" s="89">
        <f t="shared" si="0"/>
        <v>1.5944699840591967</v>
      </c>
    </row>
    <row r="22" spans="1:16" x14ac:dyDescent="0.2">
      <c r="A22" s="86" t="s">
        <v>84</v>
      </c>
      <c r="B22" s="87" t="s">
        <v>220</v>
      </c>
      <c r="C22" s="115">
        <v>176048.27447</v>
      </c>
      <c r="D22" s="115">
        <v>205141.11869999999</v>
      </c>
      <c r="E22" s="115">
        <v>256095.36819000001</v>
      </c>
      <c r="F22" s="115">
        <v>236695.00888000001</v>
      </c>
      <c r="G22" s="115">
        <v>232226.04071</v>
      </c>
      <c r="H22" s="115">
        <v>165769.78873</v>
      </c>
      <c r="I22" s="88">
        <v>223516.43382000001</v>
      </c>
      <c r="J22" s="88">
        <v>0</v>
      </c>
      <c r="K22" s="88">
        <v>0</v>
      </c>
      <c r="L22" s="88">
        <v>0</v>
      </c>
      <c r="M22" s="88">
        <v>0</v>
      </c>
      <c r="N22" s="88">
        <v>0</v>
      </c>
      <c r="O22" s="115">
        <v>1495492.0334999999</v>
      </c>
      <c r="P22" s="89">
        <f t="shared" si="0"/>
        <v>1.5939924791383575</v>
      </c>
    </row>
    <row r="23" spans="1:16" x14ac:dyDescent="0.2">
      <c r="A23" s="86" t="s">
        <v>83</v>
      </c>
      <c r="B23" s="87" t="s">
        <v>221</v>
      </c>
      <c r="C23" s="115">
        <v>170288.20039000001</v>
      </c>
      <c r="D23" s="115">
        <v>154417.41346000001</v>
      </c>
      <c r="E23" s="115">
        <v>189123.73366</v>
      </c>
      <c r="F23" s="115">
        <v>154723.3167</v>
      </c>
      <c r="G23" s="115">
        <v>168297.49028</v>
      </c>
      <c r="H23" s="115">
        <v>181231.76957</v>
      </c>
      <c r="I23" s="88">
        <v>153337.8639</v>
      </c>
      <c r="J23" s="88">
        <v>0</v>
      </c>
      <c r="K23" s="88">
        <v>0</v>
      </c>
      <c r="L23" s="88">
        <v>0</v>
      </c>
      <c r="M23" s="88">
        <v>0</v>
      </c>
      <c r="N23" s="88">
        <v>0</v>
      </c>
      <c r="O23" s="115">
        <v>1171419.7879600001</v>
      </c>
      <c r="P23" s="89">
        <f t="shared" si="0"/>
        <v>1.2485752448657825</v>
      </c>
    </row>
    <row r="24" spans="1:16" x14ac:dyDescent="0.2">
      <c r="A24" s="86" t="s">
        <v>82</v>
      </c>
      <c r="B24" s="87" t="s">
        <v>222</v>
      </c>
      <c r="C24" s="115">
        <v>125810.53055</v>
      </c>
      <c r="D24" s="115">
        <v>162649.7838</v>
      </c>
      <c r="E24" s="115">
        <v>204853.84153999999</v>
      </c>
      <c r="F24" s="115">
        <v>180275.94761</v>
      </c>
      <c r="G24" s="115">
        <v>177465.09400000001</v>
      </c>
      <c r="H24" s="115">
        <v>158517.20832999999</v>
      </c>
      <c r="I24" s="88">
        <v>152248.34494000001</v>
      </c>
      <c r="J24" s="88">
        <v>0</v>
      </c>
      <c r="K24" s="88">
        <v>0</v>
      </c>
      <c r="L24" s="88">
        <v>0</v>
      </c>
      <c r="M24" s="88">
        <v>0</v>
      </c>
      <c r="N24" s="88">
        <v>0</v>
      </c>
      <c r="O24" s="115">
        <v>1161820.75077</v>
      </c>
      <c r="P24" s="89">
        <f t="shared" si="0"/>
        <v>1.2383439679715686</v>
      </c>
    </row>
    <row r="25" spans="1:16" x14ac:dyDescent="0.2">
      <c r="A25" s="90"/>
      <c r="B25" s="187" t="s">
        <v>81</v>
      </c>
      <c r="C25" s="187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116">
        <f>SUM(O5:O24)</f>
        <v>62538233.369520001</v>
      </c>
      <c r="P25" s="92">
        <f>SUM(P5:P24)</f>
        <v>66.657308375166494</v>
      </c>
    </row>
    <row r="26" spans="1:16" ht="13.5" customHeight="1" x14ac:dyDescent="0.2">
      <c r="A26" s="90"/>
      <c r="B26" s="188" t="s">
        <v>80</v>
      </c>
      <c r="C26" s="188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116">
        <v>93820520.050909996</v>
      </c>
      <c r="P26" s="88">
        <f>O26/O$26*100</f>
        <v>100</v>
      </c>
    </row>
    <row r="27" spans="1:16" x14ac:dyDescent="0.2">
      <c r="B27" s="58"/>
    </row>
    <row r="28" spans="1:16" x14ac:dyDescent="0.2">
      <c r="B28" s="2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A22" sqref="A22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29" t="s">
        <v>2</v>
      </c>
    </row>
    <row r="2" spans="2:2" ht="15" x14ac:dyDescent="0.25">
      <c r="B2" s="29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28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2002_2018_AYLIK_IHR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Fahrettin İnce</cp:lastModifiedBy>
  <cp:lastPrinted>2018-08-01T03:54:58Z</cp:lastPrinted>
  <dcterms:created xsi:type="dcterms:W3CDTF">2013-08-01T04:41:02Z</dcterms:created>
  <dcterms:modified xsi:type="dcterms:W3CDTF">2018-08-01T07:18:27Z</dcterms:modified>
</cp:coreProperties>
</file>