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45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45" i="1"/>
  <c r="H46" i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G22" i="1"/>
  <c r="G22" i="2" s="1"/>
  <c r="J22" i="1"/>
  <c r="J22" i="2" s="1"/>
  <c r="K8" i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K44" i="1"/>
  <c r="J46" i="2"/>
  <c r="J44" i="1" l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5" i="1" l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<sst xmlns="http://schemas.openxmlformats.org/spreadsheetml/2006/main" count="422" uniqueCount="230">
  <si>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</si>
  <si>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</si>
  <si>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</si>
  <si>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</si>
  <si>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</si>
  <si>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</si>
  <si>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</si>
  <si>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</si>
  <si>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</si>
  <si>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</si>
  <si>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</si>
  <si>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</si>
  <si>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</si>
  <si>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</si>
  <si>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</si>
  <si>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</si>
  <si>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</si>
  <si>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</si>
  <si>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</si>
  <si>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</si>
  <si>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</si>
  <si>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</si>
  <si>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</si>
  <si>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</si>
  <si>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</si>
  <si>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</si>
  <si>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</si>
  <si>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</si>
  <si>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</si>
  <si>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</si>
  <si>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</si>
  <si>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</si>
  <si>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</si>
  <si>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</si>
  <si>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</si>
  <si>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</si>
  <si>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</si>
  <si>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</si>
  <si>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</si>
  <si>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</si>
  <si>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</si>
  <si>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</si>
  <si>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</si>
  <si>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</si>
  <si>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</si>
  <si>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</si>
  <si>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</si>
  <si>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</si>
  <si>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</si>
  <si>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</si>
  <si>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</si>
  <si>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</si>
  <si>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</si>
  <si>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</si>
  <si>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</si>
  <si>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</si>
  <si>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</si>
  <si>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</si>
  <si>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</si>
  <si>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</si>
  <si>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</si>
  <si>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</si>
  <si>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</si>
  <si>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</si>
  <si>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</si>
  <si>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</si>
  <si>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</si>
  <si>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</si>
  <si>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</si>
  <si>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</si>
  <si>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</si>
  <si>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</si>
  <si>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</si>
  <si>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</si>
  <si>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</si>
  <si>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</si>
  <si>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</si>
  <si>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</si>
  <si>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</si>
  <si>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</si>
  <si>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</si>
  <si>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</si>
  <si>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</si>
  <si>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</si>
  <si>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</si>
  <si>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</si>
  <si>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</si>
  <si>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</si>
  <si>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</si>
  <si>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</si>
  <si>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</si>
  <si>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</si>
  <si>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</si>
  <si>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</si>
  <si>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</si>
  <si>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</si>
  <si>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</si>
  <si>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</si>
  <si>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</si>
  <si>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</si>
  <si>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</si>
  <si>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</si>
  <si>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</si>
  <si>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</si>
  <si>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</si>
  <si>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</si>
  <si>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</si>
  <si>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</si>
  <si>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</si>
  <si>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</si>
  <si>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</si>
  <si>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</si>
  <si>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</si>
  <si>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</si>
  <si>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</si>
  <si>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</si>
  <si>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</si>
  <si>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</si>
  <si>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2017 İHRACAT RAKAMLARI - TL</t>
  </si>
  <si>
    <t>2017 YILI İHRACATIMIZDA İLK 20 ÜLKE (1.000 $)</t>
  </si>
  <si>
    <t>Değişim    ('18/'17)</t>
  </si>
  <si>
    <t xml:space="preserve"> Pay(18)  (%)</t>
  </si>
  <si>
    <t>SON 12 AYLIK
(2018/2017)</t>
  </si>
  <si>
    <t>NİSAN (2018/2017)</t>
  </si>
  <si>
    <t>OCAK - NİSAN (2018/2017)</t>
  </si>
  <si>
    <t>1 - 30 NISAN İHRACAT RAKAMLARI</t>
  </si>
  <si>
    <t xml:space="preserve">SEKTÖREL BAZDA İHRACAT RAKAMLARI -1.000 $ </t>
  </si>
  <si>
    <t>1 - 30 NISAN</t>
  </si>
  <si>
    <t>1 OCAK  -  30 NISAN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</si>
  <si>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</si>
  <si>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</si>
  <si>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</si>
  <si>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</si>
  <si>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</si>
  <si>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</si>
  <si>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</si>
  <si>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</si>
  <si>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</si>
  <si>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</si>
  <si>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</si>
  <si>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</si>
  <si>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</si>
  <si>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</si>
  <si>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</si>
  <si>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</si>
  <si>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</si>
  <si>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</si>
  <si>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</si>
  <si>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</si>
  <si>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</si>
  <si>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</si>
  <si>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</si>
  <si>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</si>
  <si>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</si>
  <si>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</si>
  <si>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</si>
  <si>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</si>
  <si>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</si>
  <si>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1 - 30 NISAN</t>
  </si>
  <si>
    <t>2018  1 - 30 NISAN</t>
  </si>
  <si>
    <t>VENEZUELLA</t>
  </si>
  <si>
    <t>LÜKSEMBURG</t>
  </si>
  <si>
    <t xml:space="preserve">UMMAN </t>
  </si>
  <si>
    <t>MARSHALL ADALARI</t>
  </si>
  <si>
    <t>PERU</t>
  </si>
  <si>
    <t xml:space="preserve">KATAR </t>
  </si>
  <si>
    <t>İSVİÇRE</t>
  </si>
  <si>
    <t>CIBUTI</t>
  </si>
  <si>
    <t>TANZANYA(BİRLEŞ.CUM)</t>
  </si>
  <si>
    <t>BREZİLYA</t>
  </si>
  <si>
    <t xml:space="preserve">ALMANYA </t>
  </si>
  <si>
    <t>BİRLEŞİK KRALLIK</t>
  </si>
  <si>
    <t>İTALYA</t>
  </si>
  <si>
    <t>FRANSA</t>
  </si>
  <si>
    <t>İSPANYA</t>
  </si>
  <si>
    <t>BİRLEŞİK DEVLETLER</t>
  </si>
  <si>
    <t>IRAK</t>
  </si>
  <si>
    <t>HOLLANDA</t>
  </si>
  <si>
    <t>İSRAİL</t>
  </si>
  <si>
    <t xml:space="preserve">ROMANYA 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</si>
  <si>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</si>
  <si>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</si>
  <si>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</si>
  <si>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</si>
  <si>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</si>
  <si>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</si>
  <si>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</si>
  <si>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</si>
  <si>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</si>
  <si>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</si>
  <si>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BITLIS</t>
  </si>
  <si>
    <t>BARTIN</t>
  </si>
  <si>
    <t>ÇORUM</t>
  </si>
  <si>
    <t>YALOVA</t>
  </si>
  <si>
    <t>ÇANAKKALE</t>
  </si>
  <si>
    <t>SINOP</t>
  </si>
  <si>
    <t>NEVŞEHIR</t>
  </si>
  <si>
    <t>AMASYA</t>
  </si>
  <si>
    <t>EDIRNE</t>
  </si>
  <si>
    <t>DÜZCE</t>
  </si>
  <si>
    <t>İMMİB</t>
  </si>
  <si>
    <t>UİB</t>
  </si>
  <si>
    <t>İTKİB</t>
  </si>
  <si>
    <t>EİB</t>
  </si>
  <si>
    <t>OAİB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</si>
  <si>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</si>
  <si>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</si>
  <si>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</si>
  <si>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</si>
  <si>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</si>
  <si>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</si>
  <si>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</si>
  <si>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</si>
  <si>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BELÇİKA</t>
  </si>
  <si>
    <t xml:space="preserve">POLONYA </t>
  </si>
  <si>
    <t xml:space="preserve">RUSYA FEDERASYONU </t>
  </si>
  <si>
    <t>İRAN (İSLAM CUM.)</t>
  </si>
  <si>
    <t>ÇİN HALK CUMHURİYETİ</t>
  </si>
  <si>
    <t>BULGARİSTAN</t>
  </si>
  <si>
    <t xml:space="preserve">MISIR </t>
  </si>
  <si>
    <t xml:space="preserve">SUUDİ ARABİSTAN </t>
  </si>
  <si>
    <t>CEZAYİR</t>
  </si>
  <si>
    <t>YUNANİSTAN</t>
  </si>
  <si>
    <t>*Ocak - Nisan dönemi için ilk 3 ay TUİK, son ay TİM rakamı kullanılmıştır.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</si>
  <si>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</si>
  <si>
    <t>1 Nisan - 30 Nisan</t>
  </si>
  <si>
    <t>1 Ocak - 30 Nisan</t>
  </si>
  <si>
    <t>1 Mayıs - 30 Nisan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</si>
  <si>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2016-2018 Mart dönemi için TUİK rakamları kullanılmıştır. </t>
    </r>
  </si>
  <si>
    <t xml:space="preserve">* Nisan ayı için TİM rakamı kullanılmıştır.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</si>
</sst>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B0F0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200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3" fontId="21" fillId="24" borderId="9" xfId="2" applyNumberFormat="1" applyFont="1" applyFill="1" applyBorder="1" applyAlignment="1">
      <alignment horizontal="center"/>
    </xf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166" fontId="21" fillId="45" borderId="9" xfId="2" applyNumberFormat="1" applyFont="1" applyFill="1" applyBorder="1" applyAlignment="1">
      <alignment horizontal="center"/>
    </xf>
    <xf numFmtId="0" fontId="19" fillId="0" borderId="33" xfId="2" applyFont="1" applyFill="1" applyBorder="1" applyAlignment="1">
      <alignment horizontal="center" vertical="center"/>
    </xf>
    <xf numFmtId="166" fontId="21" fillId="24" borderId="35" xfId="2" applyNumberFormat="1" applyFont="1" applyFill="1" applyBorder="1" applyAlignment="1">
      <alignment horizontal="center"/>
    </xf>
    <xf numFmtId="166" fontId="24" fillId="0" borderId="35" xfId="2" applyNumberFormat="1" applyFont="1" applyFill="1" applyBorder="1" applyAlignment="1">
      <alignment horizontal="center"/>
    </xf>
    <xf numFmtId="166" fontId="21" fillId="0" borderId="35" xfId="2" applyNumberFormat="1" applyFont="1" applyFill="1" applyBorder="1" applyAlignment="1">
      <alignment horizontal="center"/>
    </xf>
    <xf numFmtId="166" fontId="26" fillId="0" borderId="35" xfId="2" applyNumberFormat="1" applyFont="1" applyFill="1" applyBorder="1" applyAlignment="1">
      <alignment horizontal="center"/>
    </xf>
    <xf numFmtId="167" fontId="27" fillId="24" borderId="35" xfId="2" applyNumberFormat="1" applyFont="1" applyFill="1" applyBorder="1" applyAlignment="1">
      <alignment horizontal="center"/>
    </xf>
    <xf numFmtId="3" fontId="29" fillId="24" borderId="37" xfId="2" applyNumberFormat="1" applyFont="1" applyFill="1" applyBorder="1" applyAlignment="1">
      <alignment horizontal="center"/>
    </xf>
    <xf numFmtId="166" fontId="29" fillId="24" borderId="37" xfId="2" applyNumberFormat="1" applyFont="1" applyFill="1" applyBorder="1" applyAlignment="1">
      <alignment horizontal="center"/>
    </xf>
    <xf numFmtId="3" fontId="75" fillId="24" borderId="37" xfId="2" applyNumberFormat="1" applyFont="1" applyFill="1" applyBorder="1" applyAlignment="1">
      <alignment horizontal="center"/>
    </xf>
    <xf numFmtId="166" fontId="75" fillId="45" borderId="37" xfId="2" applyNumberFormat="1" applyFont="1" applyFill="1" applyBorder="1" applyAlignment="1">
      <alignment horizontal="center"/>
    </xf>
    <xf numFmtId="166" fontId="75" fillId="24" borderId="38" xfId="2" applyNumberFormat="1" applyFont="1" applyFill="1" applyBorder="1" applyAlignment="1">
      <alignment horizontal="center"/>
    </xf>
    <xf numFmtId="0" fontId="17" fillId="0" borderId="39" xfId="2" applyFont="1" applyFill="1" applyBorder="1" applyAlignment="1">
      <alignment wrapText="1"/>
    </xf>
    <xf numFmtId="0" fontId="23" fillId="24" borderId="39" xfId="2" applyFont="1" applyFill="1" applyBorder="1"/>
    <xf numFmtId="0" fontId="21" fillId="0" borderId="39" xfId="2" applyFont="1" applyFill="1" applyBorder="1"/>
    <xf numFmtId="0" fontId="17" fillId="0" borderId="39" xfId="2" applyFont="1" applyFill="1" applyBorder="1"/>
    <xf numFmtId="0" fontId="17" fillId="0" borderId="39" xfId="0" applyFont="1" applyFill="1" applyBorder="1"/>
    <xf numFmtId="0" fontId="21" fillId="24" borderId="39" xfId="2" applyFont="1" applyFill="1" applyBorder="1"/>
    <xf numFmtId="0" fontId="22" fillId="24" borderId="39" xfId="2" applyFont="1" applyFill="1" applyBorder="1"/>
    <xf numFmtId="0" fontId="29" fillId="0" borderId="40" xfId="2" applyFont="1" applyFill="1" applyBorder="1"/>
    <xf numFmtId="0" fontId="19" fillId="0" borderId="41" xfId="2" applyFont="1" applyFill="1" applyBorder="1" applyAlignment="1">
      <alignment horizontal="center" vertical="center"/>
    </xf>
    <xf numFmtId="0" fontId="19" fillId="0" borderId="42" xfId="2" applyFont="1" applyFill="1" applyBorder="1" applyAlignment="1">
      <alignment horizontal="center" vertical="center"/>
    </xf>
    <xf numFmtId="0" fontId="20" fillId="0" borderId="43" xfId="2" applyFont="1" applyFill="1" applyBorder="1" applyAlignment="1">
      <alignment horizontal="center" vertical="center"/>
    </xf>
    <xf numFmtId="0" fontId="20" fillId="0" borderId="44" xfId="2" applyFont="1" applyFill="1" applyBorder="1" applyAlignment="1">
      <alignment horizontal="center" vertical="center"/>
    </xf>
    <xf numFmtId="0" fontId="20" fillId="0" borderId="45" xfId="2" applyFont="1" applyFill="1" applyBorder="1" applyAlignment="1">
      <alignment horizontal="center" vertical="center"/>
    </xf>
    <xf numFmtId="3" fontId="21" fillId="24" borderId="34" xfId="2" applyNumberFormat="1" applyFont="1" applyFill="1" applyBorder="1" applyAlignment="1">
      <alignment horizontal="center"/>
    </xf>
    <xf numFmtId="3" fontId="24" fillId="0" borderId="34" xfId="2" applyNumberFormat="1" applyFont="1" applyFill="1" applyBorder="1" applyAlignment="1">
      <alignment horizontal="center"/>
    </xf>
    <xf numFmtId="3" fontId="21" fillId="0" borderId="34" xfId="2" applyNumberFormat="1" applyFont="1" applyFill="1" applyBorder="1" applyAlignment="1">
      <alignment horizontal="center"/>
    </xf>
    <xf numFmtId="3" fontId="25" fillId="24" borderId="34" xfId="2" applyNumberFormat="1" applyFont="1" applyFill="1" applyBorder="1" applyAlignment="1">
      <alignment horizontal="center"/>
    </xf>
    <xf numFmtId="166" fontId="25" fillId="24" borderId="35" xfId="2" applyNumberFormat="1" applyFont="1" applyFill="1" applyBorder="1" applyAlignment="1">
      <alignment horizontal="center"/>
    </xf>
    <xf numFmtId="3" fontId="29" fillId="24" borderId="36" xfId="2" applyNumberFormat="1" applyFont="1" applyFill="1" applyBorder="1" applyAlignment="1">
      <alignment horizontal="center"/>
    </xf>
    <xf numFmtId="166" fontId="29" fillId="24" borderId="38" xfId="2" applyNumberFormat="1" applyFont="1" applyFill="1" applyBorder="1" applyAlignment="1">
      <alignment horizontal="center"/>
    </xf>
    <xf numFmtId="3" fontId="26" fillId="0" borderId="34" xfId="2" applyNumberFormat="1" applyFont="1" applyFill="1" applyBorder="1" applyAlignment="1">
      <alignment horizontal="center"/>
    </xf>
    <xf numFmtId="3" fontId="27" fillId="24" borderId="34" xfId="2" applyNumberFormat="1" applyFont="1" applyFill="1" applyBorder="1" applyAlignment="1">
      <alignment horizontal="center"/>
    </xf>
    <xf numFmtId="3" fontId="75" fillId="24" borderId="36" xfId="2" applyNumberFormat="1" applyFont="1" applyFill="1" applyBorder="1" applyAlignment="1">
      <alignment horizontal="center"/>
    </xf>
    <xf numFmtId="0" fontId="20" fillId="0" borderId="46" xfId="2" applyFont="1" applyFill="1" applyBorder="1" applyAlignment="1">
      <alignment wrapText="1"/>
    </xf>
    <xf numFmtId="0" fontId="21" fillId="0" borderId="47" xfId="2" applyFont="1" applyFill="1" applyBorder="1" applyAlignment="1">
      <alignment horizontal="center"/>
    </xf>
    <xf numFmtId="1" fontId="21" fillId="0" borderId="48" xfId="2" applyNumberFormat="1" applyFont="1" applyFill="1" applyBorder="1" applyAlignment="1">
      <alignment horizontal="center"/>
    </xf>
    <xf numFmtId="2" fontId="22" fillId="0" borderId="48" xfId="2" applyNumberFormat="1" applyFont="1" applyFill="1" applyBorder="1" applyAlignment="1">
      <alignment horizontal="center" wrapText="1"/>
    </xf>
    <xf numFmtId="2" fontId="22" fillId="0" borderId="49" xfId="2" applyNumberFormat="1" applyFont="1" applyFill="1" applyBorder="1" applyAlignment="1">
      <alignment horizontal="center" wrapText="1"/>
    </xf>
    <xf numFmtId="0" fontId="21" fillId="0" borderId="48" xfId="2" applyFont="1" applyFill="1" applyBorder="1" applyAlignment="1">
      <alignment horizontal="center"/>
    </xf>
    <xf numFmtId="0" fontId="23" fillId="24" borderId="33" xfId="2" applyFont="1" applyFill="1" applyBorder="1"/>
    <xf numFmtId="3" fontId="21" fillId="24" borderId="43" xfId="2" applyNumberFormat="1" applyFont="1" applyFill="1" applyBorder="1" applyAlignment="1">
      <alignment horizontal="center"/>
    </xf>
    <xf numFmtId="3" fontId="21" fillId="24" borderId="44" xfId="2" applyNumberFormat="1" applyFont="1" applyFill="1" applyBorder="1" applyAlignment="1">
      <alignment horizontal="center"/>
    </xf>
    <xf numFmtId="166" fontId="21" fillId="24" borderId="44" xfId="2" applyNumberFormat="1" applyFont="1" applyFill="1" applyBorder="1" applyAlignment="1">
      <alignment horizontal="center"/>
    </xf>
    <xf numFmtId="166" fontId="21" fillId="24" borderId="45" xfId="2" applyNumberFormat="1" applyFont="1" applyFill="1" applyBorder="1" applyAlignment="1">
      <alignment horizontal="center"/>
    </xf>
    <xf numFmtId="3" fontId="78" fillId="26" borderId="21" xfId="0" applyNumberFormat="1" applyFont="1" applyFill="1" applyBorder="1" applyAlignment="1">
      <alignment horizontal="right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8505823.7064399999</c:v>
                </c:pt>
                <c:pt idx="1">
                  <c:v>9254917.3438200001</c:v>
                </c:pt>
                <c:pt idx="2">
                  <c:v>11302602.7301</c:v>
                </c:pt>
                <c:pt idx="3">
                  <c:v>9721267.5180600006</c:v>
                </c:pt>
                <c:pt idx="4">
                  <c:v>10317381.96826</c:v>
                </c:pt>
                <c:pt idx="5">
                  <c:v>10040345.1217</c:v>
                </c:pt>
                <c:pt idx="6">
                  <c:v>9579608.3707400002</c:v>
                </c:pt>
                <c:pt idx="7">
                  <c:v>10282930.585289998</c:v>
                </c:pt>
                <c:pt idx="8">
                  <c:v>9274043.2397999987</c:v>
                </c:pt>
                <c:pt idx="9">
                  <c:v>10988549.595380001</c:v>
                </c:pt>
                <c:pt idx="10">
                  <c:v>11033807.461889999</c:v>
                </c:pt>
                <c:pt idx="11">
                  <c:v>11004708.936569998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9888160.575600002</c:v>
                </c:pt>
                <c:pt idx="1">
                  <c:v>10697442.91309</c:v>
                </c:pt>
                <c:pt idx="2">
                  <c:v>12725128.043019999</c:v>
                </c:pt>
                <c:pt idx="3">
                  <c:v>11392501.381450001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3664"/>
        <c:axId val="1288874208"/>
      </c:lineChart>
      <c:catAx>
        <c:axId val="12888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887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88742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8873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108616.71062</c:v>
                </c:pt>
                <c:pt idx="1">
                  <c:v>107768.23841999999</c:v>
                </c:pt>
                <c:pt idx="2">
                  <c:v>115044.91905</c:v>
                </c:pt>
                <c:pt idx="3">
                  <c:v>103198.0877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75711.114459999997</c:v>
                </c:pt>
                <c:pt idx="6">
                  <c:v>62661.457069999997</c:v>
                </c:pt>
                <c:pt idx="7">
                  <c:v>83044.944489999994</c:v>
                </c:pt>
                <c:pt idx="8">
                  <c:v>93820.252040000007</c:v>
                </c:pt>
                <c:pt idx="9">
                  <c:v>176367.71254000001</c:v>
                </c:pt>
                <c:pt idx="10">
                  <c:v>162707.98418999999</c:v>
                </c:pt>
                <c:pt idx="11">
                  <c:v>131423.02911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70160"/>
        <c:axId val="1432366352"/>
      </c:lineChart>
      <c:catAx>
        <c:axId val="143237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6635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70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154002.42301999999</c:v>
                </c:pt>
                <c:pt idx="1">
                  <c:v>133138.86921</c:v>
                </c:pt>
                <c:pt idx="2">
                  <c:v>125924.87813</c:v>
                </c:pt>
                <c:pt idx="3">
                  <c:v>148376.31896999999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125187.09696</c:v>
                </c:pt>
                <c:pt idx="7">
                  <c:v>96972.679239999998</c:v>
                </c:pt>
                <c:pt idx="8">
                  <c:v>180514.04076999999</c:v>
                </c:pt>
                <c:pt idx="9">
                  <c:v>241853.54900999999</c:v>
                </c:pt>
                <c:pt idx="10">
                  <c:v>215941.42674</c:v>
                </c:pt>
                <c:pt idx="11">
                  <c:v>159162.43651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9616"/>
        <c:axId val="1432360368"/>
      </c:lineChart>
      <c:catAx>
        <c:axId val="143236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603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9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63471.14228</c:v>
                </c:pt>
                <c:pt idx="1">
                  <c:v>58045.242440000002</c:v>
                </c:pt>
                <c:pt idx="2">
                  <c:v>47298.434150000001</c:v>
                </c:pt>
                <c:pt idx="3">
                  <c:v>28815.076799999999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24031.04003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32484.806939999999</c:v>
                </c:pt>
                <c:pt idx="11">
                  <c:v>43622.536079999998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1456"/>
        <c:axId val="1432364720"/>
      </c:lineChart>
      <c:catAx>
        <c:axId val="143236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647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94654.499320000003</c:v>
                </c:pt>
                <c:pt idx="10">
                  <c:v>91939.848870000002</c:v>
                </c:pt>
                <c:pt idx="11">
                  <c:v>78684.853780000005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5264"/>
        <c:axId val="1432367440"/>
      </c:lineChart>
      <c:catAx>
        <c:axId val="143236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6744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5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14888.585730000001</c:v>
                </c:pt>
                <c:pt idx="2">
                  <c:v>18298.776140000002</c:v>
                </c:pt>
                <c:pt idx="3">
                  <c:v>11700.891320000001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9072"/>
        <c:axId val="1432354928"/>
      </c:lineChart>
      <c:catAx>
        <c:axId val="143236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5492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907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218254.54962000001</c:v>
                </c:pt>
                <c:pt idx="1">
                  <c:v>177237.65156</c:v>
                </c:pt>
                <c:pt idx="2">
                  <c:v>219741.41609000001</c:v>
                </c:pt>
                <c:pt idx="3">
                  <c:v>214292.16634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184817.95959000001</c:v>
                </c:pt>
                <c:pt idx="9">
                  <c:v>193877.41524</c:v>
                </c:pt>
                <c:pt idx="10">
                  <c:v>217664.15700000001</c:v>
                </c:pt>
                <c:pt idx="11">
                  <c:v>221903.37568999999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8528"/>
        <c:axId val="1432355472"/>
      </c:lineChart>
      <c:catAx>
        <c:axId val="143236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5547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85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371403.64951000002</c:v>
                </c:pt>
                <c:pt idx="1">
                  <c:v>397921.68549</c:v>
                </c:pt>
                <c:pt idx="2">
                  <c:v>456489.43251000001</c:v>
                </c:pt>
                <c:pt idx="3">
                  <c:v>413035.15833000001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311572.27987999999</c:v>
                </c:pt>
                <c:pt idx="1">
                  <c:v>330041.54242000001</c:v>
                </c:pt>
                <c:pt idx="2">
                  <c:v>390176.77492</c:v>
                </c:pt>
                <c:pt idx="3">
                  <c:v>369972.07988999999</c:v>
                </c:pt>
                <c:pt idx="4">
                  <c:v>382423.32582999999</c:v>
                </c:pt>
                <c:pt idx="5">
                  <c:v>352638.85239000001</c:v>
                </c:pt>
                <c:pt idx="6">
                  <c:v>349275.81735000003</c:v>
                </c:pt>
                <c:pt idx="7">
                  <c:v>388996.11572</c:v>
                </c:pt>
                <c:pt idx="8">
                  <c:v>309453.89387999999</c:v>
                </c:pt>
                <c:pt idx="9">
                  <c:v>398179.51996000001</c:v>
                </c:pt>
                <c:pt idx="10">
                  <c:v>414379.9241</c:v>
                </c:pt>
                <c:pt idx="11">
                  <c:v>447781.08773000003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2000"/>
        <c:axId val="1432362544"/>
      </c:lineChart>
      <c:catAx>
        <c:axId val="143236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6254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20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695765.08674000006</c:v>
                </c:pt>
                <c:pt idx="1">
                  <c:v>698915.66622999997</c:v>
                </c:pt>
                <c:pt idx="2">
                  <c:v>792127.75497999997</c:v>
                </c:pt>
                <c:pt idx="3">
                  <c:v>707127.5013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613338.02705000003</c:v>
                </c:pt>
                <c:pt idx="1">
                  <c:v>636040.20463000005</c:v>
                </c:pt>
                <c:pt idx="2">
                  <c:v>755229.98719000001</c:v>
                </c:pt>
                <c:pt idx="3">
                  <c:v>657579.38803000003</c:v>
                </c:pt>
                <c:pt idx="4">
                  <c:v>671398.49175000004</c:v>
                </c:pt>
                <c:pt idx="5">
                  <c:v>647072.16252000001</c:v>
                </c:pt>
                <c:pt idx="6">
                  <c:v>602950.08406000002</c:v>
                </c:pt>
                <c:pt idx="7">
                  <c:v>695779.79949</c:v>
                </c:pt>
                <c:pt idx="8">
                  <c:v>663202.04679000005</c:v>
                </c:pt>
                <c:pt idx="9">
                  <c:v>736014.55634999997</c:v>
                </c:pt>
                <c:pt idx="10">
                  <c:v>727538.61601999996</c:v>
                </c:pt>
                <c:pt idx="11">
                  <c:v>692291.80166999996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4176"/>
        <c:axId val="1432363088"/>
      </c:lineChart>
      <c:catAx>
        <c:axId val="143236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63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41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129062.33549</c:v>
                </c:pt>
                <c:pt idx="1">
                  <c:v>144959.35028000001</c:v>
                </c:pt>
                <c:pt idx="2">
                  <c:v>169293.87862</c:v>
                </c:pt>
                <c:pt idx="3">
                  <c:v>149869.50748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130178.74890999999</c:v>
                </c:pt>
                <c:pt idx="5">
                  <c:v>116500.73714</c:v>
                </c:pt>
                <c:pt idx="6">
                  <c:v>125318.44102</c:v>
                </c:pt>
                <c:pt idx="7">
                  <c:v>177464.56271999999</c:v>
                </c:pt>
                <c:pt idx="8">
                  <c:v>110985.79822</c:v>
                </c:pt>
                <c:pt idx="9">
                  <c:v>134654.67141000001</c:v>
                </c:pt>
                <c:pt idx="10">
                  <c:v>119330.70999</c:v>
                </c:pt>
                <c:pt idx="11">
                  <c:v>123412.78616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56016"/>
        <c:axId val="1432363632"/>
      </c:lineChart>
      <c:catAx>
        <c:axId val="143235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636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6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168872.08262</c:v>
                </c:pt>
                <c:pt idx="1">
                  <c:v>173377.19076</c:v>
                </c:pt>
                <c:pt idx="2">
                  <c:v>211906.34544</c:v>
                </c:pt>
                <c:pt idx="3">
                  <c:v>190888.61697999999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145518.00641999999</c:v>
                </c:pt>
                <c:pt idx="1">
                  <c:v>155148.69828000001</c:v>
                </c:pt>
                <c:pt idx="2">
                  <c:v>188918.92254999999</c:v>
                </c:pt>
                <c:pt idx="3">
                  <c:v>176115.27995</c:v>
                </c:pt>
                <c:pt idx="4">
                  <c:v>183408.10180999999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201227.19539000001</c:v>
                </c:pt>
                <c:pt idx="8">
                  <c:v>169207.31385999999</c:v>
                </c:pt>
                <c:pt idx="9">
                  <c:v>210919.11259</c:v>
                </c:pt>
                <c:pt idx="10">
                  <c:v>212446.11803000001</c:v>
                </c:pt>
                <c:pt idx="11">
                  <c:v>200541.31219999999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7984"/>
        <c:axId val="1438995296"/>
      </c:lineChart>
      <c:catAx>
        <c:axId val="143236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95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7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379108.90366000001</c:v>
                </c:pt>
                <c:pt idx="9">
                  <c:v>404379.81774999999</c:v>
                </c:pt>
                <c:pt idx="10">
                  <c:v>382927.93002999999</c:v>
                </c:pt>
                <c:pt idx="11">
                  <c:v>411342.71944999998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391334.16213999997</c:v>
                </c:pt>
                <c:pt idx="1">
                  <c:v>335124.99262999999</c:v>
                </c:pt>
                <c:pt idx="2">
                  <c:v>376974.14636999997</c:v>
                </c:pt>
                <c:pt idx="3">
                  <c:v>369722.38001000002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6928"/>
        <c:axId val="1288877472"/>
      </c:lineChart>
      <c:catAx>
        <c:axId val="12888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887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88774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8876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1349122.2018800001</c:v>
                </c:pt>
                <c:pt idx="1">
                  <c:v>1262075.3915899999</c:v>
                </c:pt>
                <c:pt idx="2">
                  <c:v>1560113.5402800001</c:v>
                </c:pt>
                <c:pt idx="3">
                  <c:v>1347159.6548299999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1230547.25434</c:v>
                </c:pt>
                <c:pt idx="1">
                  <c:v>1343336.2514</c:v>
                </c:pt>
                <c:pt idx="2">
                  <c:v>1518645.91906</c:v>
                </c:pt>
                <c:pt idx="3">
                  <c:v>1214841.9236900001</c:v>
                </c:pt>
                <c:pt idx="4">
                  <c:v>1319409.8679200001</c:v>
                </c:pt>
                <c:pt idx="5">
                  <c:v>1263782.4496899999</c:v>
                </c:pt>
                <c:pt idx="6">
                  <c:v>1188585.27535</c:v>
                </c:pt>
                <c:pt idx="7">
                  <c:v>1461525.2265099999</c:v>
                </c:pt>
                <c:pt idx="8">
                  <c:v>1276277.79112</c:v>
                </c:pt>
                <c:pt idx="9">
                  <c:v>1466814.3246500001</c:v>
                </c:pt>
                <c:pt idx="10">
                  <c:v>1385508.0333799999</c:v>
                </c:pt>
                <c:pt idx="11">
                  <c:v>1367075.59855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86592"/>
        <c:axId val="1438983872"/>
      </c:lineChart>
      <c:catAx>
        <c:axId val="14389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8387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6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511978.69722999999</c:v>
                </c:pt>
                <c:pt idx="1">
                  <c:v>547618.80871000001</c:v>
                </c:pt>
                <c:pt idx="2">
                  <c:v>636491.72941000003</c:v>
                </c:pt>
                <c:pt idx="3">
                  <c:v>604963.11413999996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388735.77536000003</c:v>
                </c:pt>
                <c:pt idx="1">
                  <c:v>432567.85090999998</c:v>
                </c:pt>
                <c:pt idx="2">
                  <c:v>517037.73064999998</c:v>
                </c:pt>
                <c:pt idx="3">
                  <c:v>484507.72831999999</c:v>
                </c:pt>
                <c:pt idx="4">
                  <c:v>508709.39766999998</c:v>
                </c:pt>
                <c:pt idx="5">
                  <c:v>506073.76481000002</c:v>
                </c:pt>
                <c:pt idx="6">
                  <c:v>473046.75822999998</c:v>
                </c:pt>
                <c:pt idx="7">
                  <c:v>564445.29639000003</c:v>
                </c:pt>
                <c:pt idx="8">
                  <c:v>479927.07237000001</c:v>
                </c:pt>
                <c:pt idx="9">
                  <c:v>542376.95259</c:v>
                </c:pt>
                <c:pt idx="10">
                  <c:v>580958.82675999997</c:v>
                </c:pt>
                <c:pt idx="11">
                  <c:v>603930.13913999998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86048"/>
        <c:axId val="1438992576"/>
      </c:lineChart>
      <c:catAx>
        <c:axId val="14389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9257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604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2285751.32253</c:v>
                </c:pt>
                <c:pt idx="1">
                  <c:v>2796114.9274200001</c:v>
                </c:pt>
                <c:pt idx="2">
                  <c:v>3144437.5292099998</c:v>
                </c:pt>
                <c:pt idx="3">
                  <c:v>2903216.38289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2064127.68918</c:v>
                </c:pt>
                <c:pt idx="1">
                  <c:v>2227165.75147</c:v>
                </c:pt>
                <c:pt idx="2">
                  <c:v>2708829.44918</c:v>
                </c:pt>
                <c:pt idx="3">
                  <c:v>2293523.6515799998</c:v>
                </c:pt>
                <c:pt idx="4">
                  <c:v>2563698.7144599999</c:v>
                </c:pt>
                <c:pt idx="5">
                  <c:v>2495008.5561299999</c:v>
                </c:pt>
                <c:pt idx="6">
                  <c:v>2430982.8029200002</c:v>
                </c:pt>
                <c:pt idx="7">
                  <c:v>1833658.8288400001</c:v>
                </c:pt>
                <c:pt idx="8">
                  <c:v>2149836.4783999999</c:v>
                </c:pt>
                <c:pt idx="9">
                  <c:v>2630120.2948699999</c:v>
                </c:pt>
                <c:pt idx="10">
                  <c:v>2644175.62763</c:v>
                </c:pt>
                <c:pt idx="11">
                  <c:v>2487812.3153499998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87680"/>
        <c:axId val="1438997472"/>
      </c:lineChart>
      <c:catAx>
        <c:axId val="14389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9747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768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768099.71138999995</c:v>
                </c:pt>
                <c:pt idx="1">
                  <c:v>881127.16327999998</c:v>
                </c:pt>
                <c:pt idx="2">
                  <c:v>1030489.06196</c:v>
                </c:pt>
                <c:pt idx="3">
                  <c:v>950319.66743000003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603327.88795999996</c:v>
                </c:pt>
                <c:pt idx="1">
                  <c:v>695421.60687999998</c:v>
                </c:pt>
                <c:pt idx="2">
                  <c:v>907666.74838</c:v>
                </c:pt>
                <c:pt idx="3">
                  <c:v>787570.11109999998</c:v>
                </c:pt>
                <c:pt idx="4">
                  <c:v>878995.33582000004</c:v>
                </c:pt>
                <c:pt idx="5">
                  <c:v>873053.69279999996</c:v>
                </c:pt>
                <c:pt idx="6">
                  <c:v>806965.32440000004</c:v>
                </c:pt>
                <c:pt idx="7">
                  <c:v>958589.97944000002</c:v>
                </c:pt>
                <c:pt idx="8">
                  <c:v>864483.13468999998</c:v>
                </c:pt>
                <c:pt idx="9">
                  <c:v>1013762.16264</c:v>
                </c:pt>
                <c:pt idx="10">
                  <c:v>1010077.35797</c:v>
                </c:pt>
                <c:pt idx="11">
                  <c:v>1091795.5223600001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91488"/>
        <c:axId val="1438993120"/>
      </c:lineChart>
      <c:catAx>
        <c:axId val="14389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9312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148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1428616.3208099999</c:v>
                </c:pt>
                <c:pt idx="1">
                  <c:v>1406695.5707700001</c:v>
                </c:pt>
                <c:pt idx="2">
                  <c:v>1682953.1179899999</c:v>
                </c:pt>
                <c:pt idx="3">
                  <c:v>1470103.5174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1245688.1737299999</c:v>
                </c:pt>
                <c:pt idx="1">
                  <c:v>1282318.10023</c:v>
                </c:pt>
                <c:pt idx="2">
                  <c:v>1529938.28042</c:v>
                </c:pt>
                <c:pt idx="3">
                  <c:v>1345666.0909500001</c:v>
                </c:pt>
                <c:pt idx="4">
                  <c:v>1399023.83415</c:v>
                </c:pt>
                <c:pt idx="5">
                  <c:v>1387295.9342799999</c:v>
                </c:pt>
                <c:pt idx="6">
                  <c:v>1475994.15485</c:v>
                </c:pt>
                <c:pt idx="7">
                  <c:v>1674031.3995699999</c:v>
                </c:pt>
                <c:pt idx="8">
                  <c:v>1288906.5826099999</c:v>
                </c:pt>
                <c:pt idx="9">
                  <c:v>1531520.96037</c:v>
                </c:pt>
                <c:pt idx="10">
                  <c:v>1435664.7605099999</c:v>
                </c:pt>
                <c:pt idx="11">
                  <c:v>1437243.3406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94208"/>
        <c:axId val="1438988224"/>
      </c:lineChart>
      <c:catAx>
        <c:axId val="143899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8822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4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597447.02682000003</c:v>
                </c:pt>
                <c:pt idx="1">
                  <c:v>635848.97739000001</c:v>
                </c:pt>
                <c:pt idx="2">
                  <c:v>752779.08834000002</c:v>
                </c:pt>
                <c:pt idx="3">
                  <c:v>698337.66118000005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464943.20731000003</c:v>
                </c:pt>
                <c:pt idx="1">
                  <c:v>500583.95691000001</c:v>
                </c:pt>
                <c:pt idx="2">
                  <c:v>611702.32564000005</c:v>
                </c:pt>
                <c:pt idx="3">
                  <c:v>546671.35161000001</c:v>
                </c:pt>
                <c:pt idx="4">
                  <c:v>570061.39630999998</c:v>
                </c:pt>
                <c:pt idx="5">
                  <c:v>560351.18466000003</c:v>
                </c:pt>
                <c:pt idx="6">
                  <c:v>532019.29861000006</c:v>
                </c:pt>
                <c:pt idx="7">
                  <c:v>607614.52362999995</c:v>
                </c:pt>
                <c:pt idx="8">
                  <c:v>521176.17919</c:v>
                </c:pt>
                <c:pt idx="9">
                  <c:v>624821.57403000002</c:v>
                </c:pt>
                <c:pt idx="10">
                  <c:v>644884.76653999998</c:v>
                </c:pt>
                <c:pt idx="11">
                  <c:v>625338.23103999998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85504"/>
        <c:axId val="1438989312"/>
      </c:lineChart>
      <c:catAx>
        <c:axId val="14389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893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55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208674.48353</c:v>
                </c:pt>
                <c:pt idx="1">
                  <c:v>239429.05780000001</c:v>
                </c:pt>
                <c:pt idx="2">
                  <c:v>267727.67245999997</c:v>
                </c:pt>
                <c:pt idx="3">
                  <c:v>258590.07573000001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222371.25599000001</c:v>
                </c:pt>
                <c:pt idx="4">
                  <c:v>239963.58783999999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244924.7788</c:v>
                </c:pt>
                <c:pt idx="8">
                  <c:v>205829.61530999999</c:v>
                </c:pt>
                <c:pt idx="9">
                  <c:v>230043.83837000001</c:v>
                </c:pt>
                <c:pt idx="10">
                  <c:v>237809.17567</c:v>
                </c:pt>
                <c:pt idx="11">
                  <c:v>235849.33556000001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94752"/>
        <c:axId val="1438987136"/>
      </c:lineChart>
      <c:catAx>
        <c:axId val="14389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871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475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139899.33988000001</c:v>
                </c:pt>
                <c:pt idx="1">
                  <c:v>196247.42499999999</c:v>
                </c:pt>
                <c:pt idx="2">
                  <c:v>523362.22182999999</c:v>
                </c:pt>
                <c:pt idx="3">
                  <c:v>356264.21461000002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198534.06315</c:v>
                </c:pt>
                <c:pt idx="1">
                  <c:v>251788.18276</c:v>
                </c:pt>
                <c:pt idx="2">
                  <c:v>340499.74222999997</c:v>
                </c:pt>
                <c:pt idx="3">
                  <c:v>346670.38876</c:v>
                </c:pt>
                <c:pt idx="4">
                  <c:v>302713.97953000001</c:v>
                </c:pt>
                <c:pt idx="5">
                  <c:v>252586.26483999999</c:v>
                </c:pt>
                <c:pt idx="6">
                  <c:v>265041.29012999998</c:v>
                </c:pt>
                <c:pt idx="7">
                  <c:v>323938.58740999998</c:v>
                </c:pt>
                <c:pt idx="8">
                  <c:v>232892.31638</c:v>
                </c:pt>
                <c:pt idx="9">
                  <c:v>226216.53998</c:v>
                </c:pt>
                <c:pt idx="10">
                  <c:v>268087.61077000003</c:v>
                </c:pt>
                <c:pt idx="11">
                  <c:v>282086.24354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90400"/>
        <c:axId val="1438993664"/>
      </c:lineChart>
      <c:catAx>
        <c:axId val="14389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936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0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1117554.00602</c:v>
                </c:pt>
                <c:pt idx="1">
                  <c:v>1149013.6493599999</c:v>
                </c:pt>
                <c:pt idx="2">
                  <c:v>1294553.4637800001</c:v>
                </c:pt>
                <c:pt idx="3">
                  <c:v>1145619.0480500001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1169221.8536499999</c:v>
                </c:pt>
                <c:pt idx="3">
                  <c:v>995621.18122999999</c:v>
                </c:pt>
                <c:pt idx="4">
                  <c:v>965140.47511999996</c:v>
                </c:pt>
                <c:pt idx="5">
                  <c:v>897079.74257</c:v>
                </c:pt>
                <c:pt idx="6">
                  <c:v>789446.55773999996</c:v>
                </c:pt>
                <c:pt idx="7">
                  <c:v>846263.93692000001</c:v>
                </c:pt>
                <c:pt idx="8">
                  <c:v>740051.91136000003</c:v>
                </c:pt>
                <c:pt idx="9">
                  <c:v>1016100.3296000001</c:v>
                </c:pt>
                <c:pt idx="10">
                  <c:v>1073414.4466800001</c:v>
                </c:pt>
                <c:pt idx="11">
                  <c:v>1161028.35653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88768"/>
        <c:axId val="1438982240"/>
      </c:lineChart>
      <c:catAx>
        <c:axId val="14389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8224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876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391334.16213999997</c:v>
                </c:pt>
                <c:pt idx="1">
                  <c:v>335124.99262999999</c:v>
                </c:pt>
                <c:pt idx="2">
                  <c:v>376974.14636999997</c:v>
                </c:pt>
                <c:pt idx="3">
                  <c:v>369722.38001000002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379108.90366000001</c:v>
                </c:pt>
                <c:pt idx="9">
                  <c:v>404379.81774999999</c:v>
                </c:pt>
                <c:pt idx="10">
                  <c:v>382927.93002999999</c:v>
                </c:pt>
                <c:pt idx="11">
                  <c:v>411342.71944999998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89856"/>
        <c:axId val="1438990944"/>
      </c:lineChart>
      <c:catAx>
        <c:axId val="14389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9094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98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11247750.426000001</c:v>
                </c:pt>
                <c:pt idx="1">
                  <c:v>12090142.545</c:v>
                </c:pt>
                <c:pt idx="2">
                  <c:v>14471312.647</c:v>
                </c:pt>
                <c:pt idx="3">
                  <c:v>12860234.768999999</c:v>
                </c:pt>
                <c:pt idx="4">
                  <c:v>13582480.4</c:v>
                </c:pt>
                <c:pt idx="5">
                  <c:v>13125570.171</c:v>
                </c:pt>
                <c:pt idx="6">
                  <c:v>12612480.211999999</c:v>
                </c:pt>
                <c:pt idx="7">
                  <c:v>13248696.638</c:v>
                </c:pt>
                <c:pt idx="8">
                  <c:v>11810509.530999999</c:v>
                </c:pt>
                <c:pt idx="9">
                  <c:v>13913503.005000001</c:v>
                </c:pt>
                <c:pt idx="10">
                  <c:v>14189511.241</c:v>
                </c:pt>
                <c:pt idx="11">
                  <c:v>13848055.579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'2002_2018_AYLIK_IHR'!$C$78:$F$78</c:f>
              <c:numCache>
                <c:formatCode>#,##0</c:formatCode>
                <c:ptCount val="4"/>
                <c:pt idx="0">
                  <c:v>12440497.111</c:v>
                </c:pt>
                <c:pt idx="1">
                  <c:v>13157868.153999999</c:v>
                </c:pt>
                <c:pt idx="2">
                  <c:v>15586625.594000001</c:v>
                </c:pt>
                <c:pt idx="3">
                  <c:v>13548777.180850001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5296"/>
        <c:axId val="1288878560"/>
      </c:lineChart>
      <c:catAx>
        <c:axId val="12888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88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88785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8875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42657.506809999999</c:v>
                </c:pt>
                <c:pt idx="1">
                  <c:v>56242.339760000003</c:v>
                </c:pt>
                <c:pt idx="2">
                  <c:v>79322.266470000002</c:v>
                </c:pt>
                <c:pt idx="3">
                  <c:v>42637.633880000001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166168.74025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120779.26479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95840"/>
        <c:axId val="1438992032"/>
      </c:lineChart>
      <c:catAx>
        <c:axId val="14389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9203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58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106506.34802</c:v>
                </c:pt>
                <c:pt idx="1">
                  <c:v>149674.51311999999</c:v>
                </c:pt>
                <c:pt idx="2">
                  <c:v>148009.59664</c:v>
                </c:pt>
                <c:pt idx="3">
                  <c:v>190458.33382999999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159011.76130000001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202991.78706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96384"/>
        <c:axId val="1438996928"/>
      </c:lineChart>
      <c:catAx>
        <c:axId val="14389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969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96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331322.83506000001</c:v>
                </c:pt>
                <c:pt idx="1">
                  <c:v>351012.94931</c:v>
                </c:pt>
                <c:pt idx="2">
                  <c:v>418030.43871999998</c:v>
                </c:pt>
                <c:pt idx="3">
                  <c:v>366286.75266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257698.12200999999</c:v>
                </c:pt>
                <c:pt idx="1">
                  <c:v>269349.10970999999</c:v>
                </c:pt>
                <c:pt idx="2">
                  <c:v>329519.41336000001</c:v>
                </c:pt>
                <c:pt idx="3">
                  <c:v>309778.43894000002</c:v>
                </c:pt>
                <c:pt idx="4">
                  <c:v>327833.41914999997</c:v>
                </c:pt>
                <c:pt idx="5">
                  <c:v>324249.87060999998</c:v>
                </c:pt>
                <c:pt idx="6">
                  <c:v>304151.16753999999</c:v>
                </c:pt>
                <c:pt idx="7">
                  <c:v>360687.28431999998</c:v>
                </c:pt>
                <c:pt idx="8">
                  <c:v>310442.07182000001</c:v>
                </c:pt>
                <c:pt idx="9">
                  <c:v>382396.01285</c:v>
                </c:pt>
                <c:pt idx="10">
                  <c:v>384844.0785</c:v>
                </c:pt>
                <c:pt idx="11">
                  <c:v>357680.54366999998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82784"/>
        <c:axId val="1438983328"/>
      </c:lineChart>
      <c:catAx>
        <c:axId val="14389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98332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9827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1652118.3710699999</c:v>
                </c:pt>
                <c:pt idx="1">
                  <c:v>1662653.78049</c:v>
                </c:pt>
                <c:pt idx="2">
                  <c:v>1866050.3188600002</c:v>
                </c:pt>
                <c:pt idx="3">
                  <c:v>1609030.99499</c:v>
                </c:pt>
                <c:pt idx="4">
                  <c:v>1675476.3805799999</c:v>
                </c:pt>
                <c:pt idx="5">
                  <c:v>1596105.6543200002</c:v>
                </c:pt>
                <c:pt idx="6">
                  <c:v>1469337.2406600001</c:v>
                </c:pt>
                <c:pt idx="7">
                  <c:v>1665438.8855899996</c:v>
                </c:pt>
                <c:pt idx="8">
                  <c:v>1644708.86412</c:v>
                </c:pt>
                <c:pt idx="9">
                  <c:v>2084750.1756199999</c:v>
                </c:pt>
                <c:pt idx="10">
                  <c:v>2163846.80858</c:v>
                </c:pt>
                <c:pt idx="11">
                  <c:v>2132156.3708699998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1894813.7626399999</c:v>
                </c:pt>
                <c:pt idx="1">
                  <c:v>1836940.6081699997</c:v>
                </c:pt>
                <c:pt idx="2">
                  <c:v>1997397.2976799998</c:v>
                </c:pt>
                <c:pt idx="3">
                  <c:v>1786553.4193899999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6384"/>
        <c:axId val="1288879104"/>
      </c:lineChart>
      <c:catAx>
        <c:axId val="12888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887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88791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8876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11247750.426000001</c:v>
                </c:pt>
                <c:pt idx="1">
                  <c:v>12090142.545</c:v>
                </c:pt>
                <c:pt idx="2">
                  <c:v>14471312.647</c:v>
                </c:pt>
                <c:pt idx="3">
                  <c:v>12860234.768999999</c:v>
                </c:pt>
                <c:pt idx="4">
                  <c:v>13582480.4</c:v>
                </c:pt>
                <c:pt idx="5">
                  <c:v>13125570.171</c:v>
                </c:pt>
                <c:pt idx="6">
                  <c:v>12612480.211999999</c:v>
                </c:pt>
                <c:pt idx="7">
                  <c:v>13248696.638</c:v>
                </c:pt>
                <c:pt idx="8">
                  <c:v>11810509.530999999</c:v>
                </c:pt>
                <c:pt idx="9">
                  <c:v>13913503.005000001</c:v>
                </c:pt>
                <c:pt idx="10">
                  <c:v>14189511.241</c:v>
                </c:pt>
                <c:pt idx="11">
                  <c:v>13848055.579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12440497.111</c:v>
                </c:pt>
                <c:pt idx="1">
                  <c:v>13157868.153999999</c:v>
                </c:pt>
                <c:pt idx="2">
                  <c:v>15586625.594000001</c:v>
                </c:pt>
                <c:pt idx="3">
                  <c:v>13548777.180850001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356560"/>
        <c:axId val="1432358192"/>
      </c:lineChart>
      <c:catAx>
        <c:axId val="143235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5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65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730195657361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'2002_2018_AYLIK_IHR'!$A$62:$A$78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'2002_2018_AYLIK_IHR'!$O$62:$O$78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157000247.164</c:v>
                </c:pt>
                <c:pt idx="16">
                  <c:v>54733768.039849997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358736"/>
        <c:axId val="1432357104"/>
      </c:barChart>
      <c:catAx>
        <c:axId val="143235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5710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873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547398.11901000002</c:v>
                </c:pt>
                <c:pt idx="1">
                  <c:v>534924.28001999995</c:v>
                </c:pt>
                <c:pt idx="2">
                  <c:v>600361.34748</c:v>
                </c:pt>
                <c:pt idx="3">
                  <c:v>534895.53173000005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556349.95571000001</c:v>
                </c:pt>
                <c:pt idx="2">
                  <c:v>622260.37211</c:v>
                </c:pt>
                <c:pt idx="3">
                  <c:v>523429.84685999999</c:v>
                </c:pt>
                <c:pt idx="4">
                  <c:v>528447.99014000001</c:v>
                </c:pt>
                <c:pt idx="5">
                  <c:v>466146.43183000002</c:v>
                </c:pt>
                <c:pt idx="6">
                  <c:v>429459.15441999998</c:v>
                </c:pt>
                <c:pt idx="7">
                  <c:v>541679.69484999997</c:v>
                </c:pt>
                <c:pt idx="8">
                  <c:v>472912.23749999999</c:v>
                </c:pt>
                <c:pt idx="9">
                  <c:v>576919.27853000001</c:v>
                </c:pt>
                <c:pt idx="10">
                  <c:v>566338.41489999997</c:v>
                </c:pt>
                <c:pt idx="11">
                  <c:v>562264.63150000002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59824"/>
        <c:axId val="1432365808"/>
      </c:lineChart>
      <c:catAx>
        <c:axId val="143235982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6580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98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225396.27024000001</c:v>
                </c:pt>
                <c:pt idx="1">
                  <c:v>211829.99155999999</c:v>
                </c:pt>
                <c:pt idx="2">
                  <c:v>207784.72863</c:v>
                </c:pt>
                <c:pt idx="3">
                  <c:v>149623.12164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193212.91093000001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119339.19317</c:v>
                </c:pt>
                <c:pt idx="4">
                  <c:v>128812.80855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101015.05774</c:v>
                </c:pt>
                <c:pt idx="8">
                  <c:v>142896.14631000001</c:v>
                </c:pt>
                <c:pt idx="9">
                  <c:v>232107.49903000001</c:v>
                </c:pt>
                <c:pt idx="10">
                  <c:v>320619.67991000001</c:v>
                </c:pt>
                <c:pt idx="11">
                  <c:v>359391.01867000002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6896"/>
        <c:axId val="1432357648"/>
      </c:lineChart>
      <c:catAx>
        <c:axId val="143236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57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6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120017.41250000001</c:v>
                </c:pt>
                <c:pt idx="1">
                  <c:v>117637.98265000001</c:v>
                </c:pt>
                <c:pt idx="2">
                  <c:v>141350.12581999999</c:v>
                </c:pt>
                <c:pt idx="3">
                  <c:v>128738.47967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110942.53479999999</c:v>
                </c:pt>
                <c:pt idx="6">
                  <c:v>113949.22528</c:v>
                </c:pt>
                <c:pt idx="7">
                  <c:v>130558.41245</c:v>
                </c:pt>
                <c:pt idx="8">
                  <c:v>121470.38473000001</c:v>
                </c:pt>
                <c:pt idx="9">
                  <c:v>142829.87661000001</c:v>
                </c:pt>
                <c:pt idx="10">
                  <c:v>134836.75348000001</c:v>
                </c:pt>
                <c:pt idx="11">
                  <c:v>117588.81096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0912"/>
        <c:axId val="1432359280"/>
      </c:lineChart>
      <c:catAx>
        <c:axId val="143236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5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359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2360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40" t="s">
        <v>125</v>
      </c>
      <c r="C1" s="140"/>
      <c r="D1" s="140"/>
      <c r="E1" s="140"/>
      <c r="F1" s="140"/>
      <c r="G1" s="140"/>
      <c r="H1" s="140"/>
      <c r="I1" s="140"/>
      <c r="J1" s="140"/>
      <c r="K1" s="103"/>
      <c r="L1" s="103"/>
      <c r="M1" s="103"/>
    </row>
    <row r="2" spans="1:13" x14ac:dyDescent="0.2">
      <c r="D2" s="2"/>
    </row>
    <row r="3" spans="1:13" x14ac:dyDescent="0.2">
      <c r="D3" s="2"/>
    </row>
    <row r="4" spans="1:13" ht="13.5" thickBot="1" x14ac:dyDescent="0.25">
      <c r="B4" s="2"/>
      <c r="C4" s="2"/>
      <c r="D4" s="2"/>
      <c r="E4" s="2"/>
      <c r="F4" s="2"/>
      <c r="G4" s="2"/>
      <c r="H4" s="2"/>
      <c r="I4" s="2"/>
    </row>
    <row r="5" spans="1:13" ht="27" thickBot="1" x14ac:dyDescent="0.25">
      <c r="A5" s="154" t="s">
        <v>126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4"/>
    </row>
    <row r="6" spans="1:13" ht="18" x14ac:dyDescent="0.2">
      <c r="A6" s="165"/>
      <c r="B6" s="175" t="s">
        <v>127</v>
      </c>
      <c r="C6" s="176"/>
      <c r="D6" s="176"/>
      <c r="E6" s="177"/>
      <c r="F6" s="175" t="s">
        <v>128</v>
      </c>
      <c r="G6" s="176"/>
      <c r="H6" s="176"/>
      <c r="I6" s="177"/>
      <c r="J6" s="175" t="s">
        <v>106</v>
      </c>
      <c r="K6" s="176"/>
      <c r="L6" s="176"/>
      <c r="M6" s="177"/>
    </row>
    <row r="7" spans="1:13" ht="30.75" thickBot="1" x14ac:dyDescent="0.3">
      <c r="A7" s="188" t="s">
        <v>1</v>
      </c>
      <c r="B7" s="189">
        <v>2017</v>
      </c>
      <c r="C7" s="190">
        <v>2018</v>
      </c>
      <c r="D7" s="191" t="s">
        <v>120</v>
      </c>
      <c r="E7" s="192" t="s">
        <v>121</v>
      </c>
      <c r="F7" s="189">
        <v>2017</v>
      </c>
      <c r="G7" s="190">
        <v>2018</v>
      </c>
      <c r="H7" s="191" t="s">
        <v>120</v>
      </c>
      <c r="I7" s="192" t="s">
        <v>121</v>
      </c>
      <c r="J7" s="189" t="s">
        <v>129</v>
      </c>
      <c r="K7" s="193" t="s">
        <v>130</v>
      </c>
      <c r="L7" s="191" t="s">
        <v>120</v>
      </c>
      <c r="M7" s="192" t="s">
        <v>121</v>
      </c>
    </row>
    <row r="8" spans="1:13" ht="16.5" x14ac:dyDescent="0.25">
      <c r="A8" s="194" t="s">
        <v>2</v>
      </c>
      <c r="B8" s="195">
        <f>B9+B18+B20</f>
        <v>1609030.99499</v>
      </c>
      <c r="C8" s="196">
        <f>C9+C18+C20</f>
        <v>1786553.4193899999</v>
      </c>
      <c r="D8" s="197">
        <f t="shared" ref="D8:D44" si="0">(C8-B8)/B8*100</f>
        <v>11.032877859578036</v>
      </c>
      <c r="E8" s="198">
        <f>C8/C$44*100</f>
        <v>13.186086061811803</v>
      </c>
      <c r="F8" s="195">
        <f>F9+F18+F20</f>
        <v>6789853.4654099997</v>
      </c>
      <c r="G8" s="196">
        <f>G9+G18+G20</f>
        <v>7515705.0878799995</v>
      </c>
      <c r="H8" s="197">
        <f t="shared" ref="H8:H46" si="1">(G8-F8)/F8*100</f>
        <v>10.690239872889066</v>
      </c>
      <c r="I8" s="198">
        <f>G8/G$46*100</f>
        <v>13.731386230175206</v>
      </c>
      <c r="J8" s="195">
        <f>J9+J18+J20</f>
        <v>20449889.007879999</v>
      </c>
      <c r="K8" s="196">
        <f>K9+K18+K20</f>
        <v>21947525.468219999</v>
      </c>
      <c r="L8" s="197">
        <f t="shared" ref="L8:L46" si="2">(K8-J8)/J8*100</f>
        <v>7.3234454219429423</v>
      </c>
      <c r="M8" s="198">
        <f>K8/K$46*100</f>
        <v>13.626537985262747</v>
      </c>
    </row>
    <row r="9" spans="1:13" ht="15.75" x14ac:dyDescent="0.25">
      <c r="A9" s="167" t="s">
        <v>3</v>
      </c>
      <c r="B9" s="178">
        <f>B10+B11+B12+B13+B14+B15+B16+B17</f>
        <v>1075724.1923700001</v>
      </c>
      <c r="C9" s="45">
        <f>C10+C11+C12+C13+C14+C15+C16+C17</f>
        <v>1159226.0947199999</v>
      </c>
      <c r="D9" s="44">
        <f t="shared" si="0"/>
        <v>7.7623895550802136</v>
      </c>
      <c r="E9" s="155">
        <f t="shared" ref="E9:E44" si="3">C9/C$44*100</f>
        <v>8.5559462617664384</v>
      </c>
      <c r="F9" s="178">
        <f>F10+F11+F12+F13+F14+F15+F16+F17</f>
        <v>4697875.1867200006</v>
      </c>
      <c r="G9" s="45">
        <f>G10+G11+G12+G13+G14+G15+G16+G17</f>
        <v>5047329.3784299996</v>
      </c>
      <c r="H9" s="44">
        <f t="shared" si="1"/>
        <v>7.4385584508043028</v>
      </c>
      <c r="I9" s="155">
        <f t="shared" ref="I9:I46" si="4">G9/G$46*100</f>
        <v>9.2216004108381355</v>
      </c>
      <c r="J9" s="178">
        <f>J10+J11+J12+J13+J14+J15+J16+J17</f>
        <v>14269545.805670001</v>
      </c>
      <c r="K9" s="45">
        <f>K10+K11+K12+K13+K14+K15+K16+K17</f>
        <v>14865949.903439999</v>
      </c>
      <c r="L9" s="44">
        <f t="shared" si="2"/>
        <v>4.1795590826234772</v>
      </c>
      <c r="M9" s="155">
        <f t="shared" ref="M9:M46" si="5">K9/K$46*100</f>
        <v>9.2298073119706121</v>
      </c>
    </row>
    <row r="10" spans="1:13" ht="14.25" x14ac:dyDescent="0.2">
      <c r="A10" s="168" t="s">
        <v>131</v>
      </c>
      <c r="B10" s="179">
        <v>523429.84685999999</v>
      </c>
      <c r="C10" s="9">
        <v>534895.53173000005</v>
      </c>
      <c r="D10" s="10">
        <f t="shared" si="0"/>
        <v>2.1904912260509177</v>
      </c>
      <c r="E10" s="156">
        <f t="shared" si="3"/>
        <v>3.9479247801493673</v>
      </c>
      <c r="F10" s="179">
        <v>2225341.6883800002</v>
      </c>
      <c r="G10" s="9">
        <v>2217579.2782399999</v>
      </c>
      <c r="H10" s="10">
        <f t="shared" si="1"/>
        <v>-0.34881879850330522</v>
      </c>
      <c r="I10" s="156">
        <f t="shared" si="4"/>
        <v>4.0515742980191813</v>
      </c>
      <c r="J10" s="179">
        <v>6458903.8900600001</v>
      </c>
      <c r="K10" s="9">
        <v>6361747.1119100004</v>
      </c>
      <c r="L10" s="10">
        <f t="shared" si="2"/>
        <v>-1.5042301264076736</v>
      </c>
      <c r="M10" s="156">
        <f t="shared" si="5"/>
        <v>3.9498115082997485</v>
      </c>
    </row>
    <row r="11" spans="1:13" ht="14.25" x14ac:dyDescent="0.2">
      <c r="A11" s="168" t="s">
        <v>132</v>
      </c>
      <c r="B11" s="179">
        <v>119339.19317</v>
      </c>
      <c r="C11" s="9">
        <v>149623.12164</v>
      </c>
      <c r="D11" s="10">
        <f t="shared" si="0"/>
        <v>25.376347590066416</v>
      </c>
      <c r="E11" s="156">
        <f t="shared" si="3"/>
        <v>1.1043293401524017</v>
      </c>
      <c r="F11" s="179">
        <v>635072.98606999998</v>
      </c>
      <c r="G11" s="9">
        <v>794634.11207000003</v>
      </c>
      <c r="H11" s="10">
        <f t="shared" si="1"/>
        <v>25.124848560699554</v>
      </c>
      <c r="I11" s="156">
        <f t="shared" si="4"/>
        <v>1.4518169322664776</v>
      </c>
      <c r="J11" s="179">
        <v>2034230.0614700001</v>
      </c>
      <c r="K11" s="9">
        <v>2390476.9945100001</v>
      </c>
      <c r="L11" s="10">
        <f t="shared" si="2"/>
        <v>17.512617662456751</v>
      </c>
      <c r="M11" s="156">
        <f t="shared" si="5"/>
        <v>1.4841730388127017</v>
      </c>
    </row>
    <row r="12" spans="1:13" ht="14.25" x14ac:dyDescent="0.2">
      <c r="A12" s="168" t="s">
        <v>133</v>
      </c>
      <c r="B12" s="179">
        <v>106737.59759999999</v>
      </c>
      <c r="C12" s="9">
        <v>128738.47967</v>
      </c>
      <c r="D12" s="10">
        <f t="shared" si="0"/>
        <v>20.612120344368709</v>
      </c>
      <c r="E12" s="156">
        <f t="shared" si="3"/>
        <v>0.95018523038345082</v>
      </c>
      <c r="F12" s="179">
        <v>430042.59717000002</v>
      </c>
      <c r="G12" s="9">
        <v>507744.00063999998</v>
      </c>
      <c r="H12" s="10">
        <f t="shared" si="1"/>
        <v>18.068303926479135</v>
      </c>
      <c r="I12" s="156">
        <f t="shared" si="4"/>
        <v>0.92766133015056984</v>
      </c>
      <c r="J12" s="179">
        <v>1345650.0307499999</v>
      </c>
      <c r="K12" s="9">
        <v>1493713.9277900001</v>
      </c>
      <c r="L12" s="10">
        <f t="shared" si="2"/>
        <v>11.003150422214651</v>
      </c>
      <c r="M12" s="156">
        <f t="shared" si="5"/>
        <v>0.92740065870383614</v>
      </c>
    </row>
    <row r="13" spans="1:13" ht="14.25" x14ac:dyDescent="0.2">
      <c r="A13" s="168" t="s">
        <v>134</v>
      </c>
      <c r="B13" s="179">
        <v>97130.478149999995</v>
      </c>
      <c r="C13" s="9">
        <v>103198.0877</v>
      </c>
      <c r="D13" s="10">
        <f t="shared" si="0"/>
        <v>6.2468646974327786</v>
      </c>
      <c r="E13" s="156">
        <f t="shared" si="3"/>
        <v>0.76167824094015946</v>
      </c>
      <c r="F13" s="179">
        <v>398208.17641000001</v>
      </c>
      <c r="G13" s="9">
        <v>434627.95578999998</v>
      </c>
      <c r="H13" s="10">
        <f t="shared" si="1"/>
        <v>9.1459145084207698</v>
      </c>
      <c r="I13" s="156">
        <f t="shared" si="4"/>
        <v>0.79407643828497343</v>
      </c>
      <c r="J13" s="179">
        <v>1294856.9805099999</v>
      </c>
      <c r="K13" s="9">
        <v>1317013.27984</v>
      </c>
      <c r="L13" s="10">
        <f t="shared" si="2"/>
        <v>1.7111001186612482</v>
      </c>
      <c r="M13" s="156">
        <f t="shared" si="5"/>
        <v>0.81769270575954034</v>
      </c>
    </row>
    <row r="14" spans="1:13" ht="14.25" x14ac:dyDescent="0.2">
      <c r="A14" s="168" t="s">
        <v>135</v>
      </c>
      <c r="B14" s="179">
        <v>136966.56799000001</v>
      </c>
      <c r="C14" s="9">
        <v>148376.31896999999</v>
      </c>
      <c r="D14" s="10">
        <f t="shared" si="0"/>
        <v>8.3303182283380384</v>
      </c>
      <c r="E14" s="156">
        <f t="shared" si="3"/>
        <v>1.0951270139693257</v>
      </c>
      <c r="F14" s="179">
        <v>608921.09351999999</v>
      </c>
      <c r="G14" s="9">
        <v>561442.48933000001</v>
      </c>
      <c r="H14" s="10">
        <f t="shared" si="1"/>
        <v>-7.7971685814888838</v>
      </c>
      <c r="I14" s="156">
        <f t="shared" si="4"/>
        <v>1.025769848188107</v>
      </c>
      <c r="J14" s="179">
        <v>1964531.27984</v>
      </c>
      <c r="K14" s="9">
        <v>1815610.0826000001</v>
      </c>
      <c r="L14" s="10">
        <f t="shared" si="2"/>
        <v>-7.5804950915380021</v>
      </c>
      <c r="M14" s="156">
        <f t="shared" si="5"/>
        <v>1.1272559994428131</v>
      </c>
    </row>
    <row r="15" spans="1:13" ht="14.25" x14ac:dyDescent="0.2">
      <c r="A15" s="168" t="s">
        <v>136</v>
      </c>
      <c r="B15" s="179">
        <v>27550.555660000002</v>
      </c>
      <c r="C15" s="9">
        <v>28815.076799999999</v>
      </c>
      <c r="D15" s="10">
        <f t="shared" si="0"/>
        <v>4.5898208210585221</v>
      </c>
      <c r="E15" s="156">
        <f t="shared" si="3"/>
        <v>0.21267658634705106</v>
      </c>
      <c r="F15" s="179">
        <v>113322.44904000001</v>
      </c>
      <c r="G15" s="9">
        <v>197629.89567</v>
      </c>
      <c r="H15" s="10">
        <f t="shared" si="1"/>
        <v>74.39606833791737</v>
      </c>
      <c r="I15" s="156">
        <f t="shared" si="4"/>
        <v>0.36107489534817278</v>
      </c>
      <c r="J15" s="179">
        <v>243378.34095000001</v>
      </c>
      <c r="K15" s="9">
        <v>407224.90596</v>
      </c>
      <c r="L15" s="10">
        <f t="shared" si="2"/>
        <v>67.321752778182045</v>
      </c>
      <c r="M15" s="156">
        <f t="shared" si="5"/>
        <v>0.25283331634101675</v>
      </c>
    </row>
    <row r="16" spans="1:13" ht="14.25" x14ac:dyDescent="0.2">
      <c r="A16" s="168" t="s">
        <v>137</v>
      </c>
      <c r="B16" s="179">
        <v>54475.132640000003</v>
      </c>
      <c r="C16" s="9">
        <v>53878.586889999999</v>
      </c>
      <c r="D16" s="10">
        <f t="shared" si="0"/>
        <v>-1.0950790224638629</v>
      </c>
      <c r="E16" s="156">
        <f t="shared" si="3"/>
        <v>0.39766383468282746</v>
      </c>
      <c r="F16" s="179">
        <v>246278.35810000001</v>
      </c>
      <c r="G16" s="9">
        <v>280083.63416999998</v>
      </c>
      <c r="H16" s="10">
        <f t="shared" si="1"/>
        <v>13.726450156157657</v>
      </c>
      <c r="I16" s="156">
        <f t="shared" si="4"/>
        <v>0.51171999334319462</v>
      </c>
      <c r="J16" s="179">
        <v>849483.11650999996</v>
      </c>
      <c r="K16" s="9">
        <v>982470.63129000005</v>
      </c>
      <c r="L16" s="10">
        <f t="shared" si="2"/>
        <v>15.655109818587498</v>
      </c>
      <c r="M16" s="156">
        <f t="shared" si="5"/>
        <v>0.60998554921663473</v>
      </c>
    </row>
    <row r="17" spans="1:13" ht="14.25" x14ac:dyDescent="0.2">
      <c r="A17" s="168" t="s">
        <v>138</v>
      </c>
      <c r="B17" s="179">
        <v>10094.820299999999</v>
      </c>
      <c r="C17" s="9">
        <v>11700.891320000001</v>
      </c>
      <c r="D17" s="10">
        <f t="shared" si="0"/>
        <v>15.909852501287233</v>
      </c>
      <c r="E17" s="156">
        <f t="shared" si="3"/>
        <v>8.6361235141856021E-2</v>
      </c>
      <c r="F17" s="179">
        <v>40687.838029999999</v>
      </c>
      <c r="G17" s="9">
        <v>53588.012519999997</v>
      </c>
      <c r="H17" s="10">
        <f t="shared" si="1"/>
        <v>31.705234572769452</v>
      </c>
      <c r="I17" s="156">
        <f t="shared" si="4"/>
        <v>9.7906675237458884E-2</v>
      </c>
      <c r="J17" s="179">
        <v>78512.105580000003</v>
      </c>
      <c r="K17" s="9">
        <v>97692.969540000006</v>
      </c>
      <c r="L17" s="10">
        <f t="shared" si="2"/>
        <v>24.430454155194752</v>
      </c>
      <c r="M17" s="156">
        <f t="shared" si="5"/>
        <v>6.0654535394321675E-2</v>
      </c>
    </row>
    <row r="18" spans="1:13" ht="15.75" x14ac:dyDescent="0.25">
      <c r="A18" s="167" t="s">
        <v>12</v>
      </c>
      <c r="B18" s="178">
        <f>B19</f>
        <v>163334.72273000001</v>
      </c>
      <c r="C18" s="45">
        <f>C19</f>
        <v>214292.16634</v>
      </c>
      <c r="D18" s="44">
        <f t="shared" si="0"/>
        <v>31.198169475718302</v>
      </c>
      <c r="E18" s="155">
        <f t="shared" si="3"/>
        <v>1.5816347370660362</v>
      </c>
      <c r="F18" s="178">
        <f>F19</f>
        <v>690215.60158000002</v>
      </c>
      <c r="G18" s="45">
        <f>G19</f>
        <v>829525.78361000004</v>
      </c>
      <c r="H18" s="44">
        <f t="shared" si="1"/>
        <v>20.183574771578552</v>
      </c>
      <c r="I18" s="155">
        <f t="shared" si="4"/>
        <v>1.515564912333548</v>
      </c>
      <c r="J18" s="178">
        <f>J19</f>
        <v>2009260.17934</v>
      </c>
      <c r="K18" s="45">
        <f>K19</f>
        <v>2399597.1019799998</v>
      </c>
      <c r="L18" s="44">
        <f t="shared" si="2"/>
        <v>19.426897852930988</v>
      </c>
      <c r="M18" s="155">
        <f t="shared" si="5"/>
        <v>1.4898354307324457</v>
      </c>
    </row>
    <row r="19" spans="1:13" ht="14.25" x14ac:dyDescent="0.2">
      <c r="A19" s="168" t="s">
        <v>139</v>
      </c>
      <c r="B19" s="179">
        <v>163334.72273000001</v>
      </c>
      <c r="C19" s="9">
        <v>214292.16634</v>
      </c>
      <c r="D19" s="10">
        <f t="shared" si="0"/>
        <v>31.198169475718302</v>
      </c>
      <c r="E19" s="156">
        <f t="shared" si="3"/>
        <v>1.5816347370660362</v>
      </c>
      <c r="F19" s="179">
        <v>690215.60158000002</v>
      </c>
      <c r="G19" s="9">
        <v>829525.78361000004</v>
      </c>
      <c r="H19" s="10">
        <f t="shared" si="1"/>
        <v>20.183574771578552</v>
      </c>
      <c r="I19" s="156">
        <f t="shared" si="4"/>
        <v>1.515564912333548</v>
      </c>
      <c r="J19" s="179">
        <v>2009260.17934</v>
      </c>
      <c r="K19" s="9">
        <v>2399597.1019799998</v>
      </c>
      <c r="L19" s="10">
        <f t="shared" si="2"/>
        <v>19.426897852930988</v>
      </c>
      <c r="M19" s="156">
        <f t="shared" si="5"/>
        <v>1.4898354307324457</v>
      </c>
    </row>
    <row r="20" spans="1:13" ht="15.75" x14ac:dyDescent="0.25">
      <c r="A20" s="167" t="s">
        <v>112</v>
      </c>
      <c r="B20" s="178">
        <f>B21</f>
        <v>369972.07988999999</v>
      </c>
      <c r="C20" s="45">
        <f>C21</f>
        <v>413035.15833000001</v>
      </c>
      <c r="D20" s="7">
        <f t="shared" si="0"/>
        <v>11.639548166122026</v>
      </c>
      <c r="E20" s="157">
        <f t="shared" si="3"/>
        <v>3.0485050629793271</v>
      </c>
      <c r="F20" s="178">
        <f>F21</f>
        <v>1401762.67711</v>
      </c>
      <c r="G20" s="45">
        <f>G21</f>
        <v>1638849.9258399999</v>
      </c>
      <c r="H20" s="7">
        <f t="shared" si="1"/>
        <v>16.913508442013896</v>
      </c>
      <c r="I20" s="157">
        <f t="shared" si="4"/>
        <v>2.9942209070035211</v>
      </c>
      <c r="J20" s="178">
        <f>J21</f>
        <v>4171083.02287</v>
      </c>
      <c r="K20" s="45">
        <f>K21</f>
        <v>4681978.4627999999</v>
      </c>
      <c r="L20" s="7">
        <f t="shared" si="2"/>
        <v>12.248508052435449</v>
      </c>
      <c r="M20" s="157">
        <f t="shared" si="5"/>
        <v>2.9068952425596866</v>
      </c>
    </row>
    <row r="21" spans="1:13" ht="14.25" x14ac:dyDescent="0.2">
      <c r="A21" s="168" t="s">
        <v>140</v>
      </c>
      <c r="B21" s="179">
        <v>369972.07988999999</v>
      </c>
      <c r="C21" s="9">
        <v>413035.15833000001</v>
      </c>
      <c r="D21" s="10">
        <f t="shared" si="0"/>
        <v>11.639548166122026</v>
      </c>
      <c r="E21" s="156">
        <f t="shared" si="3"/>
        <v>3.0485050629793271</v>
      </c>
      <c r="F21" s="179">
        <v>1401762.67711</v>
      </c>
      <c r="G21" s="9">
        <v>1638849.9258399999</v>
      </c>
      <c r="H21" s="10">
        <f t="shared" si="1"/>
        <v>16.913508442013896</v>
      </c>
      <c r="I21" s="156">
        <f t="shared" si="4"/>
        <v>2.9942209070035211</v>
      </c>
      <c r="J21" s="179">
        <v>4171083.02287</v>
      </c>
      <c r="K21" s="9">
        <v>4681978.4627999999</v>
      </c>
      <c r="L21" s="10">
        <f t="shared" si="2"/>
        <v>12.248508052435449</v>
      </c>
      <c r="M21" s="156">
        <f t="shared" si="5"/>
        <v>2.9068952425596866</v>
      </c>
    </row>
    <row r="22" spans="1:13" ht="16.5" x14ac:dyDescent="0.25">
      <c r="A22" s="166" t="s">
        <v>14</v>
      </c>
      <c r="B22" s="178">
        <f>B23+B27+B29</f>
        <v>9721267.5180600025</v>
      </c>
      <c r="C22" s="45">
        <f>C23+C27+C29</f>
        <v>11392501.381450001</v>
      </c>
      <c r="D22" s="44">
        <f t="shared" si="0"/>
        <v>17.191522198984952</v>
      </c>
      <c r="E22" s="155">
        <f t="shared" si="3"/>
        <v>84.085089225264511</v>
      </c>
      <c r="F22" s="178">
        <f>F23+F27+F29</f>
        <v>38784611.298419997</v>
      </c>
      <c r="G22" s="45">
        <f>G23+G27+G29</f>
        <v>44703232.913159996</v>
      </c>
      <c r="H22" s="44">
        <f t="shared" si="1"/>
        <v>15.260231871863859</v>
      </c>
      <c r="I22" s="155">
        <f t="shared" si="4"/>
        <v>81.673954697606291</v>
      </c>
      <c r="J22" s="178">
        <f>J23+J27+J29</f>
        <v>111263854.47894001</v>
      </c>
      <c r="K22" s="45">
        <f>K23+K27+K29</f>
        <v>127224608.19279</v>
      </c>
      <c r="L22" s="44">
        <f t="shared" si="2"/>
        <v>14.344958467056376</v>
      </c>
      <c r="M22" s="155">
        <f t="shared" si="5"/>
        <v>78.989814077651673</v>
      </c>
    </row>
    <row r="23" spans="1:13" ht="15.75" x14ac:dyDescent="0.25">
      <c r="A23" s="167" t="s">
        <v>15</v>
      </c>
      <c r="B23" s="178">
        <f>B24+B25+B26</f>
        <v>953833.66233000008</v>
      </c>
      <c r="C23" s="45">
        <f>C24+C25+C26</f>
        <v>1047885.62576</v>
      </c>
      <c r="D23" s="44">
        <f>(C23-B23)/B23*100</f>
        <v>9.8604156200832964</v>
      </c>
      <c r="E23" s="155">
        <f t="shared" si="3"/>
        <v>7.7341712227808541</v>
      </c>
      <c r="F23" s="178">
        <f>F24+F25+F26</f>
        <v>3813239.2599499999</v>
      </c>
      <c r="G23" s="45">
        <f>G24+G25+G26</f>
        <v>4232165.3169200001</v>
      </c>
      <c r="H23" s="44">
        <f t="shared" si="1"/>
        <v>10.9860941947685</v>
      </c>
      <c r="I23" s="155">
        <f t="shared" si="4"/>
        <v>7.7322747336501463</v>
      </c>
      <c r="J23" s="178">
        <f>J24+J25+J26</f>
        <v>11280915.78932</v>
      </c>
      <c r="K23" s="45">
        <f>K24+K25+K26</f>
        <v>12205243.70372</v>
      </c>
      <c r="L23" s="44">
        <f t="shared" si="2"/>
        <v>8.1937311798310795</v>
      </c>
      <c r="M23" s="155">
        <f t="shared" si="5"/>
        <v>7.5778573392683306</v>
      </c>
    </row>
    <row r="24" spans="1:13" ht="14.25" x14ac:dyDescent="0.2">
      <c r="A24" s="168" t="s">
        <v>141</v>
      </c>
      <c r="B24" s="179">
        <v>657579.38803000003</v>
      </c>
      <c r="C24" s="9">
        <v>707127.5013</v>
      </c>
      <c r="D24" s="10">
        <f t="shared" si="0"/>
        <v>7.5349249340734339</v>
      </c>
      <c r="E24" s="156">
        <f t="shared" si="3"/>
        <v>5.2191241457528887</v>
      </c>
      <c r="F24" s="179">
        <v>2662187.6069</v>
      </c>
      <c r="G24" s="9">
        <v>2893936.0092500001</v>
      </c>
      <c r="H24" s="10">
        <f t="shared" si="1"/>
        <v>8.7051867324955694</v>
      </c>
      <c r="I24" s="156">
        <f t="shared" si="4"/>
        <v>5.2872954172331292</v>
      </c>
      <c r="J24" s="179">
        <v>7906908.4055899996</v>
      </c>
      <c r="K24" s="9">
        <v>8330183.5679000001</v>
      </c>
      <c r="L24" s="10">
        <f t="shared" si="2"/>
        <v>5.3532321433084364</v>
      </c>
      <c r="M24" s="156">
        <f t="shared" si="5"/>
        <v>5.1719526639376978</v>
      </c>
    </row>
    <row r="25" spans="1:13" ht="14.25" x14ac:dyDescent="0.2">
      <c r="A25" s="168" t="s">
        <v>142</v>
      </c>
      <c r="B25" s="179">
        <v>120138.99434999999</v>
      </c>
      <c r="C25" s="9">
        <v>149869.50748</v>
      </c>
      <c r="D25" s="10">
        <f t="shared" si="0"/>
        <v>24.746763772124091</v>
      </c>
      <c r="E25" s="156">
        <f t="shared" si="3"/>
        <v>1.1061478499463944</v>
      </c>
      <c r="F25" s="179">
        <v>485350.74585000001</v>
      </c>
      <c r="G25" s="9">
        <v>593185.07186999999</v>
      </c>
      <c r="H25" s="10">
        <f t="shared" si="1"/>
        <v>22.217814012245629</v>
      </c>
      <c r="I25" s="156">
        <f t="shared" si="4"/>
        <v>1.083764361770452</v>
      </c>
      <c r="J25" s="179">
        <v>1423879.0455100001</v>
      </c>
      <c r="K25" s="9">
        <v>1631031.5274400001</v>
      </c>
      <c r="L25" s="10">
        <f t="shared" si="2"/>
        <v>14.548460600163047</v>
      </c>
      <c r="M25" s="156">
        <f t="shared" si="5"/>
        <v>1.0126568982004152</v>
      </c>
    </row>
    <row r="26" spans="1:13" ht="14.25" x14ac:dyDescent="0.2">
      <c r="A26" s="168" t="s">
        <v>143</v>
      </c>
      <c r="B26" s="179">
        <v>176115.27995</v>
      </c>
      <c r="C26" s="9">
        <v>190888.61697999999</v>
      </c>
      <c r="D26" s="10">
        <f t="shared" si="0"/>
        <v>8.3884470638744233</v>
      </c>
      <c r="E26" s="156">
        <f t="shared" si="3"/>
        <v>1.4088992270815714</v>
      </c>
      <c r="F26" s="179">
        <v>665700.90720000002</v>
      </c>
      <c r="G26" s="9">
        <v>745044.23580000002</v>
      </c>
      <c r="H26" s="10">
        <f t="shared" si="1"/>
        <v>11.918765280601079</v>
      </c>
      <c r="I26" s="156">
        <f t="shared" si="4"/>
        <v>1.3612149546465646</v>
      </c>
      <c r="J26" s="179">
        <v>1950128.33822</v>
      </c>
      <c r="K26" s="9">
        <v>2244028.6083800001</v>
      </c>
      <c r="L26" s="10">
        <f t="shared" si="2"/>
        <v>15.070816848303462</v>
      </c>
      <c r="M26" s="156">
        <f t="shared" si="5"/>
        <v>1.3932477771302183</v>
      </c>
    </row>
    <row r="27" spans="1:13" ht="15.75" x14ac:dyDescent="0.25">
      <c r="A27" s="167" t="s">
        <v>19</v>
      </c>
      <c r="B27" s="178">
        <f>B28</f>
        <v>1214841.9236900001</v>
      </c>
      <c r="C27" s="45">
        <f>C28</f>
        <v>1347159.6548299999</v>
      </c>
      <c r="D27" s="44">
        <f t="shared" si="0"/>
        <v>10.891765303760153</v>
      </c>
      <c r="E27" s="155">
        <f t="shared" si="3"/>
        <v>9.9430349827738773</v>
      </c>
      <c r="F27" s="178">
        <f>F28</f>
        <v>5307371.3484899998</v>
      </c>
      <c r="G27" s="45">
        <f>G28</f>
        <v>5518470.7885800004</v>
      </c>
      <c r="H27" s="44">
        <f t="shared" si="1"/>
        <v>3.9774763480618431</v>
      </c>
      <c r="I27" s="155">
        <f t="shared" si="4"/>
        <v>10.082387868056461</v>
      </c>
      <c r="J27" s="178">
        <f>J28</f>
        <v>14688098.27189</v>
      </c>
      <c r="K27" s="45">
        <f>K28</f>
        <v>16247449.35575</v>
      </c>
      <c r="L27" s="44">
        <f t="shared" si="2"/>
        <v>10.616426000119281</v>
      </c>
      <c r="M27" s="155">
        <f t="shared" si="5"/>
        <v>10.087537482544082</v>
      </c>
    </row>
    <row r="28" spans="1:13" ht="14.25" x14ac:dyDescent="0.2">
      <c r="A28" s="168" t="s">
        <v>144</v>
      </c>
      <c r="B28" s="179">
        <v>1214841.9236900001</v>
      </c>
      <c r="C28" s="9">
        <v>1347159.6548299999</v>
      </c>
      <c r="D28" s="10">
        <f t="shared" si="0"/>
        <v>10.891765303760153</v>
      </c>
      <c r="E28" s="156">
        <f t="shared" si="3"/>
        <v>9.9430349827738773</v>
      </c>
      <c r="F28" s="179">
        <v>5307371.3484899998</v>
      </c>
      <c r="G28" s="9">
        <v>5518470.7885800004</v>
      </c>
      <c r="H28" s="10">
        <f t="shared" si="1"/>
        <v>3.9774763480618431</v>
      </c>
      <c r="I28" s="156">
        <f t="shared" si="4"/>
        <v>10.082387868056461</v>
      </c>
      <c r="J28" s="179">
        <v>14688098.27189</v>
      </c>
      <c r="K28" s="9">
        <v>16247449.35575</v>
      </c>
      <c r="L28" s="10">
        <f t="shared" si="2"/>
        <v>10.616426000119281</v>
      </c>
      <c r="M28" s="156">
        <f t="shared" si="5"/>
        <v>10.087537482544082</v>
      </c>
    </row>
    <row r="29" spans="1:13" ht="15.75" x14ac:dyDescent="0.25">
      <c r="A29" s="167" t="s">
        <v>21</v>
      </c>
      <c r="B29" s="178">
        <f>B30+B31+B32+B33+B34+B35+B36+B37+B38+B39+B40+B41</f>
        <v>7552591.9320400013</v>
      </c>
      <c r="C29" s="45">
        <f>C30+C31+C32+C33+C34+C35+C36+C37+C38+C39+C40+C41</f>
        <v>8997456.1008600015</v>
      </c>
      <c r="D29" s="44">
        <f t="shared" si="0"/>
        <v>19.130706144608737</v>
      </c>
      <c r="E29" s="155">
        <f t="shared" si="3"/>
        <v>66.407883019709786</v>
      </c>
      <c r="F29" s="178">
        <f>F30+F31+F32+F33+F34+F35+F36+F37+F38+F39+F40+F41</f>
        <v>29664000.689979997</v>
      </c>
      <c r="G29" s="45">
        <f>G30+G31+G32+G33+G34+G35+G36+G37+G38+G39+G40+G41</f>
        <v>34952596.807659999</v>
      </c>
      <c r="H29" s="44">
        <f t="shared" si="1"/>
        <v>17.82833061848735</v>
      </c>
      <c r="I29" s="155">
        <f t="shared" si="4"/>
        <v>63.85929209589969</v>
      </c>
      <c r="J29" s="178">
        <f>J30+J31+J32+J33+J34+J35+J36+J37+J38+J39+J40+J41</f>
        <v>85294840.417730004</v>
      </c>
      <c r="K29" s="45">
        <f>K30+K31+K32+K33+K34+K35+K36+K37+K38+K39+K40+K41</f>
        <v>98771915.133320004</v>
      </c>
      <c r="L29" s="44">
        <f t="shared" si="2"/>
        <v>15.800574395340048</v>
      </c>
      <c r="M29" s="155">
        <f t="shared" si="5"/>
        <v>61.324419255839267</v>
      </c>
    </row>
    <row r="30" spans="1:13" ht="14.25" x14ac:dyDescent="0.2">
      <c r="A30" s="168" t="s">
        <v>145</v>
      </c>
      <c r="B30" s="179">
        <v>1345666.0909500001</v>
      </c>
      <c r="C30" s="9">
        <v>1470103.5174</v>
      </c>
      <c r="D30" s="10">
        <f t="shared" si="0"/>
        <v>9.2472736949290901</v>
      </c>
      <c r="E30" s="156">
        <f t="shared" si="3"/>
        <v>10.850451651665374</v>
      </c>
      <c r="F30" s="179">
        <v>5403610.6453299997</v>
      </c>
      <c r="G30" s="9">
        <v>5988368.52697</v>
      </c>
      <c r="H30" s="10">
        <f t="shared" si="1"/>
        <v>10.821613917452948</v>
      </c>
      <c r="I30" s="156">
        <f t="shared" si="4"/>
        <v>10.940903105026591</v>
      </c>
      <c r="J30" s="179">
        <v>16592231.73841</v>
      </c>
      <c r="K30" s="9">
        <v>17618049.49391</v>
      </c>
      <c r="L30" s="10">
        <f t="shared" si="2"/>
        <v>6.1825182511481849</v>
      </c>
      <c r="M30" s="156">
        <f t="shared" si="5"/>
        <v>10.938500606942192</v>
      </c>
    </row>
    <row r="31" spans="1:13" ht="14.25" x14ac:dyDescent="0.2">
      <c r="A31" s="168" t="s">
        <v>146</v>
      </c>
      <c r="B31" s="179">
        <v>2293523.6515799998</v>
      </c>
      <c r="C31" s="9">
        <v>2903216.38289</v>
      </c>
      <c r="D31" s="10">
        <f t="shared" si="0"/>
        <v>26.583232786371536</v>
      </c>
      <c r="E31" s="156">
        <f t="shared" si="3"/>
        <v>21.427884923765962</v>
      </c>
      <c r="F31" s="179">
        <v>9293646.5414099991</v>
      </c>
      <c r="G31" s="9">
        <v>11129520.162049999</v>
      </c>
      <c r="H31" s="10">
        <f t="shared" si="1"/>
        <v>19.75407190772577</v>
      </c>
      <c r="I31" s="156">
        <f t="shared" si="4"/>
        <v>20.333919188510706</v>
      </c>
      <c r="J31" s="179">
        <v>25593092.741519999</v>
      </c>
      <c r="K31" s="9">
        <v>30364813.780650001</v>
      </c>
      <c r="L31" s="10">
        <f t="shared" si="2"/>
        <v>18.644565888626577</v>
      </c>
      <c r="M31" s="156">
        <f t="shared" si="5"/>
        <v>18.852571284019771</v>
      </c>
    </row>
    <row r="32" spans="1:13" ht="14.25" x14ac:dyDescent="0.2">
      <c r="A32" s="168" t="s">
        <v>147</v>
      </c>
      <c r="B32" s="179">
        <v>72460.498909999995</v>
      </c>
      <c r="C32" s="9">
        <v>42637.633880000001</v>
      </c>
      <c r="D32" s="10">
        <f t="shared" si="0"/>
        <v>-41.157410559706008</v>
      </c>
      <c r="E32" s="156">
        <f t="shared" si="3"/>
        <v>0.31469728456575791</v>
      </c>
      <c r="F32" s="179">
        <v>370792.21260000003</v>
      </c>
      <c r="G32" s="9">
        <v>220859.74692000001</v>
      </c>
      <c r="H32" s="10">
        <f t="shared" si="1"/>
        <v>-40.435710509849045</v>
      </c>
      <c r="I32" s="156">
        <f t="shared" si="4"/>
        <v>0.40351643022128258</v>
      </c>
      <c r="J32" s="179">
        <v>1069293.7568300001</v>
      </c>
      <c r="K32" s="9">
        <v>1188027.3084799999</v>
      </c>
      <c r="L32" s="10">
        <f t="shared" si="2"/>
        <v>11.103922649094496</v>
      </c>
      <c r="M32" s="156">
        <f t="shared" si="5"/>
        <v>0.73760931591005119</v>
      </c>
    </row>
    <row r="33" spans="1:13" ht="14.25" x14ac:dyDescent="0.2">
      <c r="A33" s="168" t="s">
        <v>148</v>
      </c>
      <c r="B33" s="179">
        <v>787570.11109999998</v>
      </c>
      <c r="C33" s="9">
        <v>950319.66743000003</v>
      </c>
      <c r="D33" s="10">
        <f t="shared" si="0"/>
        <v>20.664770543753569</v>
      </c>
      <c r="E33" s="156">
        <f t="shared" si="3"/>
        <v>7.0140622636645968</v>
      </c>
      <c r="F33" s="179">
        <v>2993986.3543199999</v>
      </c>
      <c r="G33" s="9">
        <v>3630035.6040599998</v>
      </c>
      <c r="H33" s="10">
        <f t="shared" si="1"/>
        <v>21.244226742124237</v>
      </c>
      <c r="I33" s="156">
        <f t="shared" si="4"/>
        <v>6.6321682830553179</v>
      </c>
      <c r="J33" s="179">
        <v>9755348.1066999994</v>
      </c>
      <c r="K33" s="9">
        <v>11127758.11418</v>
      </c>
      <c r="L33" s="10">
        <f t="shared" si="2"/>
        <v>14.068283289013808</v>
      </c>
      <c r="M33" s="156">
        <f t="shared" si="5"/>
        <v>6.908879948824012</v>
      </c>
    </row>
    <row r="34" spans="1:13" ht="14.25" x14ac:dyDescent="0.2">
      <c r="A34" s="168" t="s">
        <v>149</v>
      </c>
      <c r="B34" s="179">
        <v>484507.72831999999</v>
      </c>
      <c r="C34" s="9">
        <v>604963.11413999996</v>
      </c>
      <c r="D34" s="10">
        <f t="shared" si="0"/>
        <v>24.861396171671281</v>
      </c>
      <c r="E34" s="156">
        <f t="shared" si="3"/>
        <v>4.4650753796074074</v>
      </c>
      <c r="F34" s="179">
        <v>1822849.0852399999</v>
      </c>
      <c r="G34" s="9">
        <v>2301052.3494899999</v>
      </c>
      <c r="H34" s="10">
        <f t="shared" si="1"/>
        <v>26.233837355056679</v>
      </c>
      <c r="I34" s="156">
        <f t="shared" si="4"/>
        <v>4.2040817431291657</v>
      </c>
      <c r="J34" s="179">
        <v>5344732.0815700004</v>
      </c>
      <c r="K34" s="9">
        <v>6560520.5574500002</v>
      </c>
      <c r="L34" s="10">
        <f t="shared" si="2"/>
        <v>22.747416658588904</v>
      </c>
      <c r="M34" s="156">
        <f t="shared" si="5"/>
        <v>4.0732237768051158</v>
      </c>
    </row>
    <row r="35" spans="1:13" ht="14.25" x14ac:dyDescent="0.2">
      <c r="A35" s="168" t="s">
        <v>150</v>
      </c>
      <c r="B35" s="179">
        <v>546671.35161000001</v>
      </c>
      <c r="C35" s="9">
        <v>698337.66118000005</v>
      </c>
      <c r="D35" s="10">
        <f t="shared" si="0"/>
        <v>27.743599353309463</v>
      </c>
      <c r="E35" s="156">
        <f t="shared" si="3"/>
        <v>5.1542486222818589</v>
      </c>
      <c r="F35" s="179">
        <v>2123900.8414699999</v>
      </c>
      <c r="G35" s="9">
        <v>2684412.75373</v>
      </c>
      <c r="H35" s="10">
        <f t="shared" si="1"/>
        <v>26.390681773639539</v>
      </c>
      <c r="I35" s="156">
        <f t="shared" si="4"/>
        <v>4.9044910479679755</v>
      </c>
      <c r="J35" s="179">
        <v>6091531.3810400004</v>
      </c>
      <c r="K35" s="9">
        <v>7370679.9077399997</v>
      </c>
      <c r="L35" s="10">
        <f t="shared" si="2"/>
        <v>20.998800575523124</v>
      </c>
      <c r="M35" s="156">
        <f t="shared" si="5"/>
        <v>4.5762265949054024</v>
      </c>
    </row>
    <row r="36" spans="1:13" ht="14.25" x14ac:dyDescent="0.2">
      <c r="A36" s="168" t="s">
        <v>151</v>
      </c>
      <c r="B36" s="179">
        <v>995621.18122999999</v>
      </c>
      <c r="C36" s="9">
        <v>1145619.0480500001</v>
      </c>
      <c r="D36" s="10">
        <f t="shared" si="0"/>
        <v>15.065756901102818</v>
      </c>
      <c r="E36" s="156">
        <f t="shared" si="3"/>
        <v>8.4555161898243583</v>
      </c>
      <c r="F36" s="179">
        <v>3944327.2069399999</v>
      </c>
      <c r="G36" s="9">
        <v>4706740.1672099996</v>
      </c>
      <c r="H36" s="10">
        <f t="shared" si="1"/>
        <v>19.329353785064853</v>
      </c>
      <c r="I36" s="156">
        <f t="shared" si="4"/>
        <v>8.5993351741892958</v>
      </c>
      <c r="J36" s="179">
        <v>10218155.07109</v>
      </c>
      <c r="K36" s="9">
        <v>12195265.923730001</v>
      </c>
      <c r="L36" s="10">
        <f t="shared" si="2"/>
        <v>19.349000273383961</v>
      </c>
      <c r="M36" s="156">
        <f t="shared" si="5"/>
        <v>7.5716624450767656</v>
      </c>
    </row>
    <row r="37" spans="1:13" ht="14.25" x14ac:dyDescent="0.2">
      <c r="A37" s="169" t="s">
        <v>152</v>
      </c>
      <c r="B37" s="179">
        <v>222371.25599000001</v>
      </c>
      <c r="C37" s="9">
        <v>258590.07573000001</v>
      </c>
      <c r="D37" s="10">
        <f t="shared" si="0"/>
        <v>16.287545608695378</v>
      </c>
      <c r="E37" s="156">
        <f t="shared" si="3"/>
        <v>1.9085860832924038</v>
      </c>
      <c r="F37" s="179">
        <v>862415.86990000005</v>
      </c>
      <c r="G37" s="9">
        <v>974421.28951999999</v>
      </c>
      <c r="H37" s="10">
        <f t="shared" si="1"/>
        <v>12.987402427205721</v>
      </c>
      <c r="I37" s="156">
        <f t="shared" si="4"/>
        <v>1.7802927231513703</v>
      </c>
      <c r="J37" s="179">
        <v>2579270.798</v>
      </c>
      <c r="K37" s="9">
        <v>2817680.0125099998</v>
      </c>
      <c r="L37" s="10">
        <f t="shared" si="2"/>
        <v>9.2432797166883542</v>
      </c>
      <c r="M37" s="156">
        <f t="shared" si="5"/>
        <v>1.7494101454115805</v>
      </c>
    </row>
    <row r="38" spans="1:13" ht="14.25" x14ac:dyDescent="0.2">
      <c r="A38" s="168" t="s">
        <v>153</v>
      </c>
      <c r="B38" s="179">
        <v>346670.38876</v>
      </c>
      <c r="C38" s="9">
        <v>356264.21461000002</v>
      </c>
      <c r="D38" s="10">
        <f t="shared" si="0"/>
        <v>2.7674200511661904</v>
      </c>
      <c r="E38" s="156">
        <f t="shared" si="3"/>
        <v>2.6294934949077766</v>
      </c>
      <c r="F38" s="179">
        <v>1137492.3769</v>
      </c>
      <c r="G38" s="9">
        <v>1215773.20132</v>
      </c>
      <c r="H38" s="10">
        <f t="shared" si="1"/>
        <v>6.8818768380090729</v>
      </c>
      <c r="I38" s="156">
        <f t="shared" si="4"/>
        <v>2.2212488649325812</v>
      </c>
      <c r="J38" s="179">
        <v>2809492.1897200001</v>
      </c>
      <c r="K38" s="9">
        <v>3369336.0339000002</v>
      </c>
      <c r="L38" s="10">
        <f t="shared" si="2"/>
        <v>19.926869568403934</v>
      </c>
      <c r="M38" s="156">
        <f t="shared" si="5"/>
        <v>2.0919162626116541</v>
      </c>
    </row>
    <row r="39" spans="1:13" ht="14.25" x14ac:dyDescent="0.2">
      <c r="A39" s="168" t="s">
        <v>154</v>
      </c>
      <c r="B39" s="179">
        <v>137727.17058999999</v>
      </c>
      <c r="C39" s="9">
        <v>190458.33382999999</v>
      </c>
      <c r="D39" s="10">
        <f>(C39-B39)/B39*100</f>
        <v>38.286681570607001</v>
      </c>
      <c r="E39" s="156">
        <f t="shared" si="3"/>
        <v>1.4057234190787047</v>
      </c>
      <c r="F39" s="179">
        <v>507202.70759000001</v>
      </c>
      <c r="G39" s="9">
        <v>594648.79160999996</v>
      </c>
      <c r="H39" s="10">
        <f t="shared" si="1"/>
        <v>17.240855127825434</v>
      </c>
      <c r="I39" s="156">
        <f t="shared" si="4"/>
        <v>1.0864386153298531</v>
      </c>
      <c r="J39" s="179">
        <v>1618120.10075</v>
      </c>
      <c r="K39" s="9">
        <v>1825969.93399</v>
      </c>
      <c r="L39" s="10">
        <f t="shared" si="2"/>
        <v>12.845142529510726</v>
      </c>
      <c r="M39" s="156">
        <f t="shared" si="5"/>
        <v>1.1336881099188632</v>
      </c>
    </row>
    <row r="40" spans="1:13" ht="14.25" x14ac:dyDescent="0.2">
      <c r="A40" s="168" t="s">
        <v>155</v>
      </c>
      <c r="B40" s="179">
        <v>309778.43894000002</v>
      </c>
      <c r="C40" s="9">
        <v>366286.75266</v>
      </c>
      <c r="D40" s="10">
        <f>(C40-B40)/B40*100</f>
        <v>18.241525754135811</v>
      </c>
      <c r="E40" s="156">
        <f t="shared" si="3"/>
        <v>2.703467241144935</v>
      </c>
      <c r="F40" s="179">
        <v>1166345.08402</v>
      </c>
      <c r="G40" s="9">
        <v>1466652.97575</v>
      </c>
      <c r="H40" s="10">
        <f t="shared" si="1"/>
        <v>25.747773608728174</v>
      </c>
      <c r="I40" s="156">
        <f t="shared" si="4"/>
        <v>2.679612656454009</v>
      </c>
      <c r="J40" s="179">
        <v>3521560.44569</v>
      </c>
      <c r="K40" s="9">
        <v>4218937.4242099999</v>
      </c>
      <c r="L40" s="10">
        <f t="shared" si="2"/>
        <v>19.803067113998061</v>
      </c>
      <c r="M40" s="156">
        <f t="shared" si="5"/>
        <v>2.6194074202893121</v>
      </c>
    </row>
    <row r="41" spans="1:13" ht="14.25" x14ac:dyDescent="0.2">
      <c r="A41" s="168" t="s">
        <v>156</v>
      </c>
      <c r="B41" s="179">
        <v>10024.064060000001</v>
      </c>
      <c r="C41" s="9">
        <v>10659.699060000001</v>
      </c>
      <c r="D41" s="10">
        <f t="shared" si="0"/>
        <v>6.3410907611458356</v>
      </c>
      <c r="E41" s="156">
        <f t="shared" si="3"/>
        <v>7.8676465910639842E-2</v>
      </c>
      <c r="F41" s="179">
        <v>37431.764260000004</v>
      </c>
      <c r="G41" s="9">
        <v>40111.239029999997</v>
      </c>
      <c r="H41" s="10">
        <f t="shared" si="1"/>
        <v>7.1582914216611195</v>
      </c>
      <c r="I41" s="156">
        <f t="shared" si="4"/>
        <v>7.3284263931538973E-2</v>
      </c>
      <c r="J41" s="179">
        <v>102012.00641</v>
      </c>
      <c r="K41" s="9">
        <v>114876.64257</v>
      </c>
      <c r="L41" s="10">
        <f t="shared" si="2"/>
        <v>12.610903963887631</v>
      </c>
      <c r="M41" s="156">
        <f t="shared" si="5"/>
        <v>7.1323345124543178E-2</v>
      </c>
    </row>
    <row r="42" spans="1:13" ht="15.75" x14ac:dyDescent="0.25">
      <c r="A42" s="170" t="s">
        <v>31</v>
      </c>
      <c r="B42" s="178">
        <f>B43</f>
        <v>448004.33481999999</v>
      </c>
      <c r="C42" s="45">
        <f>C43</f>
        <v>369722.38001000002</v>
      </c>
      <c r="D42" s="44">
        <f t="shared" si="0"/>
        <v>-17.473481554916702</v>
      </c>
      <c r="E42" s="155">
        <f t="shared" si="3"/>
        <v>2.7288247129236871</v>
      </c>
      <c r="F42" s="178">
        <f>F43</f>
        <v>1467543.9596899999</v>
      </c>
      <c r="G42" s="45">
        <f>G43</f>
        <v>1473155.6811500001</v>
      </c>
      <c r="H42" s="44">
        <f t="shared" si="1"/>
        <v>0.38238864484751456</v>
      </c>
      <c r="I42" s="155">
        <f t="shared" si="4"/>
        <v>2.6914932662363755</v>
      </c>
      <c r="J42" s="178">
        <f>J43</f>
        <v>4171801.9971799999</v>
      </c>
      <c r="K42" s="45">
        <f>K43</f>
        <v>4694779.4173800005</v>
      </c>
      <c r="L42" s="44">
        <f t="shared" si="2"/>
        <v>12.536007714496419</v>
      </c>
      <c r="M42" s="155">
        <f t="shared" si="5"/>
        <v>2.9148429583094453</v>
      </c>
    </row>
    <row r="43" spans="1:13" ht="14.25" x14ac:dyDescent="0.2">
      <c r="A43" s="168" t="s">
        <v>157</v>
      </c>
      <c r="B43" s="179">
        <v>448004.33481999999</v>
      </c>
      <c r="C43" s="9">
        <v>369722.38001000002</v>
      </c>
      <c r="D43" s="10">
        <f t="shared" si="0"/>
        <v>-17.473481554916702</v>
      </c>
      <c r="E43" s="156">
        <f t="shared" si="3"/>
        <v>2.7288247129236871</v>
      </c>
      <c r="F43" s="179">
        <v>1467543.9596899999</v>
      </c>
      <c r="G43" s="9">
        <v>1473155.6811500001</v>
      </c>
      <c r="H43" s="10">
        <f t="shared" si="1"/>
        <v>0.38238864484751456</v>
      </c>
      <c r="I43" s="156">
        <f t="shared" si="4"/>
        <v>2.6914932662363755</v>
      </c>
      <c r="J43" s="179">
        <v>4171801.9971799999</v>
      </c>
      <c r="K43" s="9">
        <v>4694779.4173800005</v>
      </c>
      <c r="L43" s="10">
        <f t="shared" si="2"/>
        <v>12.536007714496419</v>
      </c>
      <c r="M43" s="156">
        <f t="shared" si="5"/>
        <v>2.9148429583094453</v>
      </c>
    </row>
    <row r="44" spans="1:13" ht="15.75" x14ac:dyDescent="0.25">
      <c r="A44" s="167" t="s">
        <v>33</v>
      </c>
      <c r="B44" s="180">
        <f>B8+B22+B42</f>
        <v>11778302.847870003</v>
      </c>
      <c r="C44" s="6">
        <f>C8+C22+C42</f>
        <v>13548777.180850001</v>
      </c>
      <c r="D44" s="153">
        <f t="shared" si="0"/>
        <v>15.031659109530976</v>
      </c>
      <c r="E44" s="157">
        <f t="shared" si="3"/>
        <v>100</v>
      </c>
      <c r="F44" s="185">
        <f>F8+F22+F42</f>
        <v>47042008.723519996</v>
      </c>
      <c r="G44" s="12">
        <f>G8+G22+G42</f>
        <v>53692093.682189994</v>
      </c>
      <c r="H44" s="13">
        <f t="shared" si="1"/>
        <v>14.136481708837186</v>
      </c>
      <c r="I44" s="158">
        <f t="shared" si="4"/>
        <v>98.096834194017873</v>
      </c>
      <c r="J44" s="185">
        <f>J8+J22+J42</f>
        <v>135885545.48400003</v>
      </c>
      <c r="K44" s="12">
        <f>K8+K22+K42</f>
        <v>153866913.07839</v>
      </c>
      <c r="L44" s="13">
        <f t="shared" si="2"/>
        <v>13.232730185056518</v>
      </c>
      <c r="M44" s="158">
        <f t="shared" si="5"/>
        <v>95.531195021223866</v>
      </c>
    </row>
    <row r="45" spans="1:13" ht="15.75" x14ac:dyDescent="0.25">
      <c r="A45" s="171" t="s">
        <v>34</v>
      </c>
      <c r="B45" s="181"/>
      <c r="C45" s="46"/>
      <c r="D45" s="47"/>
      <c r="E45" s="182"/>
      <c r="F45" s="186">
        <f>F46-F44</f>
        <v>2545499.7423500121</v>
      </c>
      <c r="G45" s="48">
        <f>G46-G44</f>
        <v>1041674.357660003</v>
      </c>
      <c r="H45" s="49">
        <f t="shared" si="1"/>
        <v>-59.077805417559127</v>
      </c>
      <c r="I45" s="159">
        <f t="shared" si="4"/>
        <v>1.9031658059821341</v>
      </c>
      <c r="J45" s="186">
        <f>J46-J44</f>
        <v>9610873.5548699498</v>
      </c>
      <c r="K45" s="48">
        <f>K46-K44</f>
        <v>7197661.7384600043</v>
      </c>
      <c r="L45" s="49">
        <f t="shared" si="2"/>
        <v>-25.109182871177627</v>
      </c>
      <c r="M45" s="159">
        <f t="shared" si="5"/>
        <v>4.4688049787761344</v>
      </c>
    </row>
    <row r="46" spans="1:13" s="14" customFormat="1" ht="22.5" customHeight="1" thickBot="1" x14ac:dyDescent="0.35">
      <c r="A46" s="172" t="s">
        <v>35</v>
      </c>
      <c r="B46" s="183"/>
      <c r="C46" s="160"/>
      <c r="D46" s="161"/>
      <c r="E46" s="184"/>
      <c r="F46" s="187">
        <v>49587508.465870008</v>
      </c>
      <c r="G46" s="162">
        <v>54733768.039849997</v>
      </c>
      <c r="H46" s="163">
        <f t="shared" si="1"/>
        <v>10.37813702118558</v>
      </c>
      <c r="I46" s="164">
        <f t="shared" si="4"/>
        <v>100</v>
      </c>
      <c r="J46" s="187">
        <v>145496419.03886998</v>
      </c>
      <c r="K46" s="162">
        <v>161064574.81685001</v>
      </c>
      <c r="L46" s="163">
        <f t="shared" si="2"/>
        <v>10.700026764109522</v>
      </c>
      <c r="M46" s="164">
        <f t="shared" si="5"/>
        <v>100</v>
      </c>
    </row>
    <row r="47" spans="1:13" ht="20.25" customHeight="1" x14ac:dyDescent="0.2"/>
    <row r="48" spans="1:13" ht="15" x14ac:dyDescent="0.2">
      <c r="C48" s="105"/>
    </row>
    <row r="49" spans="1:3" ht="15" x14ac:dyDescent="0.2">
      <c r="A49" s="1" t="s">
        <v>223</v>
      </c>
      <c r="C49" s="106"/>
    </row>
    <row r="50" spans="1:3" x14ac:dyDescent="0.2">
      <c r="A50" s="1" t="s">
        <v>113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9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29" t="s">
        <v>56</v>
      </c>
    </row>
    <row r="34" ht="12.75" customHeight="1" x14ac:dyDescent="0.2"/>
    <row r="50" spans="2:2" ht="12.75" customHeight="1" x14ac:dyDescent="0.2"/>
    <row r="51" spans="2:2" x14ac:dyDescent="0.2">
      <c r="B51" s="2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9" t="s">
        <v>14</v>
      </c>
    </row>
    <row r="2" spans="2:2" ht="15" x14ac:dyDescent="0.25">
      <c r="B2" s="29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9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29" t="s">
        <v>59</v>
      </c>
    </row>
    <row r="19" spans="2:2" ht="15" x14ac:dyDescent="0.25">
      <c r="B19" s="29"/>
    </row>
    <row r="20" spans="2:2" ht="15" x14ac:dyDescent="0.25">
      <c r="B20" s="29"/>
    </row>
    <row r="21" spans="2:2" ht="15" x14ac:dyDescent="0.25">
      <c r="B21" s="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1" bestFit="1" customWidth="1"/>
    <col min="5" max="5" width="12.28515625" style="42" bestFit="1" customWidth="1"/>
    <col min="6" max="6" width="11" style="42" bestFit="1" customWidth="1"/>
    <col min="7" max="7" width="12.28515625" style="42" bestFit="1" customWidth="1"/>
    <col min="8" max="8" width="11.42578125" style="42" bestFit="1" customWidth="1"/>
    <col min="9" max="9" width="12.28515625" style="42" bestFit="1" customWidth="1"/>
    <col min="10" max="10" width="12.7109375" style="42" bestFit="1" customWidth="1"/>
    <col min="11" max="11" width="12.28515625" style="42" bestFit="1" customWidth="1"/>
    <col min="12" max="12" width="11" style="42" customWidth="1"/>
    <col min="13" max="13" width="12.28515625" style="42" bestFit="1" customWidth="1"/>
    <col min="14" max="14" width="11" style="42" bestFit="1" customWidth="1"/>
    <col min="15" max="15" width="13.5703125" style="41" bestFit="1" customWidth="1"/>
  </cols>
  <sheetData>
    <row r="1" spans="1:15" ht="16.5" thickBot="1" x14ac:dyDescent="0.3">
      <c r="B1" s="30" t="s">
        <v>60</v>
      </c>
      <c r="C1" s="31" t="s">
        <v>44</v>
      </c>
      <c r="D1" s="31" t="s">
        <v>45</v>
      </c>
      <c r="E1" s="31" t="s">
        <v>46</v>
      </c>
      <c r="F1" s="31" t="s">
        <v>47</v>
      </c>
      <c r="G1" s="31" t="s">
        <v>48</v>
      </c>
      <c r="H1" s="31" t="s">
        <v>49</v>
      </c>
      <c r="I1" s="31" t="s">
        <v>0</v>
      </c>
      <c r="J1" s="31" t="s">
        <v>61</v>
      </c>
      <c r="K1" s="31" t="s">
        <v>50</v>
      </c>
      <c r="L1" s="31" t="s">
        <v>51</v>
      </c>
      <c r="M1" s="31" t="s">
        <v>52</v>
      </c>
      <c r="N1" s="31" t="s">
        <v>53</v>
      </c>
      <c r="O1" s="32" t="s">
        <v>42</v>
      </c>
    </row>
    <row r="2" spans="1:15" s="58" customFormat="1" ht="16.5" thickTop="1" thickBot="1" x14ac:dyDescent="0.3">
      <c r="A2" s="33">
        <v>2018</v>
      </c>
      <c r="B2" s="34" t="s">
        <v>2</v>
      </c>
      <c r="C2" s="118">
        <f>C4+C6+C8+C10+C12+C14+C16+C18+C20+C22</f>
        <v>1894813.7626399999</v>
      </c>
      <c r="D2" s="118">
        <f t="shared" ref="D2:O2" si="0">D4+D6+D8+D10+D12+D14+D16+D18+D20+D22</f>
        <v>1836940.6081699997</v>
      </c>
      <c r="E2" s="118">
        <f t="shared" si="0"/>
        <v>1997397.2976799998</v>
      </c>
      <c r="F2" s="118">
        <f t="shared" si="0"/>
        <v>1786553.4193899999</v>
      </c>
      <c r="G2" s="118"/>
      <c r="H2" s="118"/>
      <c r="I2" s="118"/>
      <c r="J2" s="118"/>
      <c r="K2" s="118"/>
      <c r="L2" s="118"/>
      <c r="M2" s="118"/>
      <c r="N2" s="118"/>
      <c r="O2" s="118">
        <f t="shared" si="0"/>
        <v>7515705.0878799995</v>
      </c>
    </row>
    <row r="3" spans="1:15" ht="15.75" thickTop="1" x14ac:dyDescent="0.25">
      <c r="A3" s="35">
        <v>2017</v>
      </c>
      <c r="B3" s="34" t="s">
        <v>2</v>
      </c>
      <c r="C3" s="118">
        <f>C5+C7+C9+C11+C13+C15+C17+C19+C21+C23</f>
        <v>1652118.3710699999</v>
      </c>
      <c r="D3" s="118">
        <f t="shared" ref="D3:O3" si="1">D5+D7+D9+D11+D13+D15+D17+D19+D21+D23</f>
        <v>1662653.78049</v>
      </c>
      <c r="E3" s="118">
        <f t="shared" si="1"/>
        <v>1866050.3188600002</v>
      </c>
      <c r="F3" s="118">
        <f t="shared" si="1"/>
        <v>1609030.99499</v>
      </c>
      <c r="G3" s="118">
        <f t="shared" si="1"/>
        <v>1675476.3805799999</v>
      </c>
      <c r="H3" s="118">
        <f t="shared" si="1"/>
        <v>1596105.6543200002</v>
      </c>
      <c r="I3" s="118">
        <f t="shared" si="1"/>
        <v>1469337.2406600001</v>
      </c>
      <c r="J3" s="118">
        <f t="shared" si="1"/>
        <v>1665438.8855899996</v>
      </c>
      <c r="K3" s="118">
        <f t="shared" si="1"/>
        <v>1644708.86412</v>
      </c>
      <c r="L3" s="118">
        <f t="shared" si="1"/>
        <v>2084750.1756199999</v>
      </c>
      <c r="M3" s="118">
        <f t="shared" si="1"/>
        <v>2163846.80858</v>
      </c>
      <c r="N3" s="118">
        <f t="shared" si="1"/>
        <v>2132156.3708699998</v>
      </c>
      <c r="O3" s="118">
        <f t="shared" si="1"/>
        <v>21221673.84575</v>
      </c>
    </row>
    <row r="4" spans="1:15" s="58" customFormat="1" ht="15" x14ac:dyDescent="0.25">
      <c r="A4" s="33">
        <v>2018</v>
      </c>
      <c r="B4" s="36" t="s">
        <v>131</v>
      </c>
      <c r="C4" s="119">
        <v>547398.11901000002</v>
      </c>
      <c r="D4" s="119">
        <v>534924.28001999995</v>
      </c>
      <c r="E4" s="119">
        <v>600361.34748</v>
      </c>
      <c r="F4" s="119">
        <v>534895.53173000005</v>
      </c>
      <c r="G4" s="119"/>
      <c r="H4" s="119"/>
      <c r="I4" s="119"/>
      <c r="J4" s="119"/>
      <c r="K4" s="119"/>
      <c r="L4" s="119"/>
      <c r="M4" s="119"/>
      <c r="N4" s="119"/>
      <c r="O4" s="120">
        <v>2217579.2782399999</v>
      </c>
    </row>
    <row r="5" spans="1:15" ht="15" x14ac:dyDescent="0.25">
      <c r="A5" s="35">
        <v>2017</v>
      </c>
      <c r="B5" s="36" t="s">
        <v>131</v>
      </c>
      <c r="C5" s="119">
        <v>523301.51370000001</v>
      </c>
      <c r="D5" s="119">
        <v>556349.95571000001</v>
      </c>
      <c r="E5" s="119">
        <v>622260.37211</v>
      </c>
      <c r="F5" s="119">
        <v>523429.84685999999</v>
      </c>
      <c r="G5" s="119">
        <v>528447.99014000001</v>
      </c>
      <c r="H5" s="119">
        <v>466146.43183000002</v>
      </c>
      <c r="I5" s="119">
        <v>429459.15441999998</v>
      </c>
      <c r="J5" s="119">
        <v>541679.69484999997</v>
      </c>
      <c r="K5" s="119">
        <v>472912.23749999999</v>
      </c>
      <c r="L5" s="119">
        <v>576919.27853000001</v>
      </c>
      <c r="M5" s="119">
        <v>566338.41489999997</v>
      </c>
      <c r="N5" s="119">
        <v>562264.63150000002</v>
      </c>
      <c r="O5" s="120">
        <v>6369509.5220499998</v>
      </c>
    </row>
    <row r="6" spans="1:15" s="58" customFormat="1" ht="15" x14ac:dyDescent="0.25">
      <c r="A6" s="33">
        <v>2018</v>
      </c>
      <c r="B6" s="36" t="s">
        <v>132</v>
      </c>
      <c r="C6" s="119">
        <v>225396.27024000001</v>
      </c>
      <c r="D6" s="119">
        <v>211829.99155999999</v>
      </c>
      <c r="E6" s="119">
        <v>207784.72863</v>
      </c>
      <c r="F6" s="119">
        <v>149623.12164</v>
      </c>
      <c r="G6" s="119"/>
      <c r="H6" s="119"/>
      <c r="I6" s="119"/>
      <c r="J6" s="119"/>
      <c r="K6" s="119"/>
      <c r="L6" s="119"/>
      <c r="M6" s="119"/>
      <c r="N6" s="119"/>
      <c r="O6" s="120">
        <v>794634.11207000003</v>
      </c>
    </row>
    <row r="7" spans="1:15" ht="15" x14ac:dyDescent="0.25">
      <c r="A7" s="35">
        <v>2017</v>
      </c>
      <c r="B7" s="36" t="s">
        <v>132</v>
      </c>
      <c r="C7" s="119">
        <v>193212.91093000001</v>
      </c>
      <c r="D7" s="119">
        <v>168162.27752</v>
      </c>
      <c r="E7" s="119">
        <v>154358.60445000001</v>
      </c>
      <c r="F7" s="119">
        <v>119339.19317</v>
      </c>
      <c r="G7" s="119">
        <v>128812.80855</v>
      </c>
      <c r="H7" s="119">
        <v>190392.67696000001</v>
      </c>
      <c r="I7" s="119">
        <v>120607.99527</v>
      </c>
      <c r="J7" s="119">
        <v>101015.05774</v>
      </c>
      <c r="K7" s="119">
        <v>142896.14631000001</v>
      </c>
      <c r="L7" s="119">
        <v>232107.49903000001</v>
      </c>
      <c r="M7" s="119">
        <v>320619.67991000001</v>
      </c>
      <c r="N7" s="119">
        <v>359391.01867000002</v>
      </c>
      <c r="O7" s="120">
        <v>2230915.8685099999</v>
      </c>
    </row>
    <row r="8" spans="1:15" s="58" customFormat="1" ht="15" x14ac:dyDescent="0.25">
      <c r="A8" s="33">
        <v>2018</v>
      </c>
      <c r="B8" s="36" t="s">
        <v>133</v>
      </c>
      <c r="C8" s="119">
        <v>120017.41250000001</v>
      </c>
      <c r="D8" s="119">
        <v>117637.98265000001</v>
      </c>
      <c r="E8" s="119">
        <v>141350.12581999999</v>
      </c>
      <c r="F8" s="119">
        <v>128738.47967</v>
      </c>
      <c r="G8" s="119"/>
      <c r="H8" s="119"/>
      <c r="I8" s="119"/>
      <c r="J8" s="119"/>
      <c r="K8" s="119"/>
      <c r="L8" s="119"/>
      <c r="M8" s="119"/>
      <c r="N8" s="119"/>
      <c r="O8" s="120">
        <v>507744.00063999998</v>
      </c>
    </row>
    <row r="9" spans="1:15" ht="15" x14ac:dyDescent="0.25">
      <c r="A9" s="35">
        <v>2017</v>
      </c>
      <c r="B9" s="36" t="s">
        <v>133</v>
      </c>
      <c r="C9" s="119">
        <v>98588.702839999998</v>
      </c>
      <c r="D9" s="119">
        <v>100791.01846000001</v>
      </c>
      <c r="E9" s="119">
        <v>123925.27827</v>
      </c>
      <c r="F9" s="119">
        <v>106737.59759999999</v>
      </c>
      <c r="G9" s="119">
        <v>113793.92883999999</v>
      </c>
      <c r="H9" s="119">
        <v>110942.53479999999</v>
      </c>
      <c r="I9" s="119">
        <v>113949.22528</v>
      </c>
      <c r="J9" s="119">
        <v>130558.41245</v>
      </c>
      <c r="K9" s="119">
        <v>121470.38473000001</v>
      </c>
      <c r="L9" s="119">
        <v>142829.87661000001</v>
      </c>
      <c r="M9" s="119">
        <v>134836.75348000001</v>
      </c>
      <c r="N9" s="119">
        <v>117588.81096</v>
      </c>
      <c r="O9" s="120">
        <v>1416012.5243200001</v>
      </c>
    </row>
    <row r="10" spans="1:15" s="58" customFormat="1" ht="15" x14ac:dyDescent="0.25">
      <c r="A10" s="33">
        <v>2018</v>
      </c>
      <c r="B10" s="36" t="s">
        <v>134</v>
      </c>
      <c r="C10" s="119">
        <v>108616.71062</v>
      </c>
      <c r="D10" s="119">
        <v>107768.23841999999</v>
      </c>
      <c r="E10" s="119">
        <v>115044.91905</v>
      </c>
      <c r="F10" s="119">
        <v>103198.0877</v>
      </c>
      <c r="G10" s="119"/>
      <c r="H10" s="119"/>
      <c r="I10" s="119"/>
      <c r="J10" s="119"/>
      <c r="K10" s="119"/>
      <c r="L10" s="119"/>
      <c r="M10" s="119"/>
      <c r="N10" s="119"/>
      <c r="O10" s="120">
        <v>434627.95578999998</v>
      </c>
    </row>
    <row r="11" spans="1:15" ht="15" x14ac:dyDescent="0.25">
      <c r="A11" s="35">
        <v>2017</v>
      </c>
      <c r="B11" s="36" t="s">
        <v>134</v>
      </c>
      <c r="C11" s="119">
        <v>96308.269539999994</v>
      </c>
      <c r="D11" s="119">
        <v>90329.652660000007</v>
      </c>
      <c r="E11" s="119">
        <v>114439.77606</v>
      </c>
      <c r="F11" s="119">
        <v>97130.478149999995</v>
      </c>
      <c r="G11" s="119">
        <v>96648.830149999994</v>
      </c>
      <c r="H11" s="119">
        <v>75711.114459999997</v>
      </c>
      <c r="I11" s="119">
        <v>62661.457069999997</v>
      </c>
      <c r="J11" s="119">
        <v>83044.944489999994</v>
      </c>
      <c r="K11" s="119">
        <v>93820.252040000007</v>
      </c>
      <c r="L11" s="119">
        <v>176367.71254000001</v>
      </c>
      <c r="M11" s="119">
        <v>162707.98418999999</v>
      </c>
      <c r="N11" s="119">
        <v>131423.02911</v>
      </c>
      <c r="O11" s="120">
        <v>1280593.50046</v>
      </c>
    </row>
    <row r="12" spans="1:15" s="58" customFormat="1" ht="15" x14ac:dyDescent="0.25">
      <c r="A12" s="33">
        <v>2018</v>
      </c>
      <c r="B12" s="36" t="s">
        <v>135</v>
      </c>
      <c r="C12" s="119">
        <v>154002.42301999999</v>
      </c>
      <c r="D12" s="119">
        <v>133138.86921</v>
      </c>
      <c r="E12" s="119">
        <v>125924.87813</v>
      </c>
      <c r="F12" s="119">
        <v>148376.31896999999</v>
      </c>
      <c r="G12" s="119"/>
      <c r="H12" s="119"/>
      <c r="I12" s="119"/>
      <c r="J12" s="119"/>
      <c r="K12" s="119"/>
      <c r="L12" s="119"/>
      <c r="M12" s="119"/>
      <c r="N12" s="119"/>
      <c r="O12" s="120">
        <v>561442.48933000001</v>
      </c>
    </row>
    <row r="13" spans="1:15" ht="15" x14ac:dyDescent="0.25">
      <c r="A13" s="35">
        <v>2017</v>
      </c>
      <c r="B13" s="36" t="s">
        <v>135</v>
      </c>
      <c r="C13" s="119">
        <v>153847.91657</v>
      </c>
      <c r="D13" s="119">
        <v>151901.18035000001</v>
      </c>
      <c r="E13" s="119">
        <v>166205.42861</v>
      </c>
      <c r="F13" s="119">
        <v>136966.56799000001</v>
      </c>
      <c r="G13" s="119">
        <v>122369.90646</v>
      </c>
      <c r="H13" s="119">
        <v>112166.45758</v>
      </c>
      <c r="I13" s="119">
        <v>125187.09696</v>
      </c>
      <c r="J13" s="119">
        <v>96972.679239999998</v>
      </c>
      <c r="K13" s="119">
        <v>180514.04076999999</v>
      </c>
      <c r="L13" s="119">
        <v>241853.54900999999</v>
      </c>
      <c r="M13" s="119">
        <v>215941.42674</v>
      </c>
      <c r="N13" s="119">
        <v>159162.43651</v>
      </c>
      <c r="O13" s="120">
        <v>1863088.6867899999</v>
      </c>
    </row>
    <row r="14" spans="1:15" s="58" customFormat="1" ht="15" x14ac:dyDescent="0.25">
      <c r="A14" s="33">
        <v>2018</v>
      </c>
      <c r="B14" s="36" t="s">
        <v>136</v>
      </c>
      <c r="C14" s="119">
        <v>63471.14228</v>
      </c>
      <c r="D14" s="119">
        <v>58045.242440000002</v>
      </c>
      <c r="E14" s="119">
        <v>47298.434150000001</v>
      </c>
      <c r="F14" s="119">
        <v>28815.076799999999</v>
      </c>
      <c r="G14" s="119"/>
      <c r="H14" s="119"/>
      <c r="I14" s="119"/>
      <c r="J14" s="119"/>
      <c r="K14" s="119"/>
      <c r="L14" s="119"/>
      <c r="M14" s="119"/>
      <c r="N14" s="119"/>
      <c r="O14" s="120">
        <v>197629.89567</v>
      </c>
    </row>
    <row r="15" spans="1:15" ht="15" x14ac:dyDescent="0.25">
      <c r="A15" s="35">
        <v>2017</v>
      </c>
      <c r="B15" s="36" t="s">
        <v>136</v>
      </c>
      <c r="C15" s="119">
        <v>25053.806250000001</v>
      </c>
      <c r="D15" s="119">
        <v>28959.574209999999</v>
      </c>
      <c r="E15" s="119">
        <v>31758.512920000001</v>
      </c>
      <c r="F15" s="119">
        <v>27550.555660000002</v>
      </c>
      <c r="G15" s="119">
        <v>25553.172859999999</v>
      </c>
      <c r="H15" s="119">
        <v>25930.344700000001</v>
      </c>
      <c r="I15" s="119">
        <v>17993.175630000002</v>
      </c>
      <c r="J15" s="119">
        <v>24031.04003</v>
      </c>
      <c r="K15" s="119">
        <v>16366.567499999999</v>
      </c>
      <c r="L15" s="119">
        <v>23613.366549999999</v>
      </c>
      <c r="M15" s="119">
        <v>32484.806939999999</v>
      </c>
      <c r="N15" s="119">
        <v>43622.536079999998</v>
      </c>
      <c r="O15" s="120">
        <v>322917.45932999998</v>
      </c>
    </row>
    <row r="16" spans="1:15" ht="15" x14ac:dyDescent="0.25">
      <c r="A16" s="33">
        <v>2018</v>
      </c>
      <c r="B16" s="36" t="s">
        <v>137</v>
      </c>
      <c r="C16" s="119">
        <v>77553.726509999993</v>
      </c>
      <c r="D16" s="119">
        <v>83548.081090000007</v>
      </c>
      <c r="E16" s="119">
        <v>65103.239679999999</v>
      </c>
      <c r="F16" s="119">
        <v>53878.586889999999</v>
      </c>
      <c r="G16" s="119"/>
      <c r="H16" s="119"/>
      <c r="I16" s="119"/>
      <c r="J16" s="119"/>
      <c r="K16" s="119"/>
      <c r="L16" s="119"/>
      <c r="M16" s="119"/>
      <c r="N16" s="119"/>
      <c r="O16" s="120">
        <v>280083.63416999998</v>
      </c>
    </row>
    <row r="17" spans="1:15" ht="15" x14ac:dyDescent="0.25">
      <c r="A17" s="35">
        <v>2017</v>
      </c>
      <c r="B17" s="36" t="s">
        <v>137</v>
      </c>
      <c r="C17" s="119">
        <v>72553.879400000005</v>
      </c>
      <c r="D17" s="119">
        <v>56698.544040000001</v>
      </c>
      <c r="E17" s="119">
        <v>62550.802020000003</v>
      </c>
      <c r="F17" s="119">
        <v>54475.132640000003</v>
      </c>
      <c r="G17" s="119">
        <v>98506.515249999997</v>
      </c>
      <c r="H17" s="119">
        <v>72979.066900000005</v>
      </c>
      <c r="I17" s="119">
        <v>63649.258909999997</v>
      </c>
      <c r="J17" s="119">
        <v>83484.789269999994</v>
      </c>
      <c r="K17" s="119">
        <v>118488.16482000001</v>
      </c>
      <c r="L17" s="119">
        <v>94654.499320000003</v>
      </c>
      <c r="M17" s="119">
        <v>91939.848870000002</v>
      </c>
      <c r="N17" s="119">
        <v>78684.853780000005</v>
      </c>
      <c r="O17" s="120">
        <v>948665.35522000003</v>
      </c>
    </row>
    <row r="18" spans="1:15" ht="15" x14ac:dyDescent="0.25">
      <c r="A18" s="33">
        <v>2018</v>
      </c>
      <c r="B18" s="36" t="s">
        <v>138</v>
      </c>
      <c r="C18" s="119">
        <v>8699.7593300000008</v>
      </c>
      <c r="D18" s="119">
        <v>14888.585730000001</v>
      </c>
      <c r="E18" s="119">
        <v>18298.776140000002</v>
      </c>
      <c r="F18" s="119">
        <v>11700.891320000001</v>
      </c>
      <c r="G18" s="119"/>
      <c r="H18" s="119"/>
      <c r="I18" s="119"/>
      <c r="J18" s="119"/>
      <c r="K18" s="119"/>
      <c r="L18" s="119"/>
      <c r="M18" s="119"/>
      <c r="N18" s="119"/>
      <c r="O18" s="120">
        <v>53588.012519999997</v>
      </c>
    </row>
    <row r="19" spans="1:15" ht="15" x14ac:dyDescent="0.25">
      <c r="A19" s="35">
        <v>2017</v>
      </c>
      <c r="B19" s="36" t="s">
        <v>138</v>
      </c>
      <c r="C19" s="119">
        <v>7065.8872499999998</v>
      </c>
      <c r="D19" s="119">
        <v>8665.6867299999994</v>
      </c>
      <c r="E19" s="119">
        <v>14861.44375</v>
      </c>
      <c r="F19" s="119">
        <v>10094.820299999999</v>
      </c>
      <c r="G19" s="119">
        <v>6492.5089099999996</v>
      </c>
      <c r="H19" s="119">
        <v>3619.6122599999999</v>
      </c>
      <c r="I19" s="119">
        <v>3592.52639</v>
      </c>
      <c r="J19" s="119">
        <v>4815.2303599999996</v>
      </c>
      <c r="K19" s="119">
        <v>3969.2169800000001</v>
      </c>
      <c r="L19" s="119">
        <v>4347.4588299999996</v>
      </c>
      <c r="M19" s="119">
        <v>6933.8124500000004</v>
      </c>
      <c r="N19" s="119">
        <v>10334.590840000001</v>
      </c>
      <c r="O19" s="120">
        <v>84792.795050000001</v>
      </c>
    </row>
    <row r="20" spans="1:15" ht="15" x14ac:dyDescent="0.25">
      <c r="A20" s="33">
        <v>2018</v>
      </c>
      <c r="B20" s="36" t="s">
        <v>139</v>
      </c>
      <c r="C20" s="121">
        <v>218254.54962000001</v>
      </c>
      <c r="D20" s="121">
        <v>177237.65156</v>
      </c>
      <c r="E20" s="121">
        <v>219741.41609000001</v>
      </c>
      <c r="F20" s="121">
        <v>214292.16634</v>
      </c>
      <c r="G20" s="121"/>
      <c r="H20" s="119"/>
      <c r="I20" s="119"/>
      <c r="J20" s="119"/>
      <c r="K20" s="119"/>
      <c r="L20" s="119"/>
      <c r="M20" s="119"/>
      <c r="N20" s="119"/>
      <c r="O20" s="120">
        <v>829525.78361000004</v>
      </c>
    </row>
    <row r="21" spans="1:15" ht="15" x14ac:dyDescent="0.25">
      <c r="A21" s="35">
        <v>2017</v>
      </c>
      <c r="B21" s="36" t="s">
        <v>139</v>
      </c>
      <c r="C21" s="119">
        <v>170613.20470999999</v>
      </c>
      <c r="D21" s="119">
        <v>170754.34839</v>
      </c>
      <c r="E21" s="119">
        <v>185513.32574999999</v>
      </c>
      <c r="F21" s="119">
        <v>163334.72273000001</v>
      </c>
      <c r="G21" s="119">
        <v>172427.39358999999</v>
      </c>
      <c r="H21" s="119">
        <v>185578.56244000001</v>
      </c>
      <c r="I21" s="119">
        <v>182961.53338000001</v>
      </c>
      <c r="J21" s="119">
        <v>210840.92144000001</v>
      </c>
      <c r="K21" s="119">
        <v>184817.95959000001</v>
      </c>
      <c r="L21" s="119">
        <v>193877.41524</v>
      </c>
      <c r="M21" s="119">
        <v>217664.15700000001</v>
      </c>
      <c r="N21" s="119">
        <v>221903.37568999999</v>
      </c>
      <c r="O21" s="120">
        <v>2260286.91995</v>
      </c>
    </row>
    <row r="22" spans="1:15" ht="15" x14ac:dyDescent="0.25">
      <c r="A22" s="33">
        <v>2018</v>
      </c>
      <c r="B22" s="36" t="s">
        <v>140</v>
      </c>
      <c r="C22" s="121">
        <v>371403.64951000002</v>
      </c>
      <c r="D22" s="121">
        <v>397921.68549</v>
      </c>
      <c r="E22" s="121">
        <v>456489.43251000001</v>
      </c>
      <c r="F22" s="121">
        <v>413035.15833000001</v>
      </c>
      <c r="G22" s="121"/>
      <c r="H22" s="119"/>
      <c r="I22" s="119"/>
      <c r="J22" s="119"/>
      <c r="K22" s="119"/>
      <c r="L22" s="119"/>
      <c r="M22" s="119"/>
      <c r="N22" s="119"/>
      <c r="O22" s="120">
        <v>1638849.9258399999</v>
      </c>
    </row>
    <row r="23" spans="1:15" ht="15" x14ac:dyDescent="0.25">
      <c r="A23" s="35">
        <v>2017</v>
      </c>
      <c r="B23" s="36" t="s">
        <v>140</v>
      </c>
      <c r="C23" s="119">
        <v>311572.27987999999</v>
      </c>
      <c r="D23" s="121">
        <v>330041.54242000001</v>
      </c>
      <c r="E23" s="119">
        <v>390176.77492</v>
      </c>
      <c r="F23" s="119">
        <v>369972.07988999999</v>
      </c>
      <c r="G23" s="119">
        <v>382423.32582999999</v>
      </c>
      <c r="H23" s="119">
        <v>352638.85239000001</v>
      </c>
      <c r="I23" s="119">
        <v>349275.81735000003</v>
      </c>
      <c r="J23" s="119">
        <v>388996.11572</v>
      </c>
      <c r="K23" s="119">
        <v>309453.89387999999</v>
      </c>
      <c r="L23" s="119">
        <v>398179.51996000001</v>
      </c>
      <c r="M23" s="119">
        <v>414379.9241</v>
      </c>
      <c r="N23" s="119">
        <v>447781.08773000003</v>
      </c>
      <c r="O23" s="120">
        <v>4444891.2140699998</v>
      </c>
    </row>
    <row r="24" spans="1:15" ht="15" x14ac:dyDescent="0.25">
      <c r="A24" s="33">
        <v>2018</v>
      </c>
      <c r="B24" s="34" t="s">
        <v>14</v>
      </c>
      <c r="C24" s="122">
        <f>C26+C28+C30+C32+C34+C36+C38+C40+C42+C44+C46+C48+C50+C52+C54+C56</f>
        <v>9888160.575600002</v>
      </c>
      <c r="D24" s="122">
        <f t="shared" ref="D24:O24" si="2">D26+D28+D30+D32+D34+D36+D38+D40+D42+D44+D46+D48+D50+D52+D54+D56</f>
        <v>10697442.91309</v>
      </c>
      <c r="E24" s="122">
        <f t="shared" si="2"/>
        <v>12725128.043019999</v>
      </c>
      <c r="F24" s="122">
        <f t="shared" si="2"/>
        <v>11392501.381450001</v>
      </c>
      <c r="G24" s="122"/>
      <c r="H24" s="122"/>
      <c r="I24" s="122"/>
      <c r="J24" s="122"/>
      <c r="K24" s="122"/>
      <c r="L24" s="122"/>
      <c r="M24" s="122"/>
      <c r="N24" s="122"/>
      <c r="O24" s="122">
        <f t="shared" si="2"/>
        <v>44703232.913160004</v>
      </c>
    </row>
    <row r="25" spans="1:15" ht="15" x14ac:dyDescent="0.25">
      <c r="A25" s="35">
        <v>2017</v>
      </c>
      <c r="B25" s="34" t="s">
        <v>14</v>
      </c>
      <c r="C25" s="122">
        <f>C27+C29+C31+C33+C35+C37+C39+C41+C43+C45+C47+C49+C51+C53+C55+C57</f>
        <v>8505823.7064399999</v>
      </c>
      <c r="D25" s="122">
        <f t="shared" ref="D25:O25" si="3">D27+D29+D31+D33+D35+D37+D39+D41+D43+D45+D47+D49+D51+D53+D55+D57</f>
        <v>9254917.3438200001</v>
      </c>
      <c r="E25" s="122">
        <f t="shared" si="3"/>
        <v>11302602.7301</v>
      </c>
      <c r="F25" s="122">
        <f t="shared" si="3"/>
        <v>9721267.5180600006</v>
      </c>
      <c r="G25" s="122">
        <f t="shared" si="3"/>
        <v>10317381.96826</v>
      </c>
      <c r="H25" s="122">
        <f t="shared" si="3"/>
        <v>10040345.1217</v>
      </c>
      <c r="I25" s="122">
        <f t="shared" si="3"/>
        <v>9579608.3707400002</v>
      </c>
      <c r="J25" s="122">
        <f t="shared" si="3"/>
        <v>10282930.585289998</v>
      </c>
      <c r="K25" s="122">
        <f t="shared" si="3"/>
        <v>9274043.2397999987</v>
      </c>
      <c r="L25" s="122">
        <f t="shared" si="3"/>
        <v>10988549.595380001</v>
      </c>
      <c r="M25" s="122">
        <f t="shared" si="3"/>
        <v>11033807.461889999</v>
      </c>
      <c r="N25" s="122">
        <f t="shared" si="3"/>
        <v>11004708.936569998</v>
      </c>
      <c r="O25" s="122">
        <f t="shared" si="3"/>
        <v>121305986.57804999</v>
      </c>
    </row>
    <row r="26" spans="1:15" ht="15" x14ac:dyDescent="0.25">
      <c r="A26" s="33">
        <v>2018</v>
      </c>
      <c r="B26" s="36" t="s">
        <v>141</v>
      </c>
      <c r="C26" s="119">
        <v>695765.08674000006</v>
      </c>
      <c r="D26" s="119">
        <v>698915.66622999997</v>
      </c>
      <c r="E26" s="119">
        <v>792127.75497999997</v>
      </c>
      <c r="F26" s="119">
        <v>707127.5013</v>
      </c>
      <c r="G26" s="119"/>
      <c r="H26" s="119"/>
      <c r="I26" s="119"/>
      <c r="J26" s="119"/>
      <c r="K26" s="119"/>
      <c r="L26" s="119"/>
      <c r="M26" s="119"/>
      <c r="N26" s="119"/>
      <c r="O26" s="120">
        <v>2893936.0092500001</v>
      </c>
    </row>
    <row r="27" spans="1:15" ht="15" x14ac:dyDescent="0.25">
      <c r="A27" s="35">
        <v>2017</v>
      </c>
      <c r="B27" s="36" t="s">
        <v>141</v>
      </c>
      <c r="C27" s="119">
        <v>613338.02705000003</v>
      </c>
      <c r="D27" s="119">
        <v>636040.20463000005</v>
      </c>
      <c r="E27" s="119">
        <v>755229.98719000001</v>
      </c>
      <c r="F27" s="119">
        <v>657579.38803000003</v>
      </c>
      <c r="G27" s="119">
        <v>671398.49175000004</v>
      </c>
      <c r="H27" s="119">
        <v>647072.16252000001</v>
      </c>
      <c r="I27" s="119">
        <v>602950.08406000002</v>
      </c>
      <c r="J27" s="119">
        <v>695779.79949</v>
      </c>
      <c r="K27" s="119">
        <v>663202.04679000005</v>
      </c>
      <c r="L27" s="119">
        <v>736014.55634999997</v>
      </c>
      <c r="M27" s="119">
        <v>727538.61601999996</v>
      </c>
      <c r="N27" s="119">
        <v>692291.80166999996</v>
      </c>
      <c r="O27" s="120">
        <v>8098435.16555</v>
      </c>
    </row>
    <row r="28" spans="1:15" ht="15" x14ac:dyDescent="0.25">
      <c r="A28" s="33">
        <v>2018</v>
      </c>
      <c r="B28" s="36" t="s">
        <v>142</v>
      </c>
      <c r="C28" s="119">
        <v>129062.33549</v>
      </c>
      <c r="D28" s="119">
        <v>144959.35028000001</v>
      </c>
      <c r="E28" s="119">
        <v>169293.87862</v>
      </c>
      <c r="F28" s="119">
        <v>149869.50748</v>
      </c>
      <c r="G28" s="119"/>
      <c r="H28" s="119"/>
      <c r="I28" s="119"/>
      <c r="J28" s="119"/>
      <c r="K28" s="119"/>
      <c r="L28" s="119"/>
      <c r="M28" s="119"/>
      <c r="N28" s="119"/>
      <c r="O28" s="120">
        <v>593185.07186999999</v>
      </c>
    </row>
    <row r="29" spans="1:15" ht="15" x14ac:dyDescent="0.25">
      <c r="A29" s="35">
        <v>2017</v>
      </c>
      <c r="B29" s="36" t="s">
        <v>142</v>
      </c>
      <c r="C29" s="119">
        <v>90876.830560000002</v>
      </c>
      <c r="D29" s="119">
        <v>115885.84125</v>
      </c>
      <c r="E29" s="119">
        <v>158449.07969000001</v>
      </c>
      <c r="F29" s="119">
        <v>120138.99434999999</v>
      </c>
      <c r="G29" s="119">
        <v>130178.74890999999</v>
      </c>
      <c r="H29" s="119">
        <v>116500.73714</v>
      </c>
      <c r="I29" s="119">
        <v>125318.44102</v>
      </c>
      <c r="J29" s="119">
        <v>177464.56271999999</v>
      </c>
      <c r="K29" s="119">
        <v>110985.79822</v>
      </c>
      <c r="L29" s="119">
        <v>134654.67141000001</v>
      </c>
      <c r="M29" s="119">
        <v>119330.70999</v>
      </c>
      <c r="N29" s="119">
        <v>123412.78616</v>
      </c>
      <c r="O29" s="120">
        <v>1523197.2014200001</v>
      </c>
    </row>
    <row r="30" spans="1:15" s="58" customFormat="1" ht="15" x14ac:dyDescent="0.25">
      <c r="A30" s="33">
        <v>2018</v>
      </c>
      <c r="B30" s="36" t="s">
        <v>143</v>
      </c>
      <c r="C30" s="119">
        <v>168872.08262</v>
      </c>
      <c r="D30" s="119">
        <v>173377.19076</v>
      </c>
      <c r="E30" s="119">
        <v>211906.34544</v>
      </c>
      <c r="F30" s="119">
        <v>190888.61697999999</v>
      </c>
      <c r="G30" s="119"/>
      <c r="H30" s="119"/>
      <c r="I30" s="119"/>
      <c r="J30" s="119"/>
      <c r="K30" s="119"/>
      <c r="L30" s="119"/>
      <c r="M30" s="119"/>
      <c r="N30" s="119"/>
      <c r="O30" s="120">
        <v>745044.23580000002</v>
      </c>
    </row>
    <row r="31" spans="1:15" ht="15" x14ac:dyDescent="0.25">
      <c r="A31" s="35">
        <v>2017</v>
      </c>
      <c r="B31" s="36" t="s">
        <v>143</v>
      </c>
      <c r="C31" s="119">
        <v>145518.00641999999</v>
      </c>
      <c r="D31" s="119">
        <v>155148.69828000001</v>
      </c>
      <c r="E31" s="119">
        <v>188918.92254999999</v>
      </c>
      <c r="F31" s="119">
        <v>176115.27995</v>
      </c>
      <c r="G31" s="119">
        <v>183408.10180999999</v>
      </c>
      <c r="H31" s="119">
        <v>163116.74971999999</v>
      </c>
      <c r="I31" s="119">
        <v>158118.46898000001</v>
      </c>
      <c r="J31" s="119">
        <v>201227.19539000001</v>
      </c>
      <c r="K31" s="119">
        <v>169207.31385999999</v>
      </c>
      <c r="L31" s="119">
        <v>210919.11259</v>
      </c>
      <c r="M31" s="119">
        <v>212446.11803000001</v>
      </c>
      <c r="N31" s="119">
        <v>200541.31219999999</v>
      </c>
      <c r="O31" s="120">
        <v>2164685.27978</v>
      </c>
    </row>
    <row r="32" spans="1:15" ht="15" x14ac:dyDescent="0.25">
      <c r="A32" s="33">
        <v>2018</v>
      </c>
      <c r="B32" s="36" t="s">
        <v>144</v>
      </c>
      <c r="C32" s="121">
        <v>1349122.2018800001</v>
      </c>
      <c r="D32" s="121">
        <v>1262075.3915899999</v>
      </c>
      <c r="E32" s="121">
        <v>1560113.5402800001</v>
      </c>
      <c r="F32" s="121">
        <v>1347159.6548299999</v>
      </c>
      <c r="G32" s="121"/>
      <c r="H32" s="121"/>
      <c r="I32" s="121"/>
      <c r="J32" s="121"/>
      <c r="K32" s="121"/>
      <c r="L32" s="121"/>
      <c r="M32" s="121"/>
      <c r="N32" s="121"/>
      <c r="O32" s="120">
        <v>5518470.7885800004</v>
      </c>
    </row>
    <row r="33" spans="1:15" ht="15" x14ac:dyDescent="0.25">
      <c r="A33" s="35">
        <v>2017</v>
      </c>
      <c r="B33" s="36" t="s">
        <v>144</v>
      </c>
      <c r="C33" s="119">
        <v>1230547.25434</v>
      </c>
      <c r="D33" s="119">
        <v>1343336.2514</v>
      </c>
      <c r="E33" s="119">
        <v>1518645.91906</v>
      </c>
      <c r="F33" s="121">
        <v>1214841.9236900001</v>
      </c>
      <c r="G33" s="121">
        <v>1319409.8679200001</v>
      </c>
      <c r="H33" s="121">
        <v>1263782.4496899999</v>
      </c>
      <c r="I33" s="121">
        <v>1188585.27535</v>
      </c>
      <c r="J33" s="121">
        <v>1461525.2265099999</v>
      </c>
      <c r="K33" s="121">
        <v>1276277.79112</v>
      </c>
      <c r="L33" s="121">
        <v>1466814.3246500001</v>
      </c>
      <c r="M33" s="121">
        <v>1385508.0333799999</v>
      </c>
      <c r="N33" s="121">
        <v>1367075.59855</v>
      </c>
      <c r="O33" s="120">
        <v>16036349.915659999</v>
      </c>
    </row>
    <row r="34" spans="1:15" ht="15" x14ac:dyDescent="0.25">
      <c r="A34" s="33">
        <v>2018</v>
      </c>
      <c r="B34" s="36" t="s">
        <v>145</v>
      </c>
      <c r="C34" s="119">
        <v>1428616.3208099999</v>
      </c>
      <c r="D34" s="119">
        <v>1406695.5707700001</v>
      </c>
      <c r="E34" s="119">
        <v>1682953.1179899999</v>
      </c>
      <c r="F34" s="119">
        <v>1470103.5174</v>
      </c>
      <c r="G34" s="119"/>
      <c r="H34" s="119"/>
      <c r="I34" s="119"/>
      <c r="J34" s="119"/>
      <c r="K34" s="119"/>
      <c r="L34" s="119"/>
      <c r="M34" s="119"/>
      <c r="N34" s="119"/>
      <c r="O34" s="120">
        <v>5988368.52697</v>
      </c>
    </row>
    <row r="35" spans="1:15" ht="15" x14ac:dyDescent="0.25">
      <c r="A35" s="35">
        <v>2017</v>
      </c>
      <c r="B35" s="36" t="s">
        <v>145</v>
      </c>
      <c r="C35" s="119">
        <v>1245688.1737299999</v>
      </c>
      <c r="D35" s="119">
        <v>1282318.10023</v>
      </c>
      <c r="E35" s="119">
        <v>1529938.28042</v>
      </c>
      <c r="F35" s="119">
        <v>1345666.0909500001</v>
      </c>
      <c r="G35" s="119">
        <v>1399023.83415</v>
      </c>
      <c r="H35" s="119">
        <v>1387295.9342799999</v>
      </c>
      <c r="I35" s="119">
        <v>1475994.15485</v>
      </c>
      <c r="J35" s="119">
        <v>1674031.3995699999</v>
      </c>
      <c r="K35" s="119">
        <v>1288906.5826099999</v>
      </c>
      <c r="L35" s="119">
        <v>1531520.96037</v>
      </c>
      <c r="M35" s="119">
        <v>1435664.7605099999</v>
      </c>
      <c r="N35" s="119">
        <v>1437243.3406</v>
      </c>
      <c r="O35" s="120">
        <v>17033291.612270001</v>
      </c>
    </row>
    <row r="36" spans="1:15" ht="15" x14ac:dyDescent="0.25">
      <c r="A36" s="33">
        <v>2018</v>
      </c>
      <c r="B36" s="36" t="s">
        <v>146</v>
      </c>
      <c r="C36" s="119">
        <v>2285751.32253</v>
      </c>
      <c r="D36" s="119">
        <v>2796114.9274200001</v>
      </c>
      <c r="E36" s="119">
        <v>3144437.5292099998</v>
      </c>
      <c r="F36" s="119">
        <v>2903216.38289</v>
      </c>
      <c r="G36" s="119"/>
      <c r="H36" s="119"/>
      <c r="I36" s="119"/>
      <c r="J36" s="119"/>
      <c r="K36" s="119"/>
      <c r="L36" s="119"/>
      <c r="M36" s="119"/>
      <c r="N36" s="119"/>
      <c r="O36" s="120">
        <v>11129520.162049999</v>
      </c>
    </row>
    <row r="37" spans="1:15" ht="15" x14ac:dyDescent="0.25">
      <c r="A37" s="35">
        <v>2017</v>
      </c>
      <c r="B37" s="36" t="s">
        <v>146</v>
      </c>
      <c r="C37" s="119">
        <v>2064127.68918</v>
      </c>
      <c r="D37" s="119">
        <v>2227165.75147</v>
      </c>
      <c r="E37" s="119">
        <v>2708829.44918</v>
      </c>
      <c r="F37" s="119">
        <v>2293523.6515799998</v>
      </c>
      <c r="G37" s="119">
        <v>2563698.7144599999</v>
      </c>
      <c r="H37" s="119">
        <v>2495008.5561299999</v>
      </c>
      <c r="I37" s="119">
        <v>2430982.8029200002</v>
      </c>
      <c r="J37" s="119">
        <v>1833658.8288400001</v>
      </c>
      <c r="K37" s="119">
        <v>2149836.4783999999</v>
      </c>
      <c r="L37" s="119">
        <v>2630120.2948699999</v>
      </c>
      <c r="M37" s="119">
        <v>2644175.62763</v>
      </c>
      <c r="N37" s="119">
        <v>2487812.3153499998</v>
      </c>
      <c r="O37" s="120">
        <v>28528940.160009999</v>
      </c>
    </row>
    <row r="38" spans="1:15" ht="15" x14ac:dyDescent="0.25">
      <c r="A38" s="33">
        <v>2018</v>
      </c>
      <c r="B38" s="36" t="s">
        <v>147</v>
      </c>
      <c r="C38" s="119">
        <v>42657.506809999999</v>
      </c>
      <c r="D38" s="119">
        <v>56242.339760000003</v>
      </c>
      <c r="E38" s="119">
        <v>79322.266470000002</v>
      </c>
      <c r="F38" s="119">
        <v>42637.633880000001</v>
      </c>
      <c r="G38" s="119"/>
      <c r="H38" s="119"/>
      <c r="I38" s="119"/>
      <c r="J38" s="119"/>
      <c r="K38" s="119"/>
      <c r="L38" s="119"/>
      <c r="M38" s="119"/>
      <c r="N38" s="119"/>
      <c r="O38" s="120">
        <v>220859.74692000001</v>
      </c>
    </row>
    <row r="39" spans="1:15" ht="15" x14ac:dyDescent="0.25">
      <c r="A39" s="35">
        <v>2017</v>
      </c>
      <c r="B39" s="36" t="s">
        <v>147</v>
      </c>
      <c r="C39" s="119">
        <v>65125.639880000002</v>
      </c>
      <c r="D39" s="119">
        <v>84700.491330000004</v>
      </c>
      <c r="E39" s="119">
        <v>148505.58248000001</v>
      </c>
      <c r="F39" s="119">
        <v>72460.498909999995</v>
      </c>
      <c r="G39" s="119">
        <v>114131.60739</v>
      </c>
      <c r="H39" s="119">
        <v>158069.96716999999</v>
      </c>
      <c r="I39" s="119">
        <v>90677.540630000003</v>
      </c>
      <c r="J39" s="119">
        <v>166168.74025</v>
      </c>
      <c r="K39" s="119">
        <v>103600.68257999999</v>
      </c>
      <c r="L39" s="119">
        <v>87976.727379999997</v>
      </c>
      <c r="M39" s="119">
        <v>125763.03137</v>
      </c>
      <c r="N39" s="119">
        <v>120779.26479</v>
      </c>
      <c r="O39" s="120">
        <v>1337959.77416</v>
      </c>
    </row>
    <row r="40" spans="1:15" ht="15" x14ac:dyDescent="0.25">
      <c r="A40" s="33">
        <v>2018</v>
      </c>
      <c r="B40" s="36" t="s">
        <v>148</v>
      </c>
      <c r="C40" s="119">
        <v>768099.71138999995</v>
      </c>
      <c r="D40" s="119">
        <v>881127.16327999998</v>
      </c>
      <c r="E40" s="119">
        <v>1030489.06196</v>
      </c>
      <c r="F40" s="119">
        <v>950319.66743000003</v>
      </c>
      <c r="G40" s="119"/>
      <c r="H40" s="119"/>
      <c r="I40" s="119"/>
      <c r="J40" s="119"/>
      <c r="K40" s="119"/>
      <c r="L40" s="119"/>
      <c r="M40" s="119"/>
      <c r="N40" s="119"/>
      <c r="O40" s="120">
        <v>3630035.6040599998</v>
      </c>
    </row>
    <row r="41" spans="1:15" ht="15" x14ac:dyDescent="0.25">
      <c r="A41" s="35">
        <v>2017</v>
      </c>
      <c r="B41" s="36" t="s">
        <v>148</v>
      </c>
      <c r="C41" s="119">
        <v>603327.88795999996</v>
      </c>
      <c r="D41" s="119">
        <v>695421.60687999998</v>
      </c>
      <c r="E41" s="119">
        <v>907666.74838</v>
      </c>
      <c r="F41" s="119">
        <v>787570.11109999998</v>
      </c>
      <c r="G41" s="119">
        <v>878995.33582000004</v>
      </c>
      <c r="H41" s="119">
        <v>873053.69279999996</v>
      </c>
      <c r="I41" s="119">
        <v>806965.32440000004</v>
      </c>
      <c r="J41" s="119">
        <v>958589.97944000002</v>
      </c>
      <c r="K41" s="119">
        <v>864483.13468999998</v>
      </c>
      <c r="L41" s="119">
        <v>1013762.16264</v>
      </c>
      <c r="M41" s="119">
        <v>1010077.35797</v>
      </c>
      <c r="N41" s="119">
        <v>1091795.5223600001</v>
      </c>
      <c r="O41" s="120">
        <v>10491708.86444</v>
      </c>
    </row>
    <row r="42" spans="1:15" ht="15" x14ac:dyDescent="0.25">
      <c r="A42" s="33">
        <v>2018</v>
      </c>
      <c r="B42" s="36" t="s">
        <v>149</v>
      </c>
      <c r="C42" s="119">
        <v>511978.69722999999</v>
      </c>
      <c r="D42" s="119">
        <v>547618.80871000001</v>
      </c>
      <c r="E42" s="119">
        <v>636491.72941000003</v>
      </c>
      <c r="F42" s="119">
        <v>604963.11413999996</v>
      </c>
      <c r="G42" s="119"/>
      <c r="H42" s="119"/>
      <c r="I42" s="119"/>
      <c r="J42" s="119"/>
      <c r="K42" s="119"/>
      <c r="L42" s="119"/>
      <c r="M42" s="119"/>
      <c r="N42" s="119"/>
      <c r="O42" s="120">
        <v>2301052.3494899999</v>
      </c>
    </row>
    <row r="43" spans="1:15" ht="15" x14ac:dyDescent="0.25">
      <c r="A43" s="35">
        <v>2017</v>
      </c>
      <c r="B43" s="36" t="s">
        <v>149</v>
      </c>
      <c r="C43" s="119">
        <v>388735.77536000003</v>
      </c>
      <c r="D43" s="119">
        <v>432567.85090999998</v>
      </c>
      <c r="E43" s="119">
        <v>517037.73064999998</v>
      </c>
      <c r="F43" s="119">
        <v>484507.72831999999</v>
      </c>
      <c r="G43" s="119">
        <v>508709.39766999998</v>
      </c>
      <c r="H43" s="119">
        <v>506073.76481000002</v>
      </c>
      <c r="I43" s="119">
        <v>473046.75822999998</v>
      </c>
      <c r="J43" s="119">
        <v>564445.29639000003</v>
      </c>
      <c r="K43" s="119">
        <v>479927.07237000001</v>
      </c>
      <c r="L43" s="119">
        <v>542376.95259</v>
      </c>
      <c r="M43" s="119">
        <v>580958.82675999997</v>
      </c>
      <c r="N43" s="119">
        <v>603930.13913999998</v>
      </c>
      <c r="O43" s="120">
        <v>6082317.2932000002</v>
      </c>
    </row>
    <row r="44" spans="1:15" ht="15" x14ac:dyDescent="0.25">
      <c r="A44" s="33">
        <v>2018</v>
      </c>
      <c r="B44" s="36" t="s">
        <v>150</v>
      </c>
      <c r="C44" s="119">
        <v>597447.02682000003</v>
      </c>
      <c r="D44" s="119">
        <v>635848.97739000001</v>
      </c>
      <c r="E44" s="119">
        <v>752779.08834000002</v>
      </c>
      <c r="F44" s="119">
        <v>698337.66118000005</v>
      </c>
      <c r="G44" s="119"/>
      <c r="H44" s="119"/>
      <c r="I44" s="119"/>
      <c r="J44" s="119"/>
      <c r="K44" s="119"/>
      <c r="L44" s="119"/>
      <c r="M44" s="119"/>
      <c r="N44" s="119"/>
      <c r="O44" s="120">
        <v>2684412.75373</v>
      </c>
    </row>
    <row r="45" spans="1:15" ht="15" x14ac:dyDescent="0.25">
      <c r="A45" s="35">
        <v>2017</v>
      </c>
      <c r="B45" s="36" t="s">
        <v>150</v>
      </c>
      <c r="C45" s="119">
        <v>464943.20731000003</v>
      </c>
      <c r="D45" s="119">
        <v>500583.95691000001</v>
      </c>
      <c r="E45" s="119">
        <v>611702.32564000005</v>
      </c>
      <c r="F45" s="119">
        <v>546671.35161000001</v>
      </c>
      <c r="G45" s="119">
        <v>570061.39630999998</v>
      </c>
      <c r="H45" s="119">
        <v>560351.18466000003</v>
      </c>
      <c r="I45" s="119">
        <v>532019.29861000006</v>
      </c>
      <c r="J45" s="119">
        <v>607614.52362999995</v>
      </c>
      <c r="K45" s="119">
        <v>521176.17919</v>
      </c>
      <c r="L45" s="119">
        <v>624821.57403000002</v>
      </c>
      <c r="M45" s="119">
        <v>644884.76653999998</v>
      </c>
      <c r="N45" s="119">
        <v>625338.23103999998</v>
      </c>
      <c r="O45" s="120">
        <v>6810167.99548</v>
      </c>
    </row>
    <row r="46" spans="1:15" ht="15" x14ac:dyDescent="0.25">
      <c r="A46" s="33">
        <v>2018</v>
      </c>
      <c r="B46" s="36" t="s">
        <v>151</v>
      </c>
      <c r="C46" s="119">
        <v>1117554.00602</v>
      </c>
      <c r="D46" s="119">
        <v>1149013.6493599999</v>
      </c>
      <c r="E46" s="119">
        <v>1294553.4637800001</v>
      </c>
      <c r="F46" s="119">
        <v>1145619.0480500001</v>
      </c>
      <c r="G46" s="119"/>
      <c r="H46" s="119"/>
      <c r="I46" s="119"/>
      <c r="J46" s="119"/>
      <c r="K46" s="119"/>
      <c r="L46" s="119"/>
      <c r="M46" s="119"/>
      <c r="N46" s="119"/>
      <c r="O46" s="120">
        <v>4706740.1672099996</v>
      </c>
    </row>
    <row r="47" spans="1:15" ht="15" x14ac:dyDescent="0.25">
      <c r="A47" s="35">
        <v>2017</v>
      </c>
      <c r="B47" s="36" t="s">
        <v>151</v>
      </c>
      <c r="C47" s="119">
        <v>850631.40171999997</v>
      </c>
      <c r="D47" s="119">
        <v>928852.77034000005</v>
      </c>
      <c r="E47" s="119">
        <v>1169221.8536499999</v>
      </c>
      <c r="F47" s="119">
        <v>995621.18122999999</v>
      </c>
      <c r="G47" s="119">
        <v>965140.47511999996</v>
      </c>
      <c r="H47" s="119">
        <v>897079.74257</v>
      </c>
      <c r="I47" s="119">
        <v>789446.55773999996</v>
      </c>
      <c r="J47" s="119">
        <v>846263.93692000001</v>
      </c>
      <c r="K47" s="119">
        <v>740051.91136000003</v>
      </c>
      <c r="L47" s="119">
        <v>1016100.3296000001</v>
      </c>
      <c r="M47" s="119">
        <v>1073414.4466800001</v>
      </c>
      <c r="N47" s="119">
        <v>1161028.35653</v>
      </c>
      <c r="O47" s="120">
        <v>11432852.96346</v>
      </c>
    </row>
    <row r="48" spans="1:15" ht="15" x14ac:dyDescent="0.25">
      <c r="A48" s="33">
        <v>2018</v>
      </c>
      <c r="B48" s="36" t="s">
        <v>152</v>
      </c>
      <c r="C48" s="119">
        <v>208674.48353</v>
      </c>
      <c r="D48" s="119">
        <v>239429.05780000001</v>
      </c>
      <c r="E48" s="119">
        <v>267727.67245999997</v>
      </c>
      <c r="F48" s="119">
        <v>258590.07573000001</v>
      </c>
      <c r="G48" s="119"/>
      <c r="H48" s="119"/>
      <c r="I48" s="119"/>
      <c r="J48" s="119"/>
      <c r="K48" s="119"/>
      <c r="L48" s="119"/>
      <c r="M48" s="119"/>
      <c r="N48" s="119"/>
      <c r="O48" s="120">
        <v>974421.28951999999</v>
      </c>
    </row>
    <row r="49" spans="1:15" ht="15" x14ac:dyDescent="0.25">
      <c r="A49" s="35">
        <v>2017</v>
      </c>
      <c r="B49" s="36" t="s">
        <v>152</v>
      </c>
      <c r="C49" s="119">
        <v>180942.39872</v>
      </c>
      <c r="D49" s="119">
        <v>202271.86444</v>
      </c>
      <c r="E49" s="119">
        <v>256830.35075000001</v>
      </c>
      <c r="F49" s="119">
        <v>222371.25599000001</v>
      </c>
      <c r="G49" s="119">
        <v>239963.58783999999</v>
      </c>
      <c r="H49" s="119">
        <v>231400.9319</v>
      </c>
      <c r="I49" s="119">
        <v>217437.45954000001</v>
      </c>
      <c r="J49" s="119">
        <v>244924.7788</v>
      </c>
      <c r="K49" s="119">
        <v>205829.61530999999</v>
      </c>
      <c r="L49" s="119">
        <v>230043.83837000001</v>
      </c>
      <c r="M49" s="119">
        <v>237809.17567</v>
      </c>
      <c r="N49" s="119">
        <v>235849.33556000001</v>
      </c>
      <c r="O49" s="120">
        <v>2705674.59289</v>
      </c>
    </row>
    <row r="50" spans="1:15" ht="15" x14ac:dyDescent="0.25">
      <c r="A50" s="33">
        <v>2018</v>
      </c>
      <c r="B50" s="36" t="s">
        <v>153</v>
      </c>
      <c r="C50" s="119">
        <v>139899.33988000001</v>
      </c>
      <c r="D50" s="119">
        <v>196247.42499999999</v>
      </c>
      <c r="E50" s="119">
        <v>523362.22182999999</v>
      </c>
      <c r="F50" s="119">
        <v>356264.21461000002</v>
      </c>
      <c r="G50" s="119"/>
      <c r="H50" s="119"/>
      <c r="I50" s="119"/>
      <c r="J50" s="119"/>
      <c r="K50" s="119"/>
      <c r="L50" s="119"/>
      <c r="M50" s="119"/>
      <c r="N50" s="119"/>
      <c r="O50" s="120">
        <v>1215773.20132</v>
      </c>
    </row>
    <row r="51" spans="1:15" ht="15" x14ac:dyDescent="0.25">
      <c r="A51" s="35">
        <v>2017</v>
      </c>
      <c r="B51" s="36" t="s">
        <v>153</v>
      </c>
      <c r="C51" s="119">
        <v>198534.06315</v>
      </c>
      <c r="D51" s="119">
        <v>251788.18276</v>
      </c>
      <c r="E51" s="119">
        <v>340499.74222999997</v>
      </c>
      <c r="F51" s="119">
        <v>346670.38876</v>
      </c>
      <c r="G51" s="119">
        <v>302713.97953000001</v>
      </c>
      <c r="H51" s="119">
        <v>252586.26483999999</v>
      </c>
      <c r="I51" s="119">
        <v>265041.29012999998</v>
      </c>
      <c r="J51" s="119">
        <v>323938.58740999998</v>
      </c>
      <c r="K51" s="119">
        <v>232892.31638</v>
      </c>
      <c r="L51" s="119">
        <v>226216.53998</v>
      </c>
      <c r="M51" s="119">
        <v>268087.61077000003</v>
      </c>
      <c r="N51" s="119">
        <v>282086.24354</v>
      </c>
      <c r="O51" s="120">
        <v>3291055.2094800002</v>
      </c>
    </row>
    <row r="52" spans="1:15" ht="15" x14ac:dyDescent="0.25">
      <c r="A52" s="33">
        <v>2018</v>
      </c>
      <c r="B52" s="36" t="s">
        <v>154</v>
      </c>
      <c r="C52" s="119">
        <v>106506.34802</v>
      </c>
      <c r="D52" s="119">
        <v>149674.51311999999</v>
      </c>
      <c r="E52" s="119">
        <v>148009.59664</v>
      </c>
      <c r="F52" s="119">
        <v>190458.33382999999</v>
      </c>
      <c r="G52" s="119"/>
      <c r="H52" s="119"/>
      <c r="I52" s="119"/>
      <c r="J52" s="119"/>
      <c r="K52" s="119"/>
      <c r="L52" s="119"/>
      <c r="M52" s="119"/>
      <c r="N52" s="119"/>
      <c r="O52" s="120">
        <v>594648.79160999996</v>
      </c>
    </row>
    <row r="53" spans="1:15" ht="15" x14ac:dyDescent="0.25">
      <c r="A53" s="35">
        <v>2017</v>
      </c>
      <c r="B53" s="36" t="s">
        <v>154</v>
      </c>
      <c r="C53" s="119">
        <v>99964.754350000003</v>
      </c>
      <c r="D53" s="119">
        <v>122114.31127000001</v>
      </c>
      <c r="E53" s="119">
        <v>147396.47138</v>
      </c>
      <c r="F53" s="119">
        <v>137727.17058999999</v>
      </c>
      <c r="G53" s="119">
        <v>131955.44761999999</v>
      </c>
      <c r="H53" s="119">
        <v>156546.92847000001</v>
      </c>
      <c r="I53" s="119">
        <v>111487.75456</v>
      </c>
      <c r="J53" s="119">
        <v>159011.76130000001</v>
      </c>
      <c r="K53" s="119">
        <v>151239.85154</v>
      </c>
      <c r="L53" s="119">
        <v>145058.47693999999</v>
      </c>
      <c r="M53" s="119">
        <v>173029.13488999999</v>
      </c>
      <c r="N53" s="119">
        <v>202991.78706</v>
      </c>
      <c r="O53" s="120">
        <v>1738523.8499700001</v>
      </c>
    </row>
    <row r="54" spans="1:15" ht="15" x14ac:dyDescent="0.25">
      <c r="A54" s="33">
        <v>2018</v>
      </c>
      <c r="B54" s="36" t="s">
        <v>155</v>
      </c>
      <c r="C54" s="119">
        <v>331322.83506000001</v>
      </c>
      <c r="D54" s="119">
        <v>351012.94931</v>
      </c>
      <c r="E54" s="119">
        <v>418030.43871999998</v>
      </c>
      <c r="F54" s="119">
        <v>366286.75266</v>
      </c>
      <c r="G54" s="119"/>
      <c r="H54" s="119"/>
      <c r="I54" s="119"/>
      <c r="J54" s="119"/>
      <c r="K54" s="119"/>
      <c r="L54" s="119"/>
      <c r="M54" s="119"/>
      <c r="N54" s="119"/>
      <c r="O54" s="120">
        <v>1466652.97575</v>
      </c>
    </row>
    <row r="55" spans="1:15" ht="15" x14ac:dyDescent="0.25">
      <c r="A55" s="35">
        <v>2017</v>
      </c>
      <c r="B55" s="36" t="s">
        <v>155</v>
      </c>
      <c r="C55" s="119">
        <v>257698.12200999999</v>
      </c>
      <c r="D55" s="119">
        <v>269349.10970999999</v>
      </c>
      <c r="E55" s="119">
        <v>329519.41336000001</v>
      </c>
      <c r="F55" s="119">
        <v>309778.43894000002</v>
      </c>
      <c r="G55" s="119">
        <v>327833.41914999997</v>
      </c>
      <c r="H55" s="119">
        <v>324249.87060999998</v>
      </c>
      <c r="I55" s="119">
        <v>304151.16753999999</v>
      </c>
      <c r="J55" s="119">
        <v>360687.28431999998</v>
      </c>
      <c r="K55" s="119">
        <v>310442.07182000001</v>
      </c>
      <c r="L55" s="119">
        <v>382396.01285</v>
      </c>
      <c r="M55" s="119">
        <v>384844.0785</v>
      </c>
      <c r="N55" s="119">
        <v>357680.54366999998</v>
      </c>
      <c r="O55" s="120">
        <v>3918629.5324800001</v>
      </c>
    </row>
    <row r="56" spans="1:15" ht="15" x14ac:dyDescent="0.25">
      <c r="A56" s="33">
        <v>2018</v>
      </c>
      <c r="B56" s="36" t="s">
        <v>156</v>
      </c>
      <c r="C56" s="119">
        <v>6831.2707700000001</v>
      </c>
      <c r="D56" s="119">
        <v>9089.9323100000001</v>
      </c>
      <c r="E56" s="119">
        <v>13530.33689</v>
      </c>
      <c r="F56" s="119">
        <v>10659.699060000001</v>
      </c>
      <c r="G56" s="119"/>
      <c r="H56" s="119"/>
      <c r="I56" s="119"/>
      <c r="J56" s="119"/>
      <c r="K56" s="119"/>
      <c r="L56" s="119"/>
      <c r="M56" s="119"/>
      <c r="N56" s="119"/>
      <c r="O56" s="120">
        <v>40111.239029999997</v>
      </c>
    </row>
    <row r="57" spans="1:15" ht="15" x14ac:dyDescent="0.25">
      <c r="A57" s="35">
        <v>2017</v>
      </c>
      <c r="B57" s="36" t="s">
        <v>156</v>
      </c>
      <c r="C57" s="119">
        <v>5824.4746999999998</v>
      </c>
      <c r="D57" s="119">
        <v>7372.3520099999996</v>
      </c>
      <c r="E57" s="119">
        <v>14210.87349</v>
      </c>
      <c r="F57" s="119">
        <v>10024.064060000001</v>
      </c>
      <c r="G57" s="119">
        <v>10759.562809999999</v>
      </c>
      <c r="H57" s="119">
        <v>8156.1843900000003</v>
      </c>
      <c r="I57" s="119">
        <v>7385.9921800000002</v>
      </c>
      <c r="J57" s="119">
        <v>7598.6843099999996</v>
      </c>
      <c r="K57" s="119">
        <v>5984.3935600000004</v>
      </c>
      <c r="L57" s="119">
        <v>9753.0607600000003</v>
      </c>
      <c r="M57" s="119">
        <v>10275.16718</v>
      </c>
      <c r="N57" s="119">
        <v>14852.35835</v>
      </c>
      <c r="O57" s="120">
        <v>112197.1678</v>
      </c>
    </row>
    <row r="58" spans="1:15" ht="15" x14ac:dyDescent="0.25">
      <c r="A58" s="33">
        <v>2018</v>
      </c>
      <c r="B58" s="34" t="s">
        <v>31</v>
      </c>
      <c r="C58" s="122">
        <f>C60</f>
        <v>391334.16213999997</v>
      </c>
      <c r="D58" s="122">
        <f t="shared" ref="D58:O58" si="4">D60</f>
        <v>335124.99262999999</v>
      </c>
      <c r="E58" s="122">
        <f t="shared" si="4"/>
        <v>376974.14636999997</v>
      </c>
      <c r="F58" s="122">
        <f t="shared" si="4"/>
        <v>369722.38001000002</v>
      </c>
      <c r="G58" s="122"/>
      <c r="H58" s="122"/>
      <c r="I58" s="122"/>
      <c r="J58" s="122"/>
      <c r="K58" s="122"/>
      <c r="L58" s="122"/>
      <c r="M58" s="122"/>
      <c r="N58" s="122"/>
      <c r="O58" s="122">
        <f t="shared" si="4"/>
        <v>1473155.6811500001</v>
      </c>
    </row>
    <row r="59" spans="1:15" ht="15" x14ac:dyDescent="0.25">
      <c r="A59" s="35">
        <v>2017</v>
      </c>
      <c r="B59" s="34" t="s">
        <v>31</v>
      </c>
      <c r="C59" s="122">
        <f>C61</f>
        <v>328015.23112999997</v>
      </c>
      <c r="D59" s="122">
        <f t="shared" ref="D59:O59" si="5">D61</f>
        <v>308981.73379999999</v>
      </c>
      <c r="E59" s="122">
        <f t="shared" si="5"/>
        <v>382542.65993999998</v>
      </c>
      <c r="F59" s="122">
        <f t="shared" si="5"/>
        <v>448004.33481999999</v>
      </c>
      <c r="G59" s="122">
        <f t="shared" si="5"/>
        <v>445720.09135</v>
      </c>
      <c r="H59" s="122">
        <f t="shared" si="5"/>
        <v>366947.6202</v>
      </c>
      <c r="I59" s="122">
        <f t="shared" si="5"/>
        <v>385927.32467</v>
      </c>
      <c r="J59" s="122">
        <f t="shared" si="5"/>
        <v>445269.32912000001</v>
      </c>
      <c r="K59" s="122">
        <f t="shared" si="5"/>
        <v>379108.90366000001</v>
      </c>
      <c r="L59" s="122">
        <f t="shared" si="5"/>
        <v>404379.81774999999</v>
      </c>
      <c r="M59" s="122">
        <f t="shared" si="5"/>
        <v>382927.93002999999</v>
      </c>
      <c r="N59" s="122">
        <f t="shared" si="5"/>
        <v>411342.71944999998</v>
      </c>
      <c r="O59" s="122">
        <f t="shared" si="5"/>
        <v>4689167.6959199999</v>
      </c>
    </row>
    <row r="60" spans="1:15" ht="15" x14ac:dyDescent="0.25">
      <c r="A60" s="33">
        <v>2018</v>
      </c>
      <c r="B60" s="36" t="s">
        <v>157</v>
      </c>
      <c r="C60" s="119">
        <v>391334.16213999997</v>
      </c>
      <c r="D60" s="119">
        <v>335124.99262999999</v>
      </c>
      <c r="E60" s="119">
        <v>376974.14636999997</v>
      </c>
      <c r="F60" s="119">
        <v>369722.38001000002</v>
      </c>
      <c r="G60" s="119"/>
      <c r="H60" s="119"/>
      <c r="I60" s="119"/>
      <c r="J60" s="119"/>
      <c r="K60" s="119"/>
      <c r="L60" s="119"/>
      <c r="M60" s="119"/>
      <c r="N60" s="119"/>
      <c r="O60" s="120">
        <v>1473155.6811500001</v>
      </c>
    </row>
    <row r="61" spans="1:15" ht="15.75" thickBot="1" x14ac:dyDescent="0.3">
      <c r="A61" s="35">
        <v>2017</v>
      </c>
      <c r="B61" s="36" t="s">
        <v>157</v>
      </c>
      <c r="C61" s="119">
        <v>328015.23112999997</v>
      </c>
      <c r="D61" s="119">
        <v>308981.73379999999</v>
      </c>
      <c r="E61" s="119">
        <v>382542.65993999998</v>
      </c>
      <c r="F61" s="119">
        <v>448004.33481999999</v>
      </c>
      <c r="G61" s="119">
        <v>445720.09135</v>
      </c>
      <c r="H61" s="119">
        <v>366947.6202</v>
      </c>
      <c r="I61" s="119">
        <v>385927.32467</v>
      </c>
      <c r="J61" s="119">
        <v>445269.32912000001</v>
      </c>
      <c r="K61" s="119">
        <v>379108.90366000001</v>
      </c>
      <c r="L61" s="119">
        <v>404379.81774999999</v>
      </c>
      <c r="M61" s="119">
        <v>382927.93002999999</v>
      </c>
      <c r="N61" s="119">
        <v>411342.71944999998</v>
      </c>
      <c r="O61" s="120">
        <v>4689167.6959199999</v>
      </c>
    </row>
    <row r="62" spans="1:15" s="39" customFormat="1" ht="15" customHeight="1" thickBot="1" x14ac:dyDescent="0.25">
      <c r="A62" s="37">
        <v>2002</v>
      </c>
      <c r="B62" s="38" t="s">
        <v>40</v>
      </c>
      <c r="C62" s="123">
        <v>2607319.6609999998</v>
      </c>
      <c r="D62" s="123">
        <v>2383772.9539999999</v>
      </c>
      <c r="E62" s="123">
        <v>2918943.5210000002</v>
      </c>
      <c r="F62" s="123">
        <v>2742857.9219999998</v>
      </c>
      <c r="G62" s="123">
        <v>3000325.2429999998</v>
      </c>
      <c r="H62" s="123">
        <v>2770693.8810000001</v>
      </c>
      <c r="I62" s="123">
        <v>3103851.8620000002</v>
      </c>
      <c r="J62" s="123">
        <v>2975888.9739999999</v>
      </c>
      <c r="K62" s="123">
        <v>3218206.861</v>
      </c>
      <c r="L62" s="123">
        <v>3501128.02</v>
      </c>
      <c r="M62" s="123">
        <v>3593604.8960000002</v>
      </c>
      <c r="N62" s="123">
        <v>3242495.2340000002</v>
      </c>
      <c r="O62" s="124">
        <f>SUM(C62:N62)</f>
        <v>36059089.028999999</v>
      </c>
    </row>
    <row r="63" spans="1:15" s="39" customFormat="1" ht="15" customHeight="1" thickBot="1" x14ac:dyDescent="0.25">
      <c r="A63" s="37">
        <v>2003</v>
      </c>
      <c r="B63" s="38" t="s">
        <v>40</v>
      </c>
      <c r="C63" s="123">
        <v>3533705.5819999999</v>
      </c>
      <c r="D63" s="123">
        <v>2923460.39</v>
      </c>
      <c r="E63" s="123">
        <v>3908255.9909999999</v>
      </c>
      <c r="F63" s="123">
        <v>3662183.449</v>
      </c>
      <c r="G63" s="123">
        <v>3860471.3</v>
      </c>
      <c r="H63" s="123">
        <v>3796113.5219999999</v>
      </c>
      <c r="I63" s="123">
        <v>4236114.2640000004</v>
      </c>
      <c r="J63" s="123">
        <v>3828726.17</v>
      </c>
      <c r="K63" s="123">
        <v>4114677.523</v>
      </c>
      <c r="L63" s="123">
        <v>4824388.2589999996</v>
      </c>
      <c r="M63" s="123">
        <v>3969697.4580000001</v>
      </c>
      <c r="N63" s="123">
        <v>4595042.3940000003</v>
      </c>
      <c r="O63" s="124">
        <f t="shared" ref="O63:O78" si="6">SUM(C63:N63)</f>
        <v>47252836.302000001</v>
      </c>
    </row>
    <row r="64" spans="1:15" s="39" customFormat="1" ht="15" customHeight="1" thickBot="1" x14ac:dyDescent="0.25">
      <c r="A64" s="37">
        <v>2004</v>
      </c>
      <c r="B64" s="38" t="s">
        <v>40</v>
      </c>
      <c r="C64" s="123">
        <v>4619660.84</v>
      </c>
      <c r="D64" s="123">
        <v>3664503.0430000001</v>
      </c>
      <c r="E64" s="123">
        <v>5218042.1770000001</v>
      </c>
      <c r="F64" s="123">
        <v>5072462.9939999999</v>
      </c>
      <c r="G64" s="123">
        <v>5170061.6050000004</v>
      </c>
      <c r="H64" s="123">
        <v>5284383.2860000003</v>
      </c>
      <c r="I64" s="123">
        <v>5632138.7980000004</v>
      </c>
      <c r="J64" s="123">
        <v>4707491.284</v>
      </c>
      <c r="K64" s="123">
        <v>5656283.5209999997</v>
      </c>
      <c r="L64" s="123">
        <v>5867342.1210000003</v>
      </c>
      <c r="M64" s="123">
        <v>5733908.9759999998</v>
      </c>
      <c r="N64" s="123">
        <v>6540874.1749999998</v>
      </c>
      <c r="O64" s="124">
        <f t="shared" si="6"/>
        <v>63167152.819999993</v>
      </c>
    </row>
    <row r="65" spans="1:15" s="39" customFormat="1" ht="15" customHeight="1" thickBot="1" x14ac:dyDescent="0.25">
      <c r="A65" s="37">
        <v>2005</v>
      </c>
      <c r="B65" s="38" t="s">
        <v>40</v>
      </c>
      <c r="C65" s="123">
        <v>4997279.7240000004</v>
      </c>
      <c r="D65" s="123">
        <v>5651741.2520000003</v>
      </c>
      <c r="E65" s="123">
        <v>6591859.2180000003</v>
      </c>
      <c r="F65" s="123">
        <v>6128131.8779999996</v>
      </c>
      <c r="G65" s="123">
        <v>5977226.2170000002</v>
      </c>
      <c r="H65" s="123">
        <v>6038534.3669999996</v>
      </c>
      <c r="I65" s="123">
        <v>5763466.3530000001</v>
      </c>
      <c r="J65" s="123">
        <v>5552867.2120000003</v>
      </c>
      <c r="K65" s="123">
        <v>6814268.9409999996</v>
      </c>
      <c r="L65" s="123">
        <v>6772178.5690000001</v>
      </c>
      <c r="M65" s="123">
        <v>5942575.7819999997</v>
      </c>
      <c r="N65" s="123">
        <v>7246278.6299999999</v>
      </c>
      <c r="O65" s="124">
        <f t="shared" si="6"/>
        <v>73476408.142999992</v>
      </c>
    </row>
    <row r="66" spans="1:15" s="39" customFormat="1" ht="15" customHeight="1" thickBot="1" x14ac:dyDescent="0.25">
      <c r="A66" s="37">
        <v>2006</v>
      </c>
      <c r="B66" s="38" t="s">
        <v>40</v>
      </c>
      <c r="C66" s="123">
        <v>5133048.8810000001</v>
      </c>
      <c r="D66" s="123">
        <v>6058251.2790000001</v>
      </c>
      <c r="E66" s="123">
        <v>7411101.659</v>
      </c>
      <c r="F66" s="123">
        <v>6456090.2609999999</v>
      </c>
      <c r="G66" s="123">
        <v>7041543.2470000004</v>
      </c>
      <c r="H66" s="123">
        <v>7815434.6220000004</v>
      </c>
      <c r="I66" s="123">
        <v>7067411.4790000003</v>
      </c>
      <c r="J66" s="123">
        <v>6811202.4100000001</v>
      </c>
      <c r="K66" s="123">
        <v>7606551.0949999997</v>
      </c>
      <c r="L66" s="123">
        <v>6888812.5489999996</v>
      </c>
      <c r="M66" s="123">
        <v>8641474.5559999999</v>
      </c>
      <c r="N66" s="123">
        <v>8603753.4800000004</v>
      </c>
      <c r="O66" s="124">
        <f t="shared" si="6"/>
        <v>85534675.517999992</v>
      </c>
    </row>
    <row r="67" spans="1:15" s="39" customFormat="1" ht="15" customHeight="1" thickBot="1" x14ac:dyDescent="0.25">
      <c r="A67" s="37">
        <v>2007</v>
      </c>
      <c r="B67" s="38" t="s">
        <v>40</v>
      </c>
      <c r="C67" s="123">
        <v>6564559.7929999996</v>
      </c>
      <c r="D67" s="123">
        <v>7656951.608</v>
      </c>
      <c r="E67" s="123">
        <v>8957851.6209999993</v>
      </c>
      <c r="F67" s="123">
        <v>8313312.0049999999</v>
      </c>
      <c r="G67" s="123">
        <v>9147620.0419999994</v>
      </c>
      <c r="H67" s="123">
        <v>8980247.4370000008</v>
      </c>
      <c r="I67" s="123">
        <v>8937741.591</v>
      </c>
      <c r="J67" s="123">
        <v>8736689.0920000002</v>
      </c>
      <c r="K67" s="123">
        <v>9038743.8959999997</v>
      </c>
      <c r="L67" s="123">
        <v>9895216.6219999995</v>
      </c>
      <c r="M67" s="123">
        <v>11318798.220000001</v>
      </c>
      <c r="N67" s="123">
        <v>9724017.977</v>
      </c>
      <c r="O67" s="124">
        <f t="shared" si="6"/>
        <v>107271749.90399998</v>
      </c>
    </row>
    <row r="68" spans="1:15" s="39" customFormat="1" ht="15" customHeight="1" thickBot="1" x14ac:dyDescent="0.25">
      <c r="A68" s="37">
        <v>2008</v>
      </c>
      <c r="B68" s="38" t="s">
        <v>40</v>
      </c>
      <c r="C68" s="123">
        <v>10632207.040999999</v>
      </c>
      <c r="D68" s="123">
        <v>11077899.119999999</v>
      </c>
      <c r="E68" s="123">
        <v>11428587.233999999</v>
      </c>
      <c r="F68" s="123">
        <v>11363963.503</v>
      </c>
      <c r="G68" s="123">
        <v>12477968.699999999</v>
      </c>
      <c r="H68" s="123">
        <v>11770634.384</v>
      </c>
      <c r="I68" s="123">
        <v>12595426.863</v>
      </c>
      <c r="J68" s="123">
        <v>11046830.085999999</v>
      </c>
      <c r="K68" s="123">
        <v>12793148.034</v>
      </c>
      <c r="L68" s="123">
        <v>9722708.7899999991</v>
      </c>
      <c r="M68" s="123">
        <v>9395872.8969999999</v>
      </c>
      <c r="N68" s="123">
        <v>7721948.9740000004</v>
      </c>
      <c r="O68" s="124">
        <f t="shared" si="6"/>
        <v>132027195.626</v>
      </c>
    </row>
    <row r="69" spans="1:15" s="39" customFormat="1" ht="15" customHeight="1" thickBot="1" x14ac:dyDescent="0.25">
      <c r="A69" s="37">
        <v>2009</v>
      </c>
      <c r="B69" s="38" t="s">
        <v>40</v>
      </c>
      <c r="C69" s="123">
        <v>7884493.5240000002</v>
      </c>
      <c r="D69" s="123">
        <v>8435115.8340000007</v>
      </c>
      <c r="E69" s="123">
        <v>8155485.0810000002</v>
      </c>
      <c r="F69" s="123">
        <v>7561696.2829999998</v>
      </c>
      <c r="G69" s="123">
        <v>7346407.5279999999</v>
      </c>
      <c r="H69" s="123">
        <v>8329692.7829999998</v>
      </c>
      <c r="I69" s="123">
        <v>9055733.6710000001</v>
      </c>
      <c r="J69" s="123">
        <v>7839908.8420000002</v>
      </c>
      <c r="K69" s="123">
        <v>8480708.3870000001</v>
      </c>
      <c r="L69" s="123">
        <v>10095768.029999999</v>
      </c>
      <c r="M69" s="123">
        <v>8903010.773</v>
      </c>
      <c r="N69" s="123">
        <v>10054591.867000001</v>
      </c>
      <c r="O69" s="124">
        <f t="shared" si="6"/>
        <v>102142612.603</v>
      </c>
    </row>
    <row r="70" spans="1:15" s="39" customFormat="1" ht="15" customHeight="1" thickBot="1" x14ac:dyDescent="0.25">
      <c r="A70" s="37">
        <v>2010</v>
      </c>
      <c r="B70" s="38" t="s">
        <v>40</v>
      </c>
      <c r="C70" s="123">
        <v>7828748.0580000002</v>
      </c>
      <c r="D70" s="123">
        <v>8263237.8140000002</v>
      </c>
      <c r="E70" s="123">
        <v>9886488.1710000001</v>
      </c>
      <c r="F70" s="123">
        <v>9396006.6539999992</v>
      </c>
      <c r="G70" s="123">
        <v>9799958.1170000006</v>
      </c>
      <c r="H70" s="123">
        <v>9542907.6439999994</v>
      </c>
      <c r="I70" s="123">
        <v>9564682.5449999999</v>
      </c>
      <c r="J70" s="123">
        <v>8523451.9729999993</v>
      </c>
      <c r="K70" s="123">
        <v>8909230.5209999997</v>
      </c>
      <c r="L70" s="123">
        <v>10963586.27</v>
      </c>
      <c r="M70" s="123">
        <v>9382369.7180000003</v>
      </c>
      <c r="N70" s="123">
        <v>11822551.698999999</v>
      </c>
      <c r="O70" s="124">
        <f t="shared" si="6"/>
        <v>113883219.18399999</v>
      </c>
    </row>
    <row r="71" spans="1:15" s="39" customFormat="1" ht="15" customHeight="1" thickBot="1" x14ac:dyDescent="0.25">
      <c r="A71" s="37">
        <v>2011</v>
      </c>
      <c r="B71" s="38" t="s">
        <v>40</v>
      </c>
      <c r="C71" s="123">
        <v>9551084.6390000004</v>
      </c>
      <c r="D71" s="123">
        <v>10059126.307</v>
      </c>
      <c r="E71" s="123">
        <v>11811085.16</v>
      </c>
      <c r="F71" s="123">
        <v>11873269.447000001</v>
      </c>
      <c r="G71" s="123">
        <v>10943364.372</v>
      </c>
      <c r="H71" s="123">
        <v>11349953.558</v>
      </c>
      <c r="I71" s="123">
        <v>11860004.271</v>
      </c>
      <c r="J71" s="123">
        <v>11245124.657</v>
      </c>
      <c r="K71" s="123">
        <v>10750626.098999999</v>
      </c>
      <c r="L71" s="123">
        <v>11907219.297</v>
      </c>
      <c r="M71" s="123">
        <v>11078524.743000001</v>
      </c>
      <c r="N71" s="123">
        <v>12477486.279999999</v>
      </c>
      <c r="O71" s="124">
        <f t="shared" si="6"/>
        <v>134906868.83000001</v>
      </c>
    </row>
    <row r="72" spans="1:15" ht="13.5" thickBot="1" x14ac:dyDescent="0.25">
      <c r="A72" s="37">
        <v>2012</v>
      </c>
      <c r="B72" s="38" t="s">
        <v>40</v>
      </c>
      <c r="C72" s="123">
        <v>10348187.165999999</v>
      </c>
      <c r="D72" s="123">
        <v>11748000.124</v>
      </c>
      <c r="E72" s="123">
        <v>13208572.977</v>
      </c>
      <c r="F72" s="123">
        <v>12630226.718</v>
      </c>
      <c r="G72" s="123">
        <v>13131530.960999999</v>
      </c>
      <c r="H72" s="123">
        <v>13231198.687999999</v>
      </c>
      <c r="I72" s="123">
        <v>12830675.307</v>
      </c>
      <c r="J72" s="123">
        <v>12831394.572000001</v>
      </c>
      <c r="K72" s="123">
        <v>12952651.721999999</v>
      </c>
      <c r="L72" s="123">
        <v>13190769.654999999</v>
      </c>
      <c r="M72" s="123">
        <v>13753052.493000001</v>
      </c>
      <c r="N72" s="123">
        <v>12605476.173</v>
      </c>
      <c r="O72" s="124">
        <f t="shared" si="6"/>
        <v>152461736.55599999</v>
      </c>
    </row>
    <row r="73" spans="1:15" ht="13.5" thickBot="1" x14ac:dyDescent="0.25">
      <c r="A73" s="37">
        <v>2013</v>
      </c>
      <c r="B73" s="38" t="s">
        <v>40</v>
      </c>
      <c r="C73" s="123">
        <v>11481521.079</v>
      </c>
      <c r="D73" s="123">
        <v>12385690.909</v>
      </c>
      <c r="E73" s="123">
        <v>13122058.141000001</v>
      </c>
      <c r="F73" s="123">
        <v>12468202.903000001</v>
      </c>
      <c r="G73" s="123">
        <v>13277209.017000001</v>
      </c>
      <c r="H73" s="123">
        <v>12399973.961999999</v>
      </c>
      <c r="I73" s="123">
        <v>13059519.685000001</v>
      </c>
      <c r="J73" s="123">
        <v>11118300.903000001</v>
      </c>
      <c r="K73" s="123">
        <v>13060371.039000001</v>
      </c>
      <c r="L73" s="123">
        <v>12053704.638</v>
      </c>
      <c r="M73" s="123">
        <v>14201227.351</v>
      </c>
      <c r="N73" s="123">
        <v>13174857.460000001</v>
      </c>
      <c r="O73" s="124">
        <f t="shared" si="6"/>
        <v>151802637.08700001</v>
      </c>
    </row>
    <row r="74" spans="1:15" ht="13.5" thickBot="1" x14ac:dyDescent="0.25">
      <c r="A74" s="37">
        <v>2014</v>
      </c>
      <c r="B74" s="38" t="s">
        <v>40</v>
      </c>
      <c r="C74" s="123">
        <v>12399761.948000001</v>
      </c>
      <c r="D74" s="123">
        <v>13053292.493000001</v>
      </c>
      <c r="E74" s="123">
        <v>14680110.779999999</v>
      </c>
      <c r="F74" s="123">
        <v>13371185.664000001</v>
      </c>
      <c r="G74" s="123">
        <v>13681906.159</v>
      </c>
      <c r="H74" s="123">
        <v>12880924.245999999</v>
      </c>
      <c r="I74" s="123">
        <v>13344776.958000001</v>
      </c>
      <c r="J74" s="123">
        <v>11386828.925000001</v>
      </c>
      <c r="K74" s="123">
        <v>13583120.905999999</v>
      </c>
      <c r="L74" s="123">
        <v>12891630.102</v>
      </c>
      <c r="M74" s="123">
        <v>13067348.107000001</v>
      </c>
      <c r="N74" s="123">
        <v>13269271.402000001</v>
      </c>
      <c r="O74" s="124">
        <f t="shared" si="6"/>
        <v>157610157.69</v>
      </c>
    </row>
    <row r="75" spans="1:15" ht="13.5" thickBot="1" x14ac:dyDescent="0.25">
      <c r="A75" s="37">
        <v>2015</v>
      </c>
      <c r="B75" s="38" t="s">
        <v>40</v>
      </c>
      <c r="C75" s="123">
        <v>12301766.75</v>
      </c>
      <c r="D75" s="123">
        <v>12231860.140000001</v>
      </c>
      <c r="E75" s="123">
        <v>12519910.437999999</v>
      </c>
      <c r="F75" s="123">
        <v>13349346.866</v>
      </c>
      <c r="G75" s="123">
        <v>11080385.127</v>
      </c>
      <c r="H75" s="123">
        <v>11949647.085999999</v>
      </c>
      <c r="I75" s="123">
        <v>11129358.973999999</v>
      </c>
      <c r="J75" s="123">
        <v>11022045.344000001</v>
      </c>
      <c r="K75" s="123">
        <v>11581703.842</v>
      </c>
      <c r="L75" s="123">
        <v>13240039.088</v>
      </c>
      <c r="M75" s="123">
        <v>11681989.013</v>
      </c>
      <c r="N75" s="123">
        <v>11750818.76</v>
      </c>
      <c r="O75" s="124">
        <f t="shared" si="6"/>
        <v>143838871.428</v>
      </c>
    </row>
    <row r="76" spans="1:15" ht="13.5" thickBot="1" x14ac:dyDescent="0.25">
      <c r="A76" s="37">
        <v>2016</v>
      </c>
      <c r="B76" s="38" t="s">
        <v>40</v>
      </c>
      <c r="C76" s="123">
        <v>9546115.4000000004</v>
      </c>
      <c r="D76" s="123">
        <v>12366388.057</v>
      </c>
      <c r="E76" s="123">
        <v>12757672.093</v>
      </c>
      <c r="F76" s="123">
        <v>11950497.685000001</v>
      </c>
      <c r="G76" s="123">
        <v>12098611.067</v>
      </c>
      <c r="H76" s="123">
        <v>12864154.060000001</v>
      </c>
      <c r="I76" s="123">
        <v>9850124.8719999995</v>
      </c>
      <c r="J76" s="123">
        <v>11830762.82</v>
      </c>
      <c r="K76" s="123">
        <v>10901638.452</v>
      </c>
      <c r="L76" s="123">
        <v>12796159.91</v>
      </c>
      <c r="M76" s="123">
        <v>12786936.247</v>
      </c>
      <c r="N76" s="123">
        <v>12780523.145</v>
      </c>
      <c r="O76" s="124">
        <f t="shared" si="6"/>
        <v>142529583.80799997</v>
      </c>
    </row>
    <row r="77" spans="1:15" ht="13.5" thickBot="1" x14ac:dyDescent="0.25">
      <c r="A77" s="37">
        <v>2017</v>
      </c>
      <c r="B77" s="38" t="s">
        <v>40</v>
      </c>
      <c r="C77" s="123">
        <v>11247750.426000001</v>
      </c>
      <c r="D77" s="123">
        <v>12090142.545</v>
      </c>
      <c r="E77" s="123">
        <v>14471312.647</v>
      </c>
      <c r="F77" s="123">
        <v>12860234.768999999</v>
      </c>
      <c r="G77" s="123">
        <v>13582480.4</v>
      </c>
      <c r="H77" s="123">
        <v>13125570.171</v>
      </c>
      <c r="I77" s="123">
        <v>12612480.211999999</v>
      </c>
      <c r="J77" s="123">
        <v>13248696.638</v>
      </c>
      <c r="K77" s="123">
        <v>11810509.530999999</v>
      </c>
      <c r="L77" s="123">
        <v>13913503.005000001</v>
      </c>
      <c r="M77" s="123">
        <v>14189511.241</v>
      </c>
      <c r="N77" s="123">
        <v>13848055.579</v>
      </c>
      <c r="O77" s="124">
        <f t="shared" si="6"/>
        <v>157000247.164</v>
      </c>
    </row>
    <row r="78" spans="1:15" ht="13.5" thickBot="1" x14ac:dyDescent="0.25">
      <c r="A78" s="37">
        <v>2018</v>
      </c>
      <c r="B78" s="38" t="s">
        <v>40</v>
      </c>
      <c r="C78" s="123">
        <v>12440497.111</v>
      </c>
      <c r="D78" s="123">
        <v>13157868.153999999</v>
      </c>
      <c r="E78" s="123">
        <v>15586625.594000001</v>
      </c>
      <c r="F78" s="199">
        <v>13548777.180850001</v>
      </c>
      <c r="G78" s="123"/>
      <c r="H78" s="123"/>
      <c r="I78" s="123"/>
      <c r="J78" s="123"/>
      <c r="K78" s="123"/>
      <c r="L78" s="123"/>
      <c r="M78" s="123"/>
      <c r="N78" s="123"/>
      <c r="O78" s="124">
        <f t="shared" si="6"/>
        <v>54733768.039849997</v>
      </c>
    </row>
    <row r="79" spans="1:15" x14ac:dyDescent="0.2">
      <c r="B79" s="40" t="s">
        <v>62</v>
      </c>
    </row>
    <row r="81" spans="3:3" x14ac:dyDescent="0.2">
      <c r="C81" s="4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56" customWidth="1"/>
    <col min="3" max="3" width="17.5703125" style="56" customWidth="1"/>
    <col min="4" max="4" width="9.28515625" bestFit="1" customWidth="1"/>
  </cols>
  <sheetData>
    <row r="2" spans="1:4" ht="24.6" customHeight="1" x14ac:dyDescent="0.3">
      <c r="A2" s="142" t="s">
        <v>63</v>
      </c>
      <c r="B2" s="142"/>
      <c r="C2" s="142"/>
      <c r="D2" s="142"/>
    </row>
    <row r="3" spans="1:4" ht="15.75" x14ac:dyDescent="0.25">
      <c r="A3" s="141" t="s">
        <v>64</v>
      </c>
      <c r="B3" s="141"/>
      <c r="C3" s="141"/>
      <c r="D3" s="141"/>
    </row>
    <row r="5" spans="1:4" x14ac:dyDescent="0.2">
      <c r="A5" s="50" t="s">
        <v>65</v>
      </c>
      <c r="B5" s="51" t="s">
        <v>158</v>
      </c>
      <c r="C5" s="51" t="s">
        <v>159</v>
      </c>
      <c r="D5" s="52" t="s">
        <v>66</v>
      </c>
    </row>
    <row r="6" spans="1:4" x14ac:dyDescent="0.2">
      <c r="A6" s="53" t="s">
        <v>160</v>
      </c>
      <c r="B6" s="125">
        <v>2289.1008400000001</v>
      </c>
      <c r="C6" s="125">
        <v>23053.74078</v>
      </c>
      <c r="D6" s="137">
        <v>907.10900879316432</v>
      </c>
    </row>
    <row r="7" spans="1:4" x14ac:dyDescent="0.2">
      <c r="A7" s="53" t="s">
        <v>161</v>
      </c>
      <c r="B7" s="125">
        <v>1552.76046</v>
      </c>
      <c r="C7" s="125">
        <v>12788.85735</v>
      </c>
      <c r="D7" s="137">
        <v>723.62075023471414</v>
      </c>
    </row>
    <row r="8" spans="1:4" x14ac:dyDescent="0.2">
      <c r="A8" s="53" t="s">
        <v>162</v>
      </c>
      <c r="B8" s="125">
        <v>17110.06134</v>
      </c>
      <c r="C8" s="125">
        <v>81731.776240000007</v>
      </c>
      <c r="D8" s="137">
        <v>377.68254371436399</v>
      </c>
    </row>
    <row r="9" spans="1:4" x14ac:dyDescent="0.2">
      <c r="A9" s="53" t="s">
        <v>163</v>
      </c>
      <c r="B9" s="125">
        <v>2384.8086899999998</v>
      </c>
      <c r="C9" s="125">
        <v>10390.714309999999</v>
      </c>
      <c r="D9" s="137">
        <v>335.70431261721041</v>
      </c>
    </row>
    <row r="10" spans="1:4" x14ac:dyDescent="0.2">
      <c r="A10" s="53" t="s">
        <v>164</v>
      </c>
      <c r="B10" s="125">
        <v>6637.4892799999998</v>
      </c>
      <c r="C10" s="125">
        <v>17679.920139999998</v>
      </c>
      <c r="D10" s="137">
        <v>166.36457543175118</v>
      </c>
    </row>
    <row r="11" spans="1:4" x14ac:dyDescent="0.2">
      <c r="A11" s="53" t="s">
        <v>165</v>
      </c>
      <c r="B11" s="125">
        <v>34013.976669999996</v>
      </c>
      <c r="C11" s="125">
        <v>82393.045060000004</v>
      </c>
      <c r="D11" s="137">
        <v>142.23290872269536</v>
      </c>
    </row>
    <row r="12" spans="1:4" x14ac:dyDescent="0.2">
      <c r="A12" s="53" t="s">
        <v>166</v>
      </c>
      <c r="B12" s="125">
        <v>57869.047839999999</v>
      </c>
      <c r="C12" s="125">
        <v>134883.26637</v>
      </c>
      <c r="D12" s="137">
        <v>133.08361102282825</v>
      </c>
    </row>
    <row r="13" spans="1:4" x14ac:dyDescent="0.2">
      <c r="A13" s="53" t="s">
        <v>167</v>
      </c>
      <c r="B13" s="125">
        <v>10080.175310000001</v>
      </c>
      <c r="C13" s="125">
        <v>23103.105800000001</v>
      </c>
      <c r="D13" s="137">
        <v>129.19349207231195</v>
      </c>
    </row>
    <row r="14" spans="1:4" x14ac:dyDescent="0.2">
      <c r="A14" s="53" t="s">
        <v>168</v>
      </c>
      <c r="B14" s="125">
        <v>8894.9526299999998</v>
      </c>
      <c r="C14" s="125">
        <v>18838.288209999999</v>
      </c>
      <c r="D14" s="137">
        <v>111.7862679387872</v>
      </c>
    </row>
    <row r="15" spans="1:4" x14ac:dyDescent="0.2">
      <c r="A15" s="53" t="s">
        <v>169</v>
      </c>
      <c r="B15" s="125">
        <v>23446.692070000001</v>
      </c>
      <c r="C15" s="125">
        <v>48400.2503</v>
      </c>
      <c r="D15" s="137">
        <v>106.42677506703826</v>
      </c>
    </row>
    <row r="16" spans="1:4" x14ac:dyDescent="0.2">
      <c r="A16" s="55" t="s">
        <v>67</v>
      </c>
      <c r="D16" s="101"/>
    </row>
    <row r="17" spans="1:4" x14ac:dyDescent="0.2">
      <c r="A17" s="57"/>
    </row>
    <row r="18" spans="1:4" ht="19.5" x14ac:dyDescent="0.3">
      <c r="A18" s="142" t="s">
        <v>68</v>
      </c>
      <c r="B18" s="142"/>
      <c r="C18" s="142"/>
      <c r="D18" s="142"/>
    </row>
    <row r="19" spans="1:4" ht="15.75" x14ac:dyDescent="0.25">
      <c r="A19" s="141" t="s">
        <v>69</v>
      </c>
      <c r="B19" s="141"/>
      <c r="C19" s="141"/>
      <c r="D19" s="141"/>
    </row>
    <row r="20" spans="1:4" x14ac:dyDescent="0.2">
      <c r="A20" s="27"/>
    </row>
    <row r="21" spans="1:4" x14ac:dyDescent="0.2">
      <c r="A21" s="50" t="s">
        <v>65</v>
      </c>
      <c r="B21" s="51" t="s">
        <v>158</v>
      </c>
      <c r="C21" s="51" t="s">
        <v>159</v>
      </c>
      <c r="D21" s="52" t="s">
        <v>66</v>
      </c>
    </row>
    <row r="22" spans="1:4" x14ac:dyDescent="0.2">
      <c r="A22" s="53" t="s">
        <v>170</v>
      </c>
      <c r="B22" s="125">
        <v>1092002.7727699999</v>
      </c>
      <c r="C22" s="125">
        <v>1345946.73706</v>
      </c>
      <c r="D22" s="137">
        <f>(C22-B22)/B22*100</f>
        <v>23.254882736775457</v>
      </c>
    </row>
    <row r="23" spans="1:4" x14ac:dyDescent="0.2">
      <c r="A23" s="53" t="s">
        <v>171</v>
      </c>
      <c r="B23" s="125">
        <v>726964.85403000005</v>
      </c>
      <c r="C23" s="125">
        <v>843757.19984999998</v>
      </c>
      <c r="D23" s="137">
        <f t="shared" ref="D23:D31" si="0">(C23-B23)/B23*100</f>
        <v>16.065748594660423</v>
      </c>
    </row>
    <row r="24" spans="1:4" x14ac:dyDescent="0.2">
      <c r="A24" s="53" t="s">
        <v>172</v>
      </c>
      <c r="B24" s="125">
        <v>683402.48594000004</v>
      </c>
      <c r="C24" s="125">
        <v>790548.81866999995</v>
      </c>
      <c r="D24" s="137">
        <f t="shared" si="0"/>
        <v>15.678364497404962</v>
      </c>
    </row>
    <row r="25" spans="1:4" x14ac:dyDescent="0.2">
      <c r="A25" s="53" t="s">
        <v>173</v>
      </c>
      <c r="B25" s="125">
        <v>488795.11379999999</v>
      </c>
      <c r="C25" s="125">
        <v>691402.42712999997</v>
      </c>
      <c r="D25" s="137">
        <f t="shared" si="0"/>
        <v>41.450355703207926</v>
      </c>
    </row>
    <row r="26" spans="1:4" x14ac:dyDescent="0.2">
      <c r="A26" s="53" t="s">
        <v>174</v>
      </c>
      <c r="B26" s="125">
        <v>513993.95169000002</v>
      </c>
      <c r="C26" s="125">
        <v>690864.19602999999</v>
      </c>
      <c r="D26" s="137">
        <f t="shared" si="0"/>
        <v>34.410958292107289</v>
      </c>
    </row>
    <row r="27" spans="1:4" x14ac:dyDescent="0.2">
      <c r="A27" s="53" t="s">
        <v>175</v>
      </c>
      <c r="B27" s="125">
        <v>714276.46109999996</v>
      </c>
      <c r="C27" s="125">
        <v>647367.91945000004</v>
      </c>
      <c r="D27" s="137">
        <f t="shared" si="0"/>
        <v>-9.3673171795356982</v>
      </c>
    </row>
    <row r="28" spans="1:4" x14ac:dyDescent="0.2">
      <c r="A28" s="53" t="s">
        <v>176</v>
      </c>
      <c r="B28" s="125">
        <v>670351.91428000003</v>
      </c>
      <c r="C28" s="125">
        <v>553079.21201000002</v>
      </c>
      <c r="D28" s="137">
        <f t="shared" si="0"/>
        <v>-17.494199654215688</v>
      </c>
    </row>
    <row r="29" spans="1:4" x14ac:dyDescent="0.2">
      <c r="A29" s="53" t="s">
        <v>177</v>
      </c>
      <c r="B29" s="125">
        <v>275531.54664999997</v>
      </c>
      <c r="C29" s="125">
        <v>418468.64620000002</v>
      </c>
      <c r="D29" s="137">
        <f t="shared" si="0"/>
        <v>51.87685449737959</v>
      </c>
    </row>
    <row r="30" spans="1:4" x14ac:dyDescent="0.2">
      <c r="A30" s="53" t="s">
        <v>178</v>
      </c>
      <c r="B30" s="125">
        <v>249746.52780000001</v>
      </c>
      <c r="C30" s="125">
        <v>333152.60311999999</v>
      </c>
      <c r="D30" s="137">
        <f t="shared" si="0"/>
        <v>33.396290252648697</v>
      </c>
    </row>
    <row r="31" spans="1:4" x14ac:dyDescent="0.2">
      <c r="A31" s="53" t="s">
        <v>179</v>
      </c>
      <c r="B31" s="125">
        <v>237371.54170999999</v>
      </c>
      <c r="C31" s="125">
        <v>309942.82711999997</v>
      </c>
      <c r="D31" s="137">
        <f t="shared" si="0"/>
        <v>30.572866859777697</v>
      </c>
    </row>
    <row r="33" spans="1:4" ht="19.5" x14ac:dyDescent="0.3">
      <c r="A33" s="142" t="s">
        <v>70</v>
      </c>
      <c r="B33" s="142"/>
      <c r="C33" s="142"/>
      <c r="D33" s="142"/>
    </row>
    <row r="34" spans="1:4" ht="15.75" x14ac:dyDescent="0.25">
      <c r="A34" s="141" t="s">
        <v>74</v>
      </c>
      <c r="B34" s="141"/>
      <c r="C34" s="141"/>
      <c r="D34" s="141"/>
    </row>
    <row r="36" spans="1:4" x14ac:dyDescent="0.2">
      <c r="A36" s="50" t="s">
        <v>72</v>
      </c>
      <c r="B36" s="51" t="s">
        <v>158</v>
      </c>
      <c r="C36" s="51" t="s">
        <v>159</v>
      </c>
      <c r="D36" s="52" t="s">
        <v>66</v>
      </c>
    </row>
    <row r="37" spans="1:4" x14ac:dyDescent="0.2">
      <c r="A37" s="53" t="s">
        <v>154</v>
      </c>
      <c r="B37" s="125">
        <v>137727.17058999999</v>
      </c>
      <c r="C37" s="125">
        <v>190458.33382999999</v>
      </c>
      <c r="D37" s="137">
        <v>38.286681570607001</v>
      </c>
    </row>
    <row r="38" spans="1:4" x14ac:dyDescent="0.2">
      <c r="A38" s="53" t="s">
        <v>139</v>
      </c>
      <c r="B38" s="125">
        <v>163334.72273000001</v>
      </c>
      <c r="C38" s="125">
        <v>214292.16634</v>
      </c>
      <c r="D38" s="137">
        <v>31.198169475718313</v>
      </c>
    </row>
    <row r="39" spans="1:4" x14ac:dyDescent="0.2">
      <c r="A39" s="53" t="s">
        <v>150</v>
      </c>
      <c r="B39" s="125">
        <v>546671.35161000001</v>
      </c>
      <c r="C39" s="125">
        <v>698337.66118000005</v>
      </c>
      <c r="D39" s="137">
        <v>27.743599353309452</v>
      </c>
    </row>
    <row r="40" spans="1:4" x14ac:dyDescent="0.2">
      <c r="A40" s="53" t="s">
        <v>146</v>
      </c>
      <c r="B40" s="125">
        <v>2293523.6515799998</v>
      </c>
      <c r="C40" s="125">
        <v>2903216.38289</v>
      </c>
      <c r="D40" s="137">
        <v>26.583232786371525</v>
      </c>
    </row>
    <row r="41" spans="1:4" x14ac:dyDescent="0.2">
      <c r="A41" s="53" t="s">
        <v>132</v>
      </c>
      <c r="B41" s="125">
        <v>119339.19317</v>
      </c>
      <c r="C41" s="125">
        <v>149623.12164</v>
      </c>
      <c r="D41" s="137">
        <v>25.376347590066413</v>
      </c>
    </row>
    <row r="42" spans="1:4" x14ac:dyDescent="0.2">
      <c r="A42" s="53" t="s">
        <v>149</v>
      </c>
      <c r="B42" s="125">
        <v>484507.72831999999</v>
      </c>
      <c r="C42" s="125">
        <v>604963.11413999996</v>
      </c>
      <c r="D42" s="137">
        <v>24.861396171671284</v>
      </c>
    </row>
    <row r="43" spans="1:4" x14ac:dyDescent="0.2">
      <c r="A43" s="55" t="s">
        <v>142</v>
      </c>
      <c r="B43" s="125">
        <v>120138.99434999999</v>
      </c>
      <c r="C43" s="125">
        <v>149869.50748</v>
      </c>
      <c r="D43" s="137">
        <v>24.746763772124083</v>
      </c>
    </row>
    <row r="44" spans="1:4" x14ac:dyDescent="0.2">
      <c r="A44" s="53" t="s">
        <v>148</v>
      </c>
      <c r="B44" s="125">
        <v>787570.11109999998</v>
      </c>
      <c r="C44" s="125">
        <v>950319.66743000003</v>
      </c>
      <c r="D44" s="137">
        <v>20.664770543753562</v>
      </c>
    </row>
    <row r="45" spans="1:4" x14ac:dyDescent="0.2">
      <c r="A45" s="53" t="s">
        <v>133</v>
      </c>
      <c r="B45" s="125">
        <v>106737.59759999999</v>
      </c>
      <c r="C45" s="125">
        <v>128738.47967</v>
      </c>
      <c r="D45" s="137">
        <v>20.612120344368702</v>
      </c>
    </row>
    <row r="46" spans="1:4" x14ac:dyDescent="0.2">
      <c r="A46" s="53" t="s">
        <v>155</v>
      </c>
      <c r="B46" s="125">
        <v>309778.43894000002</v>
      </c>
      <c r="C46" s="125">
        <v>366286.75266</v>
      </c>
      <c r="D46" s="137">
        <v>18.241525754135818</v>
      </c>
    </row>
    <row r="48" spans="1:4" ht="19.5" x14ac:dyDescent="0.3">
      <c r="A48" s="142" t="s">
        <v>73</v>
      </c>
      <c r="B48" s="142"/>
      <c r="C48" s="142"/>
      <c r="D48" s="142"/>
    </row>
    <row r="49" spans="1:4" ht="15.75" x14ac:dyDescent="0.25">
      <c r="A49" s="141" t="s">
        <v>71</v>
      </c>
      <c r="B49" s="141"/>
      <c r="C49" s="141"/>
      <c r="D49" s="141"/>
    </row>
    <row r="51" spans="1:4" x14ac:dyDescent="0.2">
      <c r="A51" s="50" t="s">
        <v>72</v>
      </c>
      <c r="B51" s="51" t="s">
        <v>158</v>
      </c>
      <c r="C51" s="51" t="s">
        <v>159</v>
      </c>
      <c r="D51" s="52" t="s">
        <v>66</v>
      </c>
    </row>
    <row r="52" spans="1:4" x14ac:dyDescent="0.2">
      <c r="A52" s="53" t="s">
        <v>146</v>
      </c>
      <c r="B52" s="125">
        <v>2293523.6515799998</v>
      </c>
      <c r="C52" s="125">
        <v>2903216.38289</v>
      </c>
      <c r="D52" s="137">
        <v>26.583232786371525</v>
      </c>
    </row>
    <row r="53" spans="1:4" x14ac:dyDescent="0.2">
      <c r="A53" s="53" t="s">
        <v>145</v>
      </c>
      <c r="B53" s="125">
        <v>1345666.0909500001</v>
      </c>
      <c r="C53" s="125">
        <v>1470103.5174</v>
      </c>
      <c r="D53" s="137">
        <v>9.2472736949290972</v>
      </c>
    </row>
    <row r="54" spans="1:4" x14ac:dyDescent="0.2">
      <c r="A54" s="53" t="s">
        <v>144</v>
      </c>
      <c r="B54" s="125">
        <v>1214841.9236900001</v>
      </c>
      <c r="C54" s="125">
        <v>1347159.6548299999</v>
      </c>
      <c r="D54" s="137">
        <v>10.891765303760168</v>
      </c>
    </row>
    <row r="55" spans="1:4" x14ac:dyDescent="0.2">
      <c r="A55" s="53" t="s">
        <v>151</v>
      </c>
      <c r="B55" s="125">
        <v>995621.18122999999</v>
      </c>
      <c r="C55" s="125">
        <v>1145619.0480500001</v>
      </c>
      <c r="D55" s="137">
        <v>15.065756901102805</v>
      </c>
    </row>
    <row r="56" spans="1:4" x14ac:dyDescent="0.2">
      <c r="A56" s="53" t="s">
        <v>148</v>
      </c>
      <c r="B56" s="125">
        <v>787570.11109999998</v>
      </c>
      <c r="C56" s="125">
        <v>950319.66743000003</v>
      </c>
      <c r="D56" s="137">
        <v>20.664770543753562</v>
      </c>
    </row>
    <row r="57" spans="1:4" x14ac:dyDescent="0.2">
      <c r="A57" s="53" t="s">
        <v>141</v>
      </c>
      <c r="B57" s="125">
        <v>657579.38803000003</v>
      </c>
      <c r="C57" s="125">
        <v>707127.5013</v>
      </c>
      <c r="D57" s="137">
        <v>7.5349249340734383</v>
      </c>
    </row>
    <row r="58" spans="1:4" x14ac:dyDescent="0.2">
      <c r="A58" s="53" t="s">
        <v>150</v>
      </c>
      <c r="B58" s="125">
        <v>546671.35161000001</v>
      </c>
      <c r="C58" s="125">
        <v>698337.66118000005</v>
      </c>
      <c r="D58" s="137">
        <v>27.743599353309452</v>
      </c>
    </row>
    <row r="59" spans="1:4" x14ac:dyDescent="0.2">
      <c r="A59" s="53" t="s">
        <v>149</v>
      </c>
      <c r="B59" s="125">
        <v>484507.72831999999</v>
      </c>
      <c r="C59" s="125">
        <v>604963.11413999996</v>
      </c>
      <c r="D59" s="137">
        <v>24.861396171671284</v>
      </c>
    </row>
    <row r="60" spans="1:4" x14ac:dyDescent="0.2">
      <c r="A60" s="53" t="s">
        <v>131</v>
      </c>
      <c r="B60" s="125">
        <v>523429.84685999999</v>
      </c>
      <c r="C60" s="125">
        <v>534895.53173000005</v>
      </c>
      <c r="D60" s="137">
        <v>2.1904912260509071</v>
      </c>
    </row>
    <row r="61" spans="1:4" x14ac:dyDescent="0.2">
      <c r="A61" s="53" t="s">
        <v>140</v>
      </c>
      <c r="B61" s="125">
        <v>369972.07988999999</v>
      </c>
      <c r="C61" s="125">
        <v>413035.15833000001</v>
      </c>
      <c r="D61" s="137">
        <v>11.639548166122022</v>
      </c>
    </row>
    <row r="63" spans="1:4" ht="19.5" x14ac:dyDescent="0.3">
      <c r="A63" s="142" t="s">
        <v>75</v>
      </c>
      <c r="B63" s="142"/>
      <c r="C63" s="142"/>
      <c r="D63" s="142"/>
    </row>
    <row r="64" spans="1:4" ht="15.75" x14ac:dyDescent="0.25">
      <c r="A64" s="141" t="s">
        <v>76</v>
      </c>
      <c r="B64" s="141"/>
      <c r="C64" s="141"/>
      <c r="D64" s="141"/>
    </row>
    <row r="66" spans="1:4" x14ac:dyDescent="0.2">
      <c r="A66" s="50" t="s">
        <v>77</v>
      </c>
      <c r="B66" s="51" t="s">
        <v>158</v>
      </c>
      <c r="C66" s="51" t="s">
        <v>159</v>
      </c>
      <c r="D66" s="52" t="s">
        <v>66</v>
      </c>
    </row>
    <row r="67" spans="1:4" x14ac:dyDescent="0.2">
      <c r="A67" s="53" t="s">
        <v>180</v>
      </c>
      <c r="B67" s="54">
        <v>5074601.1839500004</v>
      </c>
      <c r="C67" s="54">
        <v>6024508.0665499996</v>
      </c>
      <c r="D67" s="126">
        <f>(C67-B67)/B67</f>
        <v>0.18718848007295119</v>
      </c>
    </row>
    <row r="68" spans="1:4" x14ac:dyDescent="0.2">
      <c r="A68" s="53" t="s">
        <v>181</v>
      </c>
      <c r="B68" s="54">
        <v>1154489.7919900001</v>
      </c>
      <c r="C68" s="54">
        <v>1171111.8685399999</v>
      </c>
      <c r="D68" s="126">
        <f t="shared" ref="D68:D76" si="1">(C68-B68)/B68</f>
        <v>1.4397768317507876E-2</v>
      </c>
    </row>
    <row r="69" spans="1:4" x14ac:dyDescent="0.2">
      <c r="A69" s="53" t="s">
        <v>182</v>
      </c>
      <c r="B69" s="54">
        <v>1030284.17767</v>
      </c>
      <c r="C69" s="54">
        <v>1091532.0308099999</v>
      </c>
      <c r="D69" s="126">
        <f t="shared" si="1"/>
        <v>5.9447533474223255E-2</v>
      </c>
    </row>
    <row r="70" spans="1:4" x14ac:dyDescent="0.2">
      <c r="A70" s="53" t="s">
        <v>183</v>
      </c>
      <c r="B70" s="54">
        <v>640139.53168000001</v>
      </c>
      <c r="C70" s="54">
        <v>780799.36979999999</v>
      </c>
      <c r="D70" s="126">
        <f t="shared" si="1"/>
        <v>0.21973309123848106</v>
      </c>
    </row>
    <row r="71" spans="1:4" x14ac:dyDescent="0.2">
      <c r="A71" s="53" t="s">
        <v>184</v>
      </c>
      <c r="B71" s="54">
        <v>509990.05683000002</v>
      </c>
      <c r="C71" s="54">
        <v>667401.85829999996</v>
      </c>
      <c r="D71" s="126">
        <f t="shared" si="1"/>
        <v>0.30865660881398627</v>
      </c>
    </row>
    <row r="72" spans="1:4" x14ac:dyDescent="0.2">
      <c r="A72" s="53" t="s">
        <v>185</v>
      </c>
      <c r="B72" s="54">
        <v>541042.87138000003</v>
      </c>
      <c r="C72" s="54">
        <v>562116.62881000002</v>
      </c>
      <c r="D72" s="126">
        <f t="shared" si="1"/>
        <v>3.8950254304707214E-2</v>
      </c>
    </row>
    <row r="73" spans="1:4" x14ac:dyDescent="0.2">
      <c r="A73" s="53" t="s">
        <v>186</v>
      </c>
      <c r="B73" s="54">
        <v>403546.74414999998</v>
      </c>
      <c r="C73" s="54">
        <v>549667.73091000004</v>
      </c>
      <c r="D73" s="126">
        <f t="shared" si="1"/>
        <v>0.36209184903171038</v>
      </c>
    </row>
    <row r="74" spans="1:4" x14ac:dyDescent="0.2">
      <c r="A74" s="53" t="s">
        <v>187</v>
      </c>
      <c r="B74" s="54">
        <v>280430.94400000002</v>
      </c>
      <c r="C74" s="54">
        <v>390210.92843999999</v>
      </c>
      <c r="D74" s="126">
        <f t="shared" si="1"/>
        <v>0.39146886885635546</v>
      </c>
    </row>
    <row r="75" spans="1:4" x14ac:dyDescent="0.2">
      <c r="A75" s="53" t="s">
        <v>188</v>
      </c>
      <c r="B75" s="54">
        <v>226932.00000999999</v>
      </c>
      <c r="C75" s="54">
        <v>283630.00585999998</v>
      </c>
      <c r="D75" s="126">
        <f t="shared" si="1"/>
        <v>0.24984579454418737</v>
      </c>
    </row>
    <row r="76" spans="1:4" x14ac:dyDescent="0.2">
      <c r="A76" s="53" t="s">
        <v>189</v>
      </c>
      <c r="B76" s="54">
        <v>232983.06127000001</v>
      </c>
      <c r="C76" s="54">
        <v>179742.98793</v>
      </c>
      <c r="D76" s="126">
        <f t="shared" si="1"/>
        <v>-0.22851478150293944</v>
      </c>
    </row>
    <row r="78" spans="1:4" ht="19.5" x14ac:dyDescent="0.3">
      <c r="A78" s="142" t="s">
        <v>78</v>
      </c>
      <c r="B78" s="142"/>
      <c r="C78" s="142"/>
      <c r="D78" s="142"/>
    </row>
    <row r="79" spans="1:4" ht="15.75" x14ac:dyDescent="0.25">
      <c r="A79" s="141" t="s">
        <v>79</v>
      </c>
      <c r="B79" s="141"/>
      <c r="C79" s="141"/>
      <c r="D79" s="141"/>
    </row>
    <row r="81" spans="1:4" x14ac:dyDescent="0.2">
      <c r="A81" s="50" t="s">
        <v>77</v>
      </c>
      <c r="B81" s="51" t="s">
        <v>158</v>
      </c>
      <c r="C81" s="51" t="s">
        <v>159</v>
      </c>
      <c r="D81" s="52" t="s">
        <v>66</v>
      </c>
    </row>
    <row r="82" spans="1:4" x14ac:dyDescent="0.2">
      <c r="A82" s="53" t="s">
        <v>190</v>
      </c>
      <c r="B82" s="54">
        <v>215.09061</v>
      </c>
      <c r="C82" s="54">
        <v>1262.1340600000001</v>
      </c>
      <c r="D82" s="137">
        <v>486.79179904692256</v>
      </c>
    </row>
    <row r="83" spans="1:4" x14ac:dyDescent="0.2">
      <c r="A83" s="53" t="s">
        <v>191</v>
      </c>
      <c r="B83" s="54">
        <v>844.72119999999995</v>
      </c>
      <c r="C83" s="54">
        <v>2591.25486</v>
      </c>
      <c r="D83" s="137">
        <v>206.75859206564249</v>
      </c>
    </row>
    <row r="84" spans="1:4" x14ac:dyDescent="0.2">
      <c r="A84" s="53" t="s">
        <v>192</v>
      </c>
      <c r="B84" s="54">
        <v>12842.34757</v>
      </c>
      <c r="C84" s="54">
        <v>30041.271059999999</v>
      </c>
      <c r="D84" s="137">
        <v>133.92351667990246</v>
      </c>
    </row>
    <row r="85" spans="1:4" x14ac:dyDescent="0.2">
      <c r="A85" s="53" t="s">
        <v>193</v>
      </c>
      <c r="B85" s="54">
        <v>3303.3100300000001</v>
      </c>
      <c r="C85" s="54">
        <v>7538.8888200000001</v>
      </c>
      <c r="D85" s="137">
        <v>128.22226044583527</v>
      </c>
    </row>
    <row r="86" spans="1:4" x14ac:dyDescent="0.2">
      <c r="A86" s="53" t="s">
        <v>194</v>
      </c>
      <c r="B86" s="54">
        <v>3468.1315</v>
      </c>
      <c r="C86" s="54">
        <v>6546.04612</v>
      </c>
      <c r="D86" s="137">
        <v>88.748498146624485</v>
      </c>
    </row>
    <row r="87" spans="1:4" x14ac:dyDescent="0.2">
      <c r="A87" s="53" t="s">
        <v>195</v>
      </c>
      <c r="B87" s="54">
        <v>813.98272999999995</v>
      </c>
      <c r="C87" s="54">
        <v>1492.8680999999999</v>
      </c>
      <c r="D87" s="137">
        <v>83.402920600047608</v>
      </c>
    </row>
    <row r="88" spans="1:4" x14ac:dyDescent="0.2">
      <c r="A88" s="53" t="s">
        <v>196</v>
      </c>
      <c r="B88" s="54">
        <v>4446.6459400000003</v>
      </c>
      <c r="C88" s="54">
        <v>7829.6505500000003</v>
      </c>
      <c r="D88" s="137">
        <v>76.079918564418008</v>
      </c>
    </row>
    <row r="89" spans="1:4" x14ac:dyDescent="0.2">
      <c r="A89" s="53" t="s">
        <v>197</v>
      </c>
      <c r="B89" s="54">
        <v>2258.5898999999999</v>
      </c>
      <c r="C89" s="54">
        <v>3627.9777300000001</v>
      </c>
      <c r="D89" s="137">
        <v>60.630211354438444</v>
      </c>
    </row>
    <row r="90" spans="1:4" x14ac:dyDescent="0.2">
      <c r="A90" s="53" t="s">
        <v>198</v>
      </c>
      <c r="B90" s="54">
        <v>3285.7092899999998</v>
      </c>
      <c r="C90" s="54">
        <v>5199.3019800000002</v>
      </c>
      <c r="D90" s="137">
        <v>58.239866071657232</v>
      </c>
    </row>
    <row r="91" spans="1:4" x14ac:dyDescent="0.2">
      <c r="A91" s="53" t="s">
        <v>199</v>
      </c>
      <c r="B91" s="54">
        <v>8527.6861499999995</v>
      </c>
      <c r="C91" s="54">
        <v>13034.44015</v>
      </c>
      <c r="D91" s="137">
        <v>52.848497479002553</v>
      </c>
    </row>
    <row r="92" spans="1:4" x14ac:dyDescent="0.2">
      <c r="A92" s="58" t="s">
        <v>224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40625" defaultRowHeight="12.75" x14ac:dyDescent="0.2"/>
  <cols>
    <col min="1" max="1" width="44.7109375" style="15" customWidth="1"/>
    <col min="2" max="2" width="16" style="17" customWidth="1"/>
    <col min="3" max="3" width="16" style="15" customWidth="1"/>
    <col min="4" max="4" width="10.28515625" style="15" customWidth="1"/>
    <col min="5" max="5" width="13.85546875" style="15" bestFit="1" customWidth="1"/>
    <col min="6" max="7" width="14.85546875" style="15" bestFit="1" customWidth="1"/>
    <col min="8" max="8" width="9.5703125" style="15" bestFit="1" customWidth="1"/>
    <col min="9" max="9" width="13.85546875" style="15" bestFit="1" customWidth="1"/>
    <col min="10" max="11" width="14.140625" style="15" bestFit="1" customWidth="1"/>
    <col min="12" max="12" width="9.5703125" style="15" bestFit="1" customWidth="1"/>
    <col min="13" max="13" width="10.5703125" style="15" bestFit="1" customWidth="1"/>
    <col min="14" max="16384" width="9.140625" style="15"/>
  </cols>
  <sheetData>
    <row r="1" spans="1:13" ht="26.25" x14ac:dyDescent="0.4">
      <c r="B1" s="140" t="s">
        <v>118</v>
      </c>
      <c r="C1" s="140"/>
      <c r="D1" s="140"/>
      <c r="E1" s="140"/>
      <c r="F1" s="140"/>
      <c r="G1" s="140"/>
      <c r="H1" s="140"/>
      <c r="I1" s="140"/>
      <c r="J1" s="140"/>
    </row>
    <row r="2" spans="1:13" x14ac:dyDescent="0.2">
      <c r="D2" s="16"/>
    </row>
    <row r="3" spans="1:13" x14ac:dyDescent="0.2">
      <c r="D3" s="16"/>
    </row>
    <row r="4" spans="1:13" x14ac:dyDescent="0.2">
      <c r="B4" s="18"/>
      <c r="C4" s="16"/>
      <c r="D4" s="16"/>
      <c r="E4" s="16"/>
      <c r="F4" s="16"/>
      <c r="G4" s="16"/>
      <c r="H4" s="16"/>
      <c r="I4" s="16"/>
    </row>
    <row r="5" spans="1:13" ht="26.25" x14ac:dyDescent="0.2">
      <c r="A5" s="143" t="s">
        <v>114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5"/>
    </row>
    <row r="6" spans="1:13" ht="18" x14ac:dyDescent="0.2">
      <c r="A6" s="61"/>
      <c r="B6" s="139" t="str">
        <f>SEKTOR_USD!B6</f>
        <v>1 - 30 NISAN</v>
      </c>
      <c r="C6" s="139"/>
      <c r="D6" s="139"/>
      <c r="E6" s="139"/>
      <c r="F6" s="139" t="str">
        <f>SEKTOR_USD!F6</f>
        <v>1 OCAK  -  30 NISAN</v>
      </c>
      <c r="G6" s="139"/>
      <c r="H6" s="139"/>
      <c r="I6" s="139"/>
      <c r="J6" s="139" t="s">
        <v>106</v>
      </c>
      <c r="K6" s="139"/>
      <c r="L6" s="139"/>
      <c r="M6" s="139"/>
    </row>
    <row r="7" spans="1:13" ht="30" x14ac:dyDescent="0.25">
      <c r="A7" s="62" t="s">
        <v>1</v>
      </c>
      <c r="B7" s="3">
        <f>SEKTOR_USD!B7</f>
        <v>2017</v>
      </c>
      <c r="C7" s="4">
        <f>SEKTOR_USD!C7</f>
        <v>2018</v>
      </c>
      <c r="D7" s="5" t="s">
        <v>120</v>
      </c>
      <c r="E7" s="5" t="s">
        <v>121</v>
      </c>
      <c r="F7" s="3"/>
      <c r="G7" s="4"/>
      <c r="H7" s="5" t="s">
        <v>120</v>
      </c>
      <c r="I7" s="5" t="s">
        <v>121</v>
      </c>
      <c r="J7" s="3"/>
      <c r="K7" s="3"/>
      <c r="L7" s="5" t="s">
        <v>120</v>
      </c>
      <c r="M7" s="5" t="s">
        <v>121</v>
      </c>
    </row>
    <row r="8" spans="1:13" ht="16.5" x14ac:dyDescent="0.25">
      <c r="A8" s="63" t="s">
        <v>2</v>
      </c>
      <c r="B8" s="64">
        <f>SEKTOR_USD!B8*$B$53</f>
        <v>0</v>
      </c>
      <c r="C8" s="64">
        <f>SEKTOR_USD!C8*$C$53</f>
        <v>0</v>
      </c>
      <c r="D8" s="65" t="e">
        <f t="shared" ref="D8:D43" si="0">(C8-B8)/B8*100</f>
        <v>#DIV/0!</v>
      </c>
      <c r="E8" s="65" t="e">
        <f>C8/C$44*100</f>
        <v>#DIV/0!</v>
      </c>
      <c r="F8" s="64">
        <f>SEKTOR_USD!F8*$B$54</f>
        <v>0</v>
      </c>
      <c r="G8" s="64">
        <f>SEKTOR_USD!G8*$C$54</f>
        <v>0</v>
      </c>
      <c r="H8" s="65" t="e">
        <f t="shared" ref="H8:H43" si="1">(G8-F8)/F8*100</f>
        <v>#DIV/0!</v>
      </c>
      <c r="I8" s="65" t="e">
        <f>G8/G$44*100</f>
        <v>#DIV/0!</v>
      </c>
      <c r="J8" s="64">
        <f>SEKTOR_USD!J8*$B$55</f>
        <v>0</v>
      </c>
      <c r="K8" s="64">
        <f>SEKTOR_USD!K8*$C$55</f>
        <v>0</v>
      </c>
      <c r="L8" s="65" t="e">
        <f t="shared" ref="L8:L43" si="2">(K8-J8)/J8*100</f>
        <v>#DIV/0!</v>
      </c>
      <c r="M8" s="65" t="e">
        <f>K8/K$44*100</f>
        <v>#DIV/0!</v>
      </c>
    </row>
    <row r="9" spans="1:13" s="19" customFormat="1" ht="15.75" x14ac:dyDescent="0.25">
      <c r="A9" s="66" t="s">
        <v>3</v>
      </c>
      <c r="B9" s="67">
        <f>SEKTOR_USD!B9*$B$53</f>
        <v>0</v>
      </c>
      <c r="C9" s="67">
        <f>SEKTOR_USD!C9*$C$53</f>
        <v>0</v>
      </c>
      <c r="D9" s="68" t="e">
        <f t="shared" si="0"/>
        <v>#DIV/0!</v>
      </c>
      <c r="E9" s="68" t="e">
        <f t="shared" ref="E9:E44" si="3">C9/C$44*100</f>
        <v>#DIV/0!</v>
      </c>
      <c r="F9" s="67">
        <f>SEKTOR_USD!F9*$B$54</f>
        <v>0</v>
      </c>
      <c r="G9" s="67">
        <f>SEKTOR_USD!G9*$C$54</f>
        <v>0</v>
      </c>
      <c r="H9" s="68" t="e">
        <f t="shared" si="1"/>
        <v>#DIV/0!</v>
      </c>
      <c r="I9" s="68" t="e">
        <f t="shared" ref="I9:I44" si="4">G9/G$44*100</f>
        <v>#DIV/0!</v>
      </c>
      <c r="J9" s="67">
        <f>SEKTOR_USD!J9*$B$55</f>
        <v>0</v>
      </c>
      <c r="K9" s="67">
        <f>SEKTOR_USD!K9*$C$55</f>
        <v>0</v>
      </c>
      <c r="L9" s="68" t="e">
        <f t="shared" si="2"/>
        <v>#DIV/0!</v>
      </c>
      <c r="M9" s="68" t="e">
        <f t="shared" ref="M9:M44" si="5">K9/K$44*100</f>
        <v>#DIV/0!</v>
      </c>
    </row>
    <row r="10" spans="1:13" ht="14.25" x14ac:dyDescent="0.2">
      <c r="A10" s="11" t="str">
        <f>SEKTOR_USD!A10</f>
        <v xml:space="preserve"> Hububat, Bakliyat, Yağlı Tohumlar ve Mamulleri </v>
      </c>
      <c r="B10" s="69">
        <f>SEKTOR_USD!B10*$B$53</f>
        <v>0</v>
      </c>
      <c r="C10" s="69">
        <f>SEKTOR_USD!C10*$C$53</f>
        <v>0</v>
      </c>
      <c r="D10" s="70" t="e">
        <f t="shared" si="0"/>
        <v>#DIV/0!</v>
      </c>
      <c r="E10" s="70" t="e">
        <f t="shared" si="3"/>
        <v>#DIV/0!</v>
      </c>
      <c r="F10" s="69">
        <f>SEKTOR_USD!F10*$B$54</f>
        <v>0</v>
      </c>
      <c r="G10" s="69">
        <f>SEKTOR_USD!G10*$C$54</f>
        <v>0</v>
      </c>
      <c r="H10" s="70" t="e">
        <f t="shared" si="1"/>
        <v>#DIV/0!</v>
      </c>
      <c r="I10" s="70" t="e">
        <f t="shared" si="4"/>
        <v>#DIV/0!</v>
      </c>
      <c r="J10" s="69">
        <f>SEKTOR_USD!J10*$B$55</f>
        <v>0</v>
      </c>
      <c r="K10" s="69">
        <f>SEKTOR_USD!K10*$C$55</f>
        <v>0</v>
      </c>
      <c r="L10" s="70" t="e">
        <f t="shared" si="2"/>
        <v>#DIV/0!</v>
      </c>
      <c r="M10" s="70" t="e">
        <f t="shared" si="5"/>
        <v>#DIV/0!</v>
      </c>
    </row>
    <row r="11" spans="1:13" ht="14.25" x14ac:dyDescent="0.2">
      <c r="A11" s="11" t="str">
        <f>SEKTOR_USD!A11</f>
        <v xml:space="preserve"> Yaş Meyve ve Sebze  </v>
      </c>
      <c r="B11" s="69">
        <f>SEKTOR_USD!B11*$B$53</f>
        <v>0</v>
      </c>
      <c r="C11" s="69">
        <f>SEKTOR_USD!C11*$C$53</f>
        <v>0</v>
      </c>
      <c r="D11" s="70" t="e">
        <f t="shared" si="0"/>
        <v>#DIV/0!</v>
      </c>
      <c r="E11" s="70" t="e">
        <f t="shared" si="3"/>
        <v>#DIV/0!</v>
      </c>
      <c r="F11" s="69">
        <f>SEKTOR_USD!F11*$B$54</f>
        <v>0</v>
      </c>
      <c r="G11" s="69">
        <f>SEKTOR_USD!G11*$C$54</f>
        <v>0</v>
      </c>
      <c r="H11" s="70" t="e">
        <f t="shared" si="1"/>
        <v>#DIV/0!</v>
      </c>
      <c r="I11" s="70" t="e">
        <f t="shared" si="4"/>
        <v>#DIV/0!</v>
      </c>
      <c r="J11" s="69">
        <f>SEKTOR_USD!J11*$B$55</f>
        <v>0</v>
      </c>
      <c r="K11" s="69">
        <f>SEKTOR_USD!K11*$C$55</f>
        <v>0</v>
      </c>
      <c r="L11" s="70" t="e">
        <f t="shared" si="2"/>
        <v>#DIV/0!</v>
      </c>
      <c r="M11" s="70" t="e">
        <f t="shared" si="5"/>
        <v>#DIV/0!</v>
      </c>
    </row>
    <row r="12" spans="1:13" ht="14.25" x14ac:dyDescent="0.2">
      <c r="A12" s="11" t="str">
        <f>SEKTOR_USD!A12</f>
        <v xml:space="preserve"> Meyve Sebze Mamulleri </v>
      </c>
      <c r="B12" s="69">
        <f>SEKTOR_USD!B12*$B$53</f>
        <v>0</v>
      </c>
      <c r="C12" s="69">
        <f>SEKTOR_USD!C12*$C$53</f>
        <v>0</v>
      </c>
      <c r="D12" s="70" t="e">
        <f t="shared" si="0"/>
        <v>#DIV/0!</v>
      </c>
      <c r="E12" s="70" t="e">
        <f t="shared" si="3"/>
        <v>#DIV/0!</v>
      </c>
      <c r="F12" s="69">
        <f>SEKTOR_USD!F12*$B$54</f>
        <v>0</v>
      </c>
      <c r="G12" s="69">
        <f>SEKTOR_USD!G12*$C$54</f>
        <v>0</v>
      </c>
      <c r="H12" s="70" t="e">
        <f t="shared" si="1"/>
        <v>#DIV/0!</v>
      </c>
      <c r="I12" s="70" t="e">
        <f t="shared" si="4"/>
        <v>#DIV/0!</v>
      </c>
      <c r="J12" s="69">
        <f>SEKTOR_USD!J12*$B$55</f>
        <v>0</v>
      </c>
      <c r="K12" s="69">
        <f>SEKTOR_USD!K12*$C$55</f>
        <v>0</v>
      </c>
      <c r="L12" s="70" t="e">
        <f t="shared" si="2"/>
        <v>#DIV/0!</v>
      </c>
      <c r="M12" s="70" t="e">
        <f t="shared" si="5"/>
        <v>#DIV/0!</v>
      </c>
    </row>
    <row r="13" spans="1:13" ht="14.25" x14ac:dyDescent="0.2">
      <c r="A13" s="11" t="str">
        <f>SEKTOR_USD!A13</f>
        <v xml:space="preserve"> Kuru Meyve ve Mamulleri  </v>
      </c>
      <c r="B13" s="69">
        <f>SEKTOR_USD!B13*$B$53</f>
        <v>0</v>
      </c>
      <c r="C13" s="69">
        <f>SEKTOR_USD!C13*$C$53</f>
        <v>0</v>
      </c>
      <c r="D13" s="70" t="e">
        <f t="shared" si="0"/>
        <v>#DIV/0!</v>
      </c>
      <c r="E13" s="70" t="e">
        <f t="shared" si="3"/>
        <v>#DIV/0!</v>
      </c>
      <c r="F13" s="69">
        <f>SEKTOR_USD!F13*$B$54</f>
        <v>0</v>
      </c>
      <c r="G13" s="69">
        <f>SEKTOR_USD!G13*$C$54</f>
        <v>0</v>
      </c>
      <c r="H13" s="70" t="e">
        <f t="shared" si="1"/>
        <v>#DIV/0!</v>
      </c>
      <c r="I13" s="70" t="e">
        <f t="shared" si="4"/>
        <v>#DIV/0!</v>
      </c>
      <c r="J13" s="69">
        <f>SEKTOR_USD!J13*$B$55</f>
        <v>0</v>
      </c>
      <c r="K13" s="69">
        <f>SEKTOR_USD!K13*$C$55</f>
        <v>0</v>
      </c>
      <c r="L13" s="70" t="e">
        <f t="shared" si="2"/>
        <v>#DIV/0!</v>
      </c>
      <c r="M13" s="70" t="e">
        <f t="shared" si="5"/>
        <v>#DIV/0!</v>
      </c>
    </row>
    <row r="14" spans="1:13" ht="14.25" x14ac:dyDescent="0.2">
      <c r="A14" s="11" t="str">
        <f>SEKTOR_USD!A14</f>
        <v xml:space="preserve"> Fındık ve Mamulleri </v>
      </c>
      <c r="B14" s="69">
        <f>SEKTOR_USD!B14*$B$53</f>
        <v>0</v>
      </c>
      <c r="C14" s="69">
        <f>SEKTOR_USD!C14*$C$53</f>
        <v>0</v>
      </c>
      <c r="D14" s="70" t="e">
        <f t="shared" si="0"/>
        <v>#DIV/0!</v>
      </c>
      <c r="E14" s="70" t="e">
        <f t="shared" si="3"/>
        <v>#DIV/0!</v>
      </c>
      <c r="F14" s="69">
        <f>SEKTOR_USD!F14*$B$54</f>
        <v>0</v>
      </c>
      <c r="G14" s="69">
        <f>SEKTOR_USD!G14*$C$54</f>
        <v>0</v>
      </c>
      <c r="H14" s="70" t="e">
        <f t="shared" si="1"/>
        <v>#DIV/0!</v>
      </c>
      <c r="I14" s="70" t="e">
        <f t="shared" si="4"/>
        <v>#DIV/0!</v>
      </c>
      <c r="J14" s="69">
        <f>SEKTOR_USD!J14*$B$55</f>
        <v>0</v>
      </c>
      <c r="K14" s="69">
        <f>SEKTOR_USD!K14*$C$55</f>
        <v>0</v>
      </c>
      <c r="L14" s="70" t="e">
        <f t="shared" si="2"/>
        <v>#DIV/0!</v>
      </c>
      <c r="M14" s="70" t="e">
        <f t="shared" si="5"/>
        <v>#DIV/0!</v>
      </c>
    </row>
    <row r="15" spans="1:13" ht="14.25" x14ac:dyDescent="0.2">
      <c r="A15" s="11" t="str">
        <f>SEKTOR_USD!A15</f>
        <v xml:space="preserve"> Zeytin ve Zeytinyağı </v>
      </c>
      <c r="B15" s="69">
        <f>SEKTOR_USD!B15*$B$53</f>
        <v>0</v>
      </c>
      <c r="C15" s="69">
        <f>SEKTOR_USD!C15*$C$53</f>
        <v>0</v>
      </c>
      <c r="D15" s="70" t="e">
        <f t="shared" si="0"/>
        <v>#DIV/0!</v>
      </c>
      <c r="E15" s="70" t="e">
        <f t="shared" si="3"/>
        <v>#DIV/0!</v>
      </c>
      <c r="F15" s="69">
        <f>SEKTOR_USD!F15*$B$54</f>
        <v>0</v>
      </c>
      <c r="G15" s="69">
        <f>SEKTOR_USD!G15*$C$54</f>
        <v>0</v>
      </c>
      <c r="H15" s="70" t="e">
        <f t="shared" si="1"/>
        <v>#DIV/0!</v>
      </c>
      <c r="I15" s="70" t="e">
        <f t="shared" si="4"/>
        <v>#DIV/0!</v>
      </c>
      <c r="J15" s="69">
        <f>SEKTOR_USD!J15*$B$55</f>
        <v>0</v>
      </c>
      <c r="K15" s="69">
        <f>SEKTOR_USD!K15*$C$55</f>
        <v>0</v>
      </c>
      <c r="L15" s="70" t="e">
        <f t="shared" si="2"/>
        <v>#DIV/0!</v>
      </c>
      <c r="M15" s="70" t="e">
        <f t="shared" si="5"/>
        <v>#DIV/0!</v>
      </c>
    </row>
    <row r="16" spans="1:13" ht="14.25" x14ac:dyDescent="0.2">
      <c r="A16" s="11" t="str">
        <f>SEKTOR_USD!A16</f>
        <v xml:space="preserve"> Tütün </v>
      </c>
      <c r="B16" s="69">
        <f>SEKTOR_USD!B16*$B$53</f>
        <v>0</v>
      </c>
      <c r="C16" s="69">
        <f>SEKTOR_USD!C16*$C$53</f>
        <v>0</v>
      </c>
      <c r="D16" s="70" t="e">
        <f t="shared" si="0"/>
        <v>#DIV/0!</v>
      </c>
      <c r="E16" s="70" t="e">
        <f t="shared" si="3"/>
        <v>#DIV/0!</v>
      </c>
      <c r="F16" s="69">
        <f>SEKTOR_USD!F16*$B$54</f>
        <v>0</v>
      </c>
      <c r="G16" s="69">
        <f>SEKTOR_USD!G16*$C$54</f>
        <v>0</v>
      </c>
      <c r="H16" s="70" t="e">
        <f t="shared" si="1"/>
        <v>#DIV/0!</v>
      </c>
      <c r="I16" s="70" t="e">
        <f t="shared" si="4"/>
        <v>#DIV/0!</v>
      </c>
      <c r="J16" s="69">
        <f>SEKTOR_USD!J16*$B$55</f>
        <v>0</v>
      </c>
      <c r="K16" s="69">
        <f>SEKTOR_USD!K16*$C$55</f>
        <v>0</v>
      </c>
      <c r="L16" s="70" t="e">
        <f t="shared" si="2"/>
        <v>#DIV/0!</v>
      </c>
      <c r="M16" s="70" t="e">
        <f t="shared" si="5"/>
        <v>#DIV/0!</v>
      </c>
    </row>
    <row r="17" spans="1:13" ht="14.25" x14ac:dyDescent="0.2">
      <c r="A17" s="11" t="str">
        <f>SEKTOR_USD!A17</f>
        <v xml:space="preserve"> Süs Bitkileri ve Mam.</v>
      </c>
      <c r="B17" s="69">
        <f>SEKTOR_USD!B17*$B$53</f>
        <v>0</v>
      </c>
      <c r="C17" s="69">
        <f>SEKTOR_USD!C17*$C$53</f>
        <v>0</v>
      </c>
      <c r="D17" s="70" t="e">
        <f t="shared" si="0"/>
        <v>#DIV/0!</v>
      </c>
      <c r="E17" s="70" t="e">
        <f t="shared" si="3"/>
        <v>#DIV/0!</v>
      </c>
      <c r="F17" s="69">
        <f>SEKTOR_USD!F17*$B$54</f>
        <v>0</v>
      </c>
      <c r="G17" s="69">
        <f>SEKTOR_USD!G17*$C$54</f>
        <v>0</v>
      </c>
      <c r="H17" s="70" t="e">
        <f t="shared" si="1"/>
        <v>#DIV/0!</v>
      </c>
      <c r="I17" s="70" t="e">
        <f t="shared" si="4"/>
        <v>#DIV/0!</v>
      </c>
      <c r="J17" s="69">
        <f>SEKTOR_USD!J17*$B$55</f>
        <v>0</v>
      </c>
      <c r="K17" s="69">
        <f>SEKTOR_USD!K17*$C$55</f>
        <v>0</v>
      </c>
      <c r="L17" s="70" t="e">
        <f t="shared" si="2"/>
        <v>#DIV/0!</v>
      </c>
      <c r="M17" s="70" t="e">
        <f t="shared" si="5"/>
        <v>#DIV/0!</v>
      </c>
    </row>
    <row r="18" spans="1:13" s="19" customFormat="1" ht="15.75" x14ac:dyDescent="0.25">
      <c r="A18" s="66" t="s">
        <v>12</v>
      </c>
      <c r="B18" s="67">
        <f>SEKTOR_USD!B18*$B$53</f>
        <v>0</v>
      </c>
      <c r="C18" s="67">
        <f>SEKTOR_USD!C18*$C$53</f>
        <v>0</v>
      </c>
      <c r="D18" s="68" t="e">
        <f t="shared" si="0"/>
        <v>#DIV/0!</v>
      </c>
      <c r="E18" s="68" t="e">
        <f t="shared" si="3"/>
        <v>#DIV/0!</v>
      </c>
      <c r="F18" s="67">
        <f>SEKTOR_USD!F18*$B$54</f>
        <v>0</v>
      </c>
      <c r="G18" s="67">
        <f>SEKTOR_USD!G18*$C$54</f>
        <v>0</v>
      </c>
      <c r="H18" s="68" t="e">
        <f t="shared" si="1"/>
        <v>#DIV/0!</v>
      </c>
      <c r="I18" s="68" t="e">
        <f t="shared" si="4"/>
        <v>#DIV/0!</v>
      </c>
      <c r="J18" s="67">
        <f>SEKTOR_USD!J18*$B$55</f>
        <v>0</v>
      </c>
      <c r="K18" s="67">
        <f>SEKTOR_USD!K18*$C$55</f>
        <v>0</v>
      </c>
      <c r="L18" s="68" t="e">
        <f t="shared" si="2"/>
        <v>#DIV/0!</v>
      </c>
      <c r="M18" s="68" t="e">
        <f t="shared" si="5"/>
        <v>#DIV/0!</v>
      </c>
    </row>
    <row r="19" spans="1:13" ht="14.25" x14ac:dyDescent="0.2">
      <c r="A19" s="11" t="str">
        <f>SEKTOR_USD!A19</f>
        <v xml:space="preserve"> Su Ürünleri ve Hayvansal Mamuller</v>
      </c>
      <c r="B19" s="69">
        <f>SEKTOR_USD!B19*$B$53</f>
        <v>0</v>
      </c>
      <c r="C19" s="69">
        <f>SEKTOR_USD!C19*$C$53</f>
        <v>0</v>
      </c>
      <c r="D19" s="70" t="e">
        <f t="shared" si="0"/>
        <v>#DIV/0!</v>
      </c>
      <c r="E19" s="70" t="e">
        <f t="shared" si="3"/>
        <v>#DIV/0!</v>
      </c>
      <c r="F19" s="69">
        <f>SEKTOR_USD!F19*$B$54</f>
        <v>0</v>
      </c>
      <c r="G19" s="69">
        <f>SEKTOR_USD!G19*$C$54</f>
        <v>0</v>
      </c>
      <c r="H19" s="70" t="e">
        <f t="shared" si="1"/>
        <v>#DIV/0!</v>
      </c>
      <c r="I19" s="70" t="e">
        <f t="shared" si="4"/>
        <v>#DIV/0!</v>
      </c>
      <c r="J19" s="69">
        <f>SEKTOR_USD!J19*$B$55</f>
        <v>0</v>
      </c>
      <c r="K19" s="69">
        <f>SEKTOR_USD!K19*$C$55</f>
        <v>0</v>
      </c>
      <c r="L19" s="70" t="e">
        <f t="shared" si="2"/>
        <v>#DIV/0!</v>
      </c>
      <c r="M19" s="70" t="e">
        <f t="shared" si="5"/>
        <v>#DIV/0!</v>
      </c>
    </row>
    <row r="20" spans="1:13" s="19" customFormat="1" ht="15.75" x14ac:dyDescent="0.25">
      <c r="A20" s="66" t="s">
        <v>112</v>
      </c>
      <c r="B20" s="67">
        <f>SEKTOR_USD!B20*$B$53</f>
        <v>0</v>
      </c>
      <c r="C20" s="67">
        <f>SEKTOR_USD!C20*$C$53</f>
        <v>0</v>
      </c>
      <c r="D20" s="68" t="e">
        <f t="shared" si="0"/>
        <v>#DIV/0!</v>
      </c>
      <c r="E20" s="68" t="e">
        <f t="shared" si="3"/>
        <v>#DIV/0!</v>
      </c>
      <c r="F20" s="67">
        <f>SEKTOR_USD!F20*$B$54</f>
        <v>0</v>
      </c>
      <c r="G20" s="67">
        <f>SEKTOR_USD!G20*$C$54</f>
        <v>0</v>
      </c>
      <c r="H20" s="68" t="e">
        <f t="shared" si="1"/>
        <v>#DIV/0!</v>
      </c>
      <c r="I20" s="68" t="e">
        <f t="shared" si="4"/>
        <v>#DIV/0!</v>
      </c>
      <c r="J20" s="67">
        <f>SEKTOR_USD!J20*$B$55</f>
        <v>0</v>
      </c>
      <c r="K20" s="67">
        <f>SEKTOR_USD!K20*$C$55</f>
        <v>0</v>
      </c>
      <c r="L20" s="68" t="e">
        <f t="shared" si="2"/>
        <v>#DIV/0!</v>
      </c>
      <c r="M20" s="68" t="e">
        <f t="shared" si="5"/>
        <v>#DIV/0!</v>
      </c>
    </row>
    <row r="21" spans="1:13" ht="14.25" x14ac:dyDescent="0.2">
      <c r="A21" s="11" t="str">
        <f>SEKTOR_USD!A21</f>
        <v xml:space="preserve"> Mobilya,Kağıt ve Orman Ürünleri</v>
      </c>
      <c r="B21" s="69">
        <f>SEKTOR_USD!B21*$B$53</f>
        <v>0</v>
      </c>
      <c r="C21" s="69">
        <f>SEKTOR_USD!C21*$C$53</f>
        <v>0</v>
      </c>
      <c r="D21" s="70" t="e">
        <f t="shared" si="0"/>
        <v>#DIV/0!</v>
      </c>
      <c r="E21" s="70" t="e">
        <f t="shared" si="3"/>
        <v>#DIV/0!</v>
      </c>
      <c r="F21" s="69">
        <f>SEKTOR_USD!F21*$B$54</f>
        <v>0</v>
      </c>
      <c r="G21" s="69">
        <f>SEKTOR_USD!G21*$C$54</f>
        <v>0</v>
      </c>
      <c r="H21" s="70" t="e">
        <f t="shared" si="1"/>
        <v>#DIV/0!</v>
      </c>
      <c r="I21" s="70" t="e">
        <f t="shared" si="4"/>
        <v>#DIV/0!</v>
      </c>
      <c r="J21" s="69">
        <f>SEKTOR_USD!J21*$B$55</f>
        <v>0</v>
      </c>
      <c r="K21" s="69">
        <f>SEKTOR_USD!K21*$C$55</f>
        <v>0</v>
      </c>
      <c r="L21" s="70" t="e">
        <f t="shared" si="2"/>
        <v>#DIV/0!</v>
      </c>
      <c r="M21" s="70" t="e">
        <f t="shared" si="5"/>
        <v>#DIV/0!</v>
      </c>
    </row>
    <row r="22" spans="1:13" ht="16.5" x14ac:dyDescent="0.25">
      <c r="A22" s="63" t="s">
        <v>14</v>
      </c>
      <c r="B22" s="64">
        <f>SEKTOR_USD!B22*$B$53</f>
        <v>0</v>
      </c>
      <c r="C22" s="64">
        <f>SEKTOR_USD!C22*$C$53</f>
        <v>0</v>
      </c>
      <c r="D22" s="71" t="e">
        <f t="shared" si="0"/>
        <v>#DIV/0!</v>
      </c>
      <c r="E22" s="71" t="e">
        <f t="shared" si="3"/>
        <v>#DIV/0!</v>
      </c>
      <c r="F22" s="64">
        <f>SEKTOR_USD!F22*$B$54</f>
        <v>0</v>
      </c>
      <c r="G22" s="64">
        <f>SEKTOR_USD!G22*$C$54</f>
        <v>0</v>
      </c>
      <c r="H22" s="71" t="e">
        <f t="shared" si="1"/>
        <v>#DIV/0!</v>
      </c>
      <c r="I22" s="71" t="e">
        <f t="shared" si="4"/>
        <v>#DIV/0!</v>
      </c>
      <c r="J22" s="64">
        <f>SEKTOR_USD!J22*$B$55</f>
        <v>0</v>
      </c>
      <c r="K22" s="64">
        <f>SEKTOR_USD!K22*$C$55</f>
        <v>0</v>
      </c>
      <c r="L22" s="71" t="e">
        <f t="shared" si="2"/>
        <v>#DIV/0!</v>
      </c>
      <c r="M22" s="71" t="e">
        <f t="shared" si="5"/>
        <v>#DIV/0!</v>
      </c>
    </row>
    <row r="23" spans="1:13" s="19" customFormat="1" ht="15.75" x14ac:dyDescent="0.25">
      <c r="A23" s="66" t="s">
        <v>15</v>
      </c>
      <c r="B23" s="67">
        <f>SEKTOR_USD!B23*$B$53</f>
        <v>0</v>
      </c>
      <c r="C23" s="67">
        <f>SEKTOR_USD!C23*$C$53</f>
        <v>0</v>
      </c>
      <c r="D23" s="68" t="e">
        <f t="shared" si="0"/>
        <v>#DIV/0!</v>
      </c>
      <c r="E23" s="68" t="e">
        <f t="shared" si="3"/>
        <v>#DIV/0!</v>
      </c>
      <c r="F23" s="67">
        <f>SEKTOR_USD!F23*$B$54</f>
        <v>0</v>
      </c>
      <c r="G23" s="67">
        <f>SEKTOR_USD!G23*$C$54</f>
        <v>0</v>
      </c>
      <c r="H23" s="68" t="e">
        <f t="shared" si="1"/>
        <v>#DIV/0!</v>
      </c>
      <c r="I23" s="68" t="e">
        <f t="shared" si="4"/>
        <v>#DIV/0!</v>
      </c>
      <c r="J23" s="67">
        <f>SEKTOR_USD!J23*$B$55</f>
        <v>0</v>
      </c>
      <c r="K23" s="67">
        <f>SEKTOR_USD!K23*$C$55</f>
        <v>0</v>
      </c>
      <c r="L23" s="68" t="e">
        <f t="shared" si="2"/>
        <v>#DIV/0!</v>
      </c>
      <c r="M23" s="68" t="e">
        <f t="shared" si="5"/>
        <v>#DIV/0!</v>
      </c>
    </row>
    <row r="24" spans="1:13" ht="14.25" x14ac:dyDescent="0.2">
      <c r="A24" s="11" t="str">
        <f>SEKTOR_USD!A24</f>
        <v xml:space="preserve"> Tekstil ve Hammaddeleri</v>
      </c>
      <c r="B24" s="69">
        <f>SEKTOR_USD!B24*$B$53</f>
        <v>0</v>
      </c>
      <c r="C24" s="69">
        <f>SEKTOR_USD!C24*$C$53</f>
        <v>0</v>
      </c>
      <c r="D24" s="70" t="e">
        <f t="shared" si="0"/>
        <v>#DIV/0!</v>
      </c>
      <c r="E24" s="70" t="e">
        <f t="shared" si="3"/>
        <v>#DIV/0!</v>
      </c>
      <c r="F24" s="69">
        <f>SEKTOR_USD!F24*$B$54</f>
        <v>0</v>
      </c>
      <c r="G24" s="69">
        <f>SEKTOR_USD!G24*$C$54</f>
        <v>0</v>
      </c>
      <c r="H24" s="70" t="e">
        <f t="shared" si="1"/>
        <v>#DIV/0!</v>
      </c>
      <c r="I24" s="70" t="e">
        <f t="shared" si="4"/>
        <v>#DIV/0!</v>
      </c>
      <c r="J24" s="69">
        <f>SEKTOR_USD!J24*$B$55</f>
        <v>0</v>
      </c>
      <c r="K24" s="69">
        <f>SEKTOR_USD!K24*$C$55</f>
        <v>0</v>
      </c>
      <c r="L24" s="70" t="e">
        <f t="shared" si="2"/>
        <v>#DIV/0!</v>
      </c>
      <c r="M24" s="70" t="e">
        <f t="shared" si="5"/>
        <v>#DIV/0!</v>
      </c>
    </row>
    <row r="25" spans="1:13" ht="14.25" x14ac:dyDescent="0.2">
      <c r="A25" s="11" t="str">
        <f>SEKTOR_USD!A25</f>
        <v xml:space="preserve"> Deri ve Deri Mamulleri </v>
      </c>
      <c r="B25" s="69">
        <f>SEKTOR_USD!B25*$B$53</f>
        <v>0</v>
      </c>
      <c r="C25" s="69">
        <f>SEKTOR_USD!C25*$C$53</f>
        <v>0</v>
      </c>
      <c r="D25" s="70" t="e">
        <f t="shared" si="0"/>
        <v>#DIV/0!</v>
      </c>
      <c r="E25" s="70" t="e">
        <f t="shared" si="3"/>
        <v>#DIV/0!</v>
      </c>
      <c r="F25" s="69">
        <f>SEKTOR_USD!F25*$B$54</f>
        <v>0</v>
      </c>
      <c r="G25" s="69">
        <f>SEKTOR_USD!G25*$C$54</f>
        <v>0</v>
      </c>
      <c r="H25" s="70" t="e">
        <f t="shared" si="1"/>
        <v>#DIV/0!</v>
      </c>
      <c r="I25" s="70" t="e">
        <f t="shared" si="4"/>
        <v>#DIV/0!</v>
      </c>
      <c r="J25" s="69">
        <f>SEKTOR_USD!J25*$B$55</f>
        <v>0</v>
      </c>
      <c r="K25" s="69">
        <f>SEKTOR_USD!K25*$C$55</f>
        <v>0</v>
      </c>
      <c r="L25" s="70" t="e">
        <f t="shared" si="2"/>
        <v>#DIV/0!</v>
      </c>
      <c r="M25" s="70" t="e">
        <f t="shared" si="5"/>
        <v>#DIV/0!</v>
      </c>
    </row>
    <row r="26" spans="1:13" ht="14.25" x14ac:dyDescent="0.2">
      <c r="A26" s="11" t="str">
        <f>SEKTOR_USD!A26</f>
        <v xml:space="preserve"> Halı </v>
      </c>
      <c r="B26" s="69">
        <f>SEKTOR_USD!B26*$B$53</f>
        <v>0</v>
      </c>
      <c r="C26" s="69">
        <f>SEKTOR_USD!C26*$C$53</f>
        <v>0</v>
      </c>
      <c r="D26" s="70" t="e">
        <f t="shared" si="0"/>
        <v>#DIV/0!</v>
      </c>
      <c r="E26" s="70" t="e">
        <f t="shared" si="3"/>
        <v>#DIV/0!</v>
      </c>
      <c r="F26" s="69">
        <f>SEKTOR_USD!F26*$B$54</f>
        <v>0</v>
      </c>
      <c r="G26" s="69">
        <f>SEKTOR_USD!G26*$C$54</f>
        <v>0</v>
      </c>
      <c r="H26" s="70" t="e">
        <f t="shared" si="1"/>
        <v>#DIV/0!</v>
      </c>
      <c r="I26" s="70" t="e">
        <f t="shared" si="4"/>
        <v>#DIV/0!</v>
      </c>
      <c r="J26" s="69">
        <f>SEKTOR_USD!J26*$B$55</f>
        <v>0</v>
      </c>
      <c r="K26" s="69">
        <f>SEKTOR_USD!K26*$C$55</f>
        <v>0</v>
      </c>
      <c r="L26" s="70" t="e">
        <f t="shared" si="2"/>
        <v>#DIV/0!</v>
      </c>
      <c r="M26" s="70" t="e">
        <f t="shared" si="5"/>
        <v>#DIV/0!</v>
      </c>
    </row>
    <row r="27" spans="1:13" s="19" customFormat="1" ht="15.75" x14ac:dyDescent="0.25">
      <c r="A27" s="66" t="s">
        <v>19</v>
      </c>
      <c r="B27" s="67">
        <f>SEKTOR_USD!B27*$B$53</f>
        <v>0</v>
      </c>
      <c r="C27" s="67">
        <f>SEKTOR_USD!C27*$C$53</f>
        <v>0</v>
      </c>
      <c r="D27" s="68" t="e">
        <f t="shared" si="0"/>
        <v>#DIV/0!</v>
      </c>
      <c r="E27" s="68" t="e">
        <f t="shared" si="3"/>
        <v>#DIV/0!</v>
      </c>
      <c r="F27" s="67">
        <f>SEKTOR_USD!F27*$B$54</f>
        <v>0</v>
      </c>
      <c r="G27" s="67">
        <f>SEKTOR_USD!G27*$C$54</f>
        <v>0</v>
      </c>
      <c r="H27" s="68" t="e">
        <f t="shared" si="1"/>
        <v>#DIV/0!</v>
      </c>
      <c r="I27" s="68" t="e">
        <f t="shared" si="4"/>
        <v>#DIV/0!</v>
      </c>
      <c r="J27" s="67">
        <f>SEKTOR_USD!J27*$B$55</f>
        <v>0</v>
      </c>
      <c r="K27" s="67">
        <f>SEKTOR_USD!K27*$C$55</f>
        <v>0</v>
      </c>
      <c r="L27" s="68" t="e">
        <f t="shared" si="2"/>
        <v>#DIV/0!</v>
      </c>
      <c r="M27" s="68" t="e">
        <f t="shared" si="5"/>
        <v>#DIV/0!</v>
      </c>
    </row>
    <row r="28" spans="1:13" ht="14.25" x14ac:dyDescent="0.2">
      <c r="A28" s="11" t="str">
        <f>SEKTOR_USD!A28</f>
        <v xml:space="preserve"> Kimyevi Maddeler ve Mamulleri  </v>
      </c>
      <c r="B28" s="69">
        <f>SEKTOR_USD!B28*$B$53</f>
        <v>0</v>
      </c>
      <c r="C28" s="69">
        <f>SEKTOR_USD!C28*$C$53</f>
        <v>0</v>
      </c>
      <c r="D28" s="70" t="e">
        <f t="shared" si="0"/>
        <v>#DIV/0!</v>
      </c>
      <c r="E28" s="70" t="e">
        <f t="shared" si="3"/>
        <v>#DIV/0!</v>
      </c>
      <c r="F28" s="69">
        <f>SEKTOR_USD!F28*$B$54</f>
        <v>0</v>
      </c>
      <c r="G28" s="69">
        <f>SEKTOR_USD!G28*$C$54</f>
        <v>0</v>
      </c>
      <c r="H28" s="70" t="e">
        <f t="shared" si="1"/>
        <v>#DIV/0!</v>
      </c>
      <c r="I28" s="70" t="e">
        <f t="shared" si="4"/>
        <v>#DIV/0!</v>
      </c>
      <c r="J28" s="69">
        <f>SEKTOR_USD!J28*$B$55</f>
        <v>0</v>
      </c>
      <c r="K28" s="69">
        <f>SEKTOR_USD!K28*$C$55</f>
        <v>0</v>
      </c>
      <c r="L28" s="70" t="e">
        <f t="shared" si="2"/>
        <v>#DIV/0!</v>
      </c>
      <c r="M28" s="70" t="e">
        <f t="shared" si="5"/>
        <v>#DIV/0!</v>
      </c>
    </row>
    <row r="29" spans="1:13" s="19" customFormat="1" ht="15.75" x14ac:dyDescent="0.25">
      <c r="A29" s="66" t="s">
        <v>21</v>
      </c>
      <c r="B29" s="67">
        <f>SEKTOR_USD!B29*$B$53</f>
        <v>0</v>
      </c>
      <c r="C29" s="67">
        <f>SEKTOR_USD!C29*$C$53</f>
        <v>0</v>
      </c>
      <c r="D29" s="68" t="e">
        <f t="shared" si="0"/>
        <v>#DIV/0!</v>
      </c>
      <c r="E29" s="68" t="e">
        <f t="shared" si="3"/>
        <v>#DIV/0!</v>
      </c>
      <c r="F29" s="67">
        <f>SEKTOR_USD!F29*$B$54</f>
        <v>0</v>
      </c>
      <c r="G29" s="67">
        <f>SEKTOR_USD!G29*$C$54</f>
        <v>0</v>
      </c>
      <c r="H29" s="68" t="e">
        <f t="shared" si="1"/>
        <v>#DIV/0!</v>
      </c>
      <c r="I29" s="68" t="e">
        <f t="shared" si="4"/>
        <v>#DIV/0!</v>
      </c>
      <c r="J29" s="67">
        <f>SEKTOR_USD!J29*$B$55</f>
        <v>0</v>
      </c>
      <c r="K29" s="67">
        <f>SEKTOR_USD!K29*$C$55</f>
        <v>0</v>
      </c>
      <c r="L29" s="68" t="e">
        <f t="shared" si="2"/>
        <v>#DIV/0!</v>
      </c>
      <c r="M29" s="68" t="e">
        <f t="shared" si="5"/>
        <v>#DIV/0!</v>
      </c>
    </row>
    <row r="30" spans="1:13" ht="14.25" x14ac:dyDescent="0.2">
      <c r="A30" s="11" t="str">
        <f>SEKTOR_USD!A30</f>
        <v xml:space="preserve"> Hazırgiyim ve Konfeksiyon </v>
      </c>
      <c r="B30" s="69">
        <f>SEKTOR_USD!B30*$B$53</f>
        <v>0</v>
      </c>
      <c r="C30" s="69">
        <f>SEKTOR_USD!C30*$C$53</f>
        <v>0</v>
      </c>
      <c r="D30" s="70" t="e">
        <f t="shared" si="0"/>
        <v>#DIV/0!</v>
      </c>
      <c r="E30" s="70" t="e">
        <f t="shared" si="3"/>
        <v>#DIV/0!</v>
      </c>
      <c r="F30" s="69">
        <f>SEKTOR_USD!F30*$B$54</f>
        <v>0</v>
      </c>
      <c r="G30" s="69">
        <f>SEKTOR_USD!G30*$C$54</f>
        <v>0</v>
      </c>
      <c r="H30" s="70" t="e">
        <f t="shared" si="1"/>
        <v>#DIV/0!</v>
      </c>
      <c r="I30" s="70" t="e">
        <f t="shared" si="4"/>
        <v>#DIV/0!</v>
      </c>
      <c r="J30" s="69">
        <f>SEKTOR_USD!J30*$B$55</f>
        <v>0</v>
      </c>
      <c r="K30" s="69">
        <f>SEKTOR_USD!K30*$C$55</f>
        <v>0</v>
      </c>
      <c r="L30" s="70" t="e">
        <f t="shared" si="2"/>
        <v>#DIV/0!</v>
      </c>
      <c r="M30" s="70" t="e">
        <f t="shared" si="5"/>
        <v>#DIV/0!</v>
      </c>
    </row>
    <row r="31" spans="1:13" ht="14.25" x14ac:dyDescent="0.2">
      <c r="A31" s="11" t="str">
        <f>SEKTOR_USD!A31</f>
        <v xml:space="preserve"> Otomotiv Endüstrisi</v>
      </c>
      <c r="B31" s="69">
        <f>SEKTOR_USD!B31*$B$53</f>
        <v>0</v>
      </c>
      <c r="C31" s="69">
        <f>SEKTOR_USD!C31*$C$53</f>
        <v>0</v>
      </c>
      <c r="D31" s="70" t="e">
        <f t="shared" si="0"/>
        <v>#DIV/0!</v>
      </c>
      <c r="E31" s="70" t="e">
        <f t="shared" si="3"/>
        <v>#DIV/0!</v>
      </c>
      <c r="F31" s="69">
        <f>SEKTOR_USD!F31*$B$54</f>
        <v>0</v>
      </c>
      <c r="G31" s="69">
        <f>SEKTOR_USD!G31*$C$54</f>
        <v>0</v>
      </c>
      <c r="H31" s="70" t="e">
        <f t="shared" si="1"/>
        <v>#DIV/0!</v>
      </c>
      <c r="I31" s="70" t="e">
        <f t="shared" si="4"/>
        <v>#DIV/0!</v>
      </c>
      <c r="J31" s="69">
        <f>SEKTOR_USD!J31*$B$55</f>
        <v>0</v>
      </c>
      <c r="K31" s="69">
        <f>SEKTOR_USD!K31*$C$55</f>
        <v>0</v>
      </c>
      <c r="L31" s="70" t="e">
        <f t="shared" si="2"/>
        <v>#DIV/0!</v>
      </c>
      <c r="M31" s="70" t="e">
        <f t="shared" si="5"/>
        <v>#DIV/0!</v>
      </c>
    </row>
    <row r="32" spans="1:13" ht="14.25" x14ac:dyDescent="0.2">
      <c r="A32" s="11" t="str">
        <f>SEKTOR_USD!A32</f>
        <v xml:space="preserve"> Gemi ve Yat</v>
      </c>
      <c r="B32" s="69">
        <f>SEKTOR_USD!B32*$B$53</f>
        <v>0</v>
      </c>
      <c r="C32" s="69">
        <f>SEKTOR_USD!C32*$C$53</f>
        <v>0</v>
      </c>
      <c r="D32" s="70" t="e">
        <f t="shared" si="0"/>
        <v>#DIV/0!</v>
      </c>
      <c r="E32" s="70" t="e">
        <f t="shared" si="3"/>
        <v>#DIV/0!</v>
      </c>
      <c r="F32" s="69">
        <f>SEKTOR_USD!F32*$B$54</f>
        <v>0</v>
      </c>
      <c r="G32" s="69">
        <f>SEKTOR_USD!G32*$C$54</f>
        <v>0</v>
      </c>
      <c r="H32" s="70" t="e">
        <f t="shared" si="1"/>
        <v>#DIV/0!</v>
      </c>
      <c r="I32" s="70" t="e">
        <f t="shared" si="4"/>
        <v>#DIV/0!</v>
      </c>
      <c r="J32" s="69">
        <f>SEKTOR_USD!J32*$B$55</f>
        <v>0</v>
      </c>
      <c r="K32" s="69">
        <f>SEKTOR_USD!K32*$C$55</f>
        <v>0</v>
      </c>
      <c r="L32" s="70" t="e">
        <f t="shared" si="2"/>
        <v>#DIV/0!</v>
      </c>
      <c r="M32" s="70" t="e">
        <f t="shared" si="5"/>
        <v>#DIV/0!</v>
      </c>
    </row>
    <row r="33" spans="1:13" ht="14.25" x14ac:dyDescent="0.2">
      <c r="A33" s="11" t="str">
        <f>SEKTOR_USD!A33</f>
        <v xml:space="preserve"> Elektrik Elektronik ve Hizmet</v>
      </c>
      <c r="B33" s="69">
        <f>SEKTOR_USD!B33*$B$53</f>
        <v>0</v>
      </c>
      <c r="C33" s="69">
        <f>SEKTOR_USD!C33*$C$53</f>
        <v>0</v>
      </c>
      <c r="D33" s="70" t="e">
        <f t="shared" si="0"/>
        <v>#DIV/0!</v>
      </c>
      <c r="E33" s="70" t="e">
        <f t="shared" si="3"/>
        <v>#DIV/0!</v>
      </c>
      <c r="F33" s="69">
        <f>SEKTOR_USD!F33*$B$54</f>
        <v>0</v>
      </c>
      <c r="G33" s="69">
        <f>SEKTOR_USD!G33*$C$54</f>
        <v>0</v>
      </c>
      <c r="H33" s="70" t="e">
        <f t="shared" si="1"/>
        <v>#DIV/0!</v>
      </c>
      <c r="I33" s="70" t="e">
        <f t="shared" si="4"/>
        <v>#DIV/0!</v>
      </c>
      <c r="J33" s="69">
        <f>SEKTOR_USD!J33*$B$55</f>
        <v>0</v>
      </c>
      <c r="K33" s="69">
        <f>SEKTOR_USD!K33*$C$55</f>
        <v>0</v>
      </c>
      <c r="L33" s="70" t="e">
        <f t="shared" si="2"/>
        <v>#DIV/0!</v>
      </c>
      <c r="M33" s="70" t="e">
        <f t="shared" si="5"/>
        <v>#DIV/0!</v>
      </c>
    </row>
    <row r="34" spans="1:13" ht="14.25" x14ac:dyDescent="0.2">
      <c r="A34" s="11" t="str">
        <f>SEKTOR_USD!A34</f>
        <v xml:space="preserve"> Makine ve Aksamları</v>
      </c>
      <c r="B34" s="69">
        <f>SEKTOR_USD!B34*$B$53</f>
        <v>0</v>
      </c>
      <c r="C34" s="69">
        <f>SEKTOR_USD!C34*$C$53</f>
        <v>0</v>
      </c>
      <c r="D34" s="70" t="e">
        <f t="shared" si="0"/>
        <v>#DIV/0!</v>
      </c>
      <c r="E34" s="70" t="e">
        <f t="shared" si="3"/>
        <v>#DIV/0!</v>
      </c>
      <c r="F34" s="69">
        <f>SEKTOR_USD!F34*$B$54</f>
        <v>0</v>
      </c>
      <c r="G34" s="69">
        <f>SEKTOR_USD!G34*$C$54</f>
        <v>0</v>
      </c>
      <c r="H34" s="70" t="e">
        <f t="shared" si="1"/>
        <v>#DIV/0!</v>
      </c>
      <c r="I34" s="70" t="e">
        <f t="shared" si="4"/>
        <v>#DIV/0!</v>
      </c>
      <c r="J34" s="69">
        <f>SEKTOR_USD!J34*$B$55</f>
        <v>0</v>
      </c>
      <c r="K34" s="69">
        <f>SEKTOR_USD!K34*$C$55</f>
        <v>0</v>
      </c>
      <c r="L34" s="70" t="e">
        <f t="shared" si="2"/>
        <v>#DIV/0!</v>
      </c>
      <c r="M34" s="70" t="e">
        <f t="shared" si="5"/>
        <v>#DIV/0!</v>
      </c>
    </row>
    <row r="35" spans="1:13" ht="14.25" x14ac:dyDescent="0.2">
      <c r="A35" s="11" t="str">
        <f>SEKTOR_USD!A35</f>
        <v xml:space="preserve"> Demir ve Demir Dışı Metaller </v>
      </c>
      <c r="B35" s="69">
        <f>SEKTOR_USD!B35*$B$53</f>
        <v>0</v>
      </c>
      <c r="C35" s="69">
        <f>SEKTOR_USD!C35*$C$53</f>
        <v>0</v>
      </c>
      <c r="D35" s="70" t="e">
        <f t="shared" si="0"/>
        <v>#DIV/0!</v>
      </c>
      <c r="E35" s="70" t="e">
        <f t="shared" si="3"/>
        <v>#DIV/0!</v>
      </c>
      <c r="F35" s="69">
        <f>SEKTOR_USD!F35*$B$54</f>
        <v>0</v>
      </c>
      <c r="G35" s="69">
        <f>SEKTOR_USD!G35*$C$54</f>
        <v>0</v>
      </c>
      <c r="H35" s="70" t="e">
        <f t="shared" si="1"/>
        <v>#DIV/0!</v>
      </c>
      <c r="I35" s="70" t="e">
        <f t="shared" si="4"/>
        <v>#DIV/0!</v>
      </c>
      <c r="J35" s="69">
        <f>SEKTOR_USD!J35*$B$55</f>
        <v>0</v>
      </c>
      <c r="K35" s="69">
        <f>SEKTOR_USD!K35*$C$55</f>
        <v>0</v>
      </c>
      <c r="L35" s="70" t="e">
        <f t="shared" si="2"/>
        <v>#DIV/0!</v>
      </c>
      <c r="M35" s="70" t="e">
        <f t="shared" si="5"/>
        <v>#DIV/0!</v>
      </c>
    </row>
    <row r="36" spans="1:13" ht="14.25" x14ac:dyDescent="0.2">
      <c r="A36" s="11" t="str">
        <f>SEKTOR_USD!A36</f>
        <v xml:space="preserve"> Çelik</v>
      </c>
      <c r="B36" s="69">
        <f>SEKTOR_USD!B36*$B$53</f>
        <v>0</v>
      </c>
      <c r="C36" s="69">
        <f>SEKTOR_USD!C36*$C$53</f>
        <v>0</v>
      </c>
      <c r="D36" s="70" t="e">
        <f t="shared" si="0"/>
        <v>#DIV/0!</v>
      </c>
      <c r="E36" s="70" t="e">
        <f t="shared" si="3"/>
        <v>#DIV/0!</v>
      </c>
      <c r="F36" s="69">
        <f>SEKTOR_USD!F36*$B$54</f>
        <v>0</v>
      </c>
      <c r="G36" s="69">
        <f>SEKTOR_USD!G36*$C$54</f>
        <v>0</v>
      </c>
      <c r="H36" s="70" t="e">
        <f t="shared" si="1"/>
        <v>#DIV/0!</v>
      </c>
      <c r="I36" s="70" t="e">
        <f t="shared" si="4"/>
        <v>#DIV/0!</v>
      </c>
      <c r="J36" s="69">
        <f>SEKTOR_USD!J36*$B$55</f>
        <v>0</v>
      </c>
      <c r="K36" s="69">
        <f>SEKTOR_USD!K36*$C$55</f>
        <v>0</v>
      </c>
      <c r="L36" s="70" t="e">
        <f t="shared" si="2"/>
        <v>#DIV/0!</v>
      </c>
      <c r="M36" s="70" t="e">
        <f t="shared" si="5"/>
        <v>#DIV/0!</v>
      </c>
    </row>
    <row r="37" spans="1:13" ht="14.25" x14ac:dyDescent="0.2">
      <c r="A37" s="11" t="str">
        <f>SEKTOR_USD!A37</f>
        <v xml:space="preserve"> Çimento Cam Seramik ve Toprak Ürünleri</v>
      </c>
      <c r="B37" s="69">
        <f>SEKTOR_USD!B37*$B$53</f>
        <v>0</v>
      </c>
      <c r="C37" s="69">
        <f>SEKTOR_USD!C37*$C$53</f>
        <v>0</v>
      </c>
      <c r="D37" s="70" t="e">
        <f t="shared" si="0"/>
        <v>#DIV/0!</v>
      </c>
      <c r="E37" s="70" t="e">
        <f t="shared" si="3"/>
        <v>#DIV/0!</v>
      </c>
      <c r="F37" s="69">
        <f>SEKTOR_USD!F37*$B$54</f>
        <v>0</v>
      </c>
      <c r="G37" s="69">
        <f>SEKTOR_USD!G37*$C$54</f>
        <v>0</v>
      </c>
      <c r="H37" s="70" t="e">
        <f t="shared" si="1"/>
        <v>#DIV/0!</v>
      </c>
      <c r="I37" s="70" t="e">
        <f t="shared" si="4"/>
        <v>#DIV/0!</v>
      </c>
      <c r="J37" s="69">
        <f>SEKTOR_USD!J37*$B$55</f>
        <v>0</v>
      </c>
      <c r="K37" s="69">
        <f>SEKTOR_USD!K37*$C$55</f>
        <v>0</v>
      </c>
      <c r="L37" s="70" t="e">
        <f t="shared" si="2"/>
        <v>#DIV/0!</v>
      </c>
      <c r="M37" s="70" t="e">
        <f t="shared" si="5"/>
        <v>#DIV/0!</v>
      </c>
    </row>
    <row r="38" spans="1:13" ht="14.25" x14ac:dyDescent="0.2">
      <c r="A38" s="11" t="str">
        <f>SEKTOR_USD!A38</f>
        <v xml:space="preserve"> Mücevher</v>
      </c>
      <c r="B38" s="69">
        <f>SEKTOR_USD!B38*$B$53</f>
        <v>0</v>
      </c>
      <c r="C38" s="69">
        <f>SEKTOR_USD!C38*$C$53</f>
        <v>0</v>
      </c>
      <c r="D38" s="70" t="e">
        <f t="shared" si="0"/>
        <v>#DIV/0!</v>
      </c>
      <c r="E38" s="70" t="e">
        <f t="shared" si="3"/>
        <v>#DIV/0!</v>
      </c>
      <c r="F38" s="69">
        <f>SEKTOR_USD!F38*$B$54</f>
        <v>0</v>
      </c>
      <c r="G38" s="69">
        <f>SEKTOR_USD!G38*$C$54</f>
        <v>0</v>
      </c>
      <c r="H38" s="70" t="e">
        <f t="shared" si="1"/>
        <v>#DIV/0!</v>
      </c>
      <c r="I38" s="70" t="e">
        <f t="shared" si="4"/>
        <v>#DIV/0!</v>
      </c>
      <c r="J38" s="69">
        <f>SEKTOR_USD!J38*$B$55</f>
        <v>0</v>
      </c>
      <c r="K38" s="69">
        <f>SEKTOR_USD!K38*$C$55</f>
        <v>0</v>
      </c>
      <c r="L38" s="70" t="e">
        <f t="shared" si="2"/>
        <v>#DIV/0!</v>
      </c>
      <c r="M38" s="70" t="e">
        <f t="shared" si="5"/>
        <v>#DIV/0!</v>
      </c>
    </row>
    <row r="39" spans="1:13" ht="14.25" x14ac:dyDescent="0.2">
      <c r="A39" s="11" t="str">
        <f>SEKTOR_USD!A39</f>
        <v xml:space="preserve"> Savunma ve Havacılık Sanayii</v>
      </c>
      <c r="B39" s="69">
        <f>SEKTOR_USD!B39*$B$53</f>
        <v>0</v>
      </c>
      <c r="C39" s="69">
        <f>SEKTOR_USD!C39*$C$53</f>
        <v>0</v>
      </c>
      <c r="D39" s="70" t="e">
        <f t="shared" si="0"/>
        <v>#DIV/0!</v>
      </c>
      <c r="E39" s="70" t="e">
        <f t="shared" si="3"/>
        <v>#DIV/0!</v>
      </c>
      <c r="F39" s="69">
        <f>SEKTOR_USD!F39*$B$54</f>
        <v>0</v>
      </c>
      <c r="G39" s="69">
        <f>SEKTOR_USD!G39*$C$54</f>
        <v>0</v>
      </c>
      <c r="H39" s="70" t="e">
        <f t="shared" si="1"/>
        <v>#DIV/0!</v>
      </c>
      <c r="I39" s="70" t="e">
        <f t="shared" si="4"/>
        <v>#DIV/0!</v>
      </c>
      <c r="J39" s="69">
        <f>SEKTOR_USD!J39*$B$55</f>
        <v>0</v>
      </c>
      <c r="K39" s="69">
        <f>SEKTOR_USD!K39*$C$55</f>
        <v>0</v>
      </c>
      <c r="L39" s="70" t="e">
        <f t="shared" si="2"/>
        <v>#DIV/0!</v>
      </c>
      <c r="M39" s="70" t="e">
        <f t="shared" si="5"/>
        <v>#DIV/0!</v>
      </c>
    </row>
    <row r="40" spans="1:13" ht="14.25" x14ac:dyDescent="0.2">
      <c r="A40" s="11" t="str">
        <f>SEKTOR_USD!A40</f>
        <v xml:space="preserve"> İklimlendirme Sanayii</v>
      </c>
      <c r="B40" s="69">
        <f>SEKTOR_USD!B40*$B$53</f>
        <v>0</v>
      </c>
      <c r="C40" s="69">
        <f>SEKTOR_USD!C40*$C$53</f>
        <v>0</v>
      </c>
      <c r="D40" s="70" t="e">
        <f t="shared" si="0"/>
        <v>#DIV/0!</v>
      </c>
      <c r="E40" s="70" t="e">
        <f t="shared" si="3"/>
        <v>#DIV/0!</v>
      </c>
      <c r="F40" s="69">
        <f>SEKTOR_USD!F40*$B$54</f>
        <v>0</v>
      </c>
      <c r="G40" s="69">
        <f>SEKTOR_USD!G40*$C$54</f>
        <v>0</v>
      </c>
      <c r="H40" s="70" t="e">
        <f t="shared" si="1"/>
        <v>#DIV/0!</v>
      </c>
      <c r="I40" s="70" t="e">
        <f t="shared" si="4"/>
        <v>#DIV/0!</v>
      </c>
      <c r="J40" s="69">
        <f>SEKTOR_USD!J40*$B$55</f>
        <v>0</v>
      </c>
      <c r="K40" s="69">
        <f>SEKTOR_USD!K40*$C$55</f>
        <v>0</v>
      </c>
      <c r="L40" s="70" t="e">
        <f t="shared" si="2"/>
        <v>#DIV/0!</v>
      </c>
      <c r="M40" s="70" t="e">
        <f t="shared" si="5"/>
        <v>#DIV/0!</v>
      </c>
    </row>
    <row r="41" spans="1:13" ht="14.25" x14ac:dyDescent="0.2">
      <c r="A41" s="11" t="str">
        <f>SEKTOR_USD!A41</f>
        <v xml:space="preserve"> Diğer Sanayi Ürünleri</v>
      </c>
      <c r="B41" s="69">
        <f>SEKTOR_USD!B41*$B$53</f>
        <v>0</v>
      </c>
      <c r="C41" s="69">
        <f>SEKTOR_USD!C41*$C$53</f>
        <v>0</v>
      </c>
      <c r="D41" s="70" t="e">
        <f t="shared" si="0"/>
        <v>#DIV/0!</v>
      </c>
      <c r="E41" s="70" t="e">
        <f t="shared" si="3"/>
        <v>#DIV/0!</v>
      </c>
      <c r="F41" s="69">
        <f>SEKTOR_USD!F41*$B$54</f>
        <v>0</v>
      </c>
      <c r="G41" s="69">
        <f>SEKTOR_USD!G41*$C$54</f>
        <v>0</v>
      </c>
      <c r="H41" s="70" t="e">
        <f t="shared" si="1"/>
        <v>#DIV/0!</v>
      </c>
      <c r="I41" s="70" t="e">
        <f t="shared" si="4"/>
        <v>#DIV/0!</v>
      </c>
      <c r="J41" s="69">
        <f>SEKTOR_USD!J41*$B$55</f>
        <v>0</v>
      </c>
      <c r="K41" s="69">
        <f>SEKTOR_USD!K41*$C$55</f>
        <v>0</v>
      </c>
      <c r="L41" s="70" t="e">
        <f t="shared" si="2"/>
        <v>#DIV/0!</v>
      </c>
      <c r="M41" s="70" t="e">
        <f t="shared" si="5"/>
        <v>#DIV/0!</v>
      </c>
    </row>
    <row r="42" spans="1:13" ht="16.5" x14ac:dyDescent="0.25">
      <c r="A42" s="63" t="s">
        <v>31</v>
      </c>
      <c r="B42" s="64">
        <f>SEKTOR_USD!B42*$B$53</f>
        <v>0</v>
      </c>
      <c r="C42" s="64">
        <f>SEKTOR_USD!C42*$C$53</f>
        <v>0</v>
      </c>
      <c r="D42" s="71" t="e">
        <f t="shared" si="0"/>
        <v>#DIV/0!</v>
      </c>
      <c r="E42" s="71" t="e">
        <f t="shared" si="3"/>
        <v>#DIV/0!</v>
      </c>
      <c r="F42" s="64">
        <f>SEKTOR_USD!F42*$B$54</f>
        <v>0</v>
      </c>
      <c r="G42" s="64">
        <f>SEKTOR_USD!G42*$C$54</f>
        <v>0</v>
      </c>
      <c r="H42" s="71" t="e">
        <f t="shared" si="1"/>
        <v>#DIV/0!</v>
      </c>
      <c r="I42" s="71" t="e">
        <f t="shared" si="4"/>
        <v>#DIV/0!</v>
      </c>
      <c r="J42" s="64">
        <f>SEKTOR_USD!J42*$B$55</f>
        <v>0</v>
      </c>
      <c r="K42" s="64">
        <f>SEKTOR_USD!K42*$C$55</f>
        <v>0</v>
      </c>
      <c r="L42" s="71" t="e">
        <f t="shared" si="2"/>
        <v>#DIV/0!</v>
      </c>
      <c r="M42" s="71" t="e">
        <f t="shared" si="5"/>
        <v>#DIV/0!</v>
      </c>
    </row>
    <row r="43" spans="1:13" ht="14.25" x14ac:dyDescent="0.2">
      <c r="A43" s="11" t="str">
        <f>SEKTOR_USD!A43</f>
        <v xml:space="preserve"> Madencilik Ürünleri</v>
      </c>
      <c r="B43" s="69">
        <f>SEKTOR_USD!B43*$B$53</f>
        <v>0</v>
      </c>
      <c r="C43" s="69">
        <f>SEKTOR_USD!C43*$C$53</f>
        <v>0</v>
      </c>
      <c r="D43" s="70" t="e">
        <f t="shared" si="0"/>
        <v>#DIV/0!</v>
      </c>
      <c r="E43" s="70" t="e">
        <f t="shared" si="3"/>
        <v>#DIV/0!</v>
      </c>
      <c r="F43" s="69">
        <f>SEKTOR_USD!F43*$B$54</f>
        <v>0</v>
      </c>
      <c r="G43" s="69">
        <f>SEKTOR_USD!G43*$C$54</f>
        <v>0</v>
      </c>
      <c r="H43" s="70" t="e">
        <f t="shared" si="1"/>
        <v>#DIV/0!</v>
      </c>
      <c r="I43" s="70" t="e">
        <f t="shared" si="4"/>
        <v>#DIV/0!</v>
      </c>
      <c r="J43" s="69">
        <f>SEKTOR_USD!J43*$B$55</f>
        <v>0</v>
      </c>
      <c r="K43" s="69">
        <f>SEKTOR_USD!K43*$C$55</f>
        <v>0</v>
      </c>
      <c r="L43" s="70" t="e">
        <f t="shared" si="2"/>
        <v>#DIV/0!</v>
      </c>
      <c r="M43" s="70" t="e">
        <f t="shared" si="5"/>
        <v>#DIV/0!</v>
      </c>
    </row>
    <row r="44" spans="1:13" ht="18" x14ac:dyDescent="0.25">
      <c r="A44" s="72" t="s">
        <v>33</v>
      </c>
      <c r="B44" s="130">
        <f>SEKTOR_USD!B44*$B$53</f>
        <v>0</v>
      </c>
      <c r="C44" s="130">
        <f>SEKTOR_USD!C44*$C$53</f>
        <v>0</v>
      </c>
      <c r="D44" s="131" t="e">
        <f>(C44-B44)/B44*100</f>
        <v>#DIV/0!</v>
      </c>
      <c r="E44" s="132" t="e">
        <f t="shared" si="3"/>
        <v>#DIV/0!</v>
      </c>
      <c r="F44" s="130">
        <f>SEKTOR_USD!F44*$B$54</f>
        <v>0</v>
      </c>
      <c r="G44" s="130">
        <f>SEKTOR_USD!G44*$C$54</f>
        <v>0</v>
      </c>
      <c r="H44" s="131" t="e">
        <f>(G44-F44)/F44*100</f>
        <v>#DIV/0!</v>
      </c>
      <c r="I44" s="131" t="e">
        <f t="shared" si="4"/>
        <v>#DIV/0!</v>
      </c>
      <c r="J44" s="130">
        <f>SEKTOR_USD!J44*$B$55</f>
        <v>0</v>
      </c>
      <c r="K44" s="130">
        <f>SEKTOR_USD!K44*$C$55</f>
        <v>0</v>
      </c>
      <c r="L44" s="131" t="e">
        <f>(K44-J44)/J44*100</f>
        <v>#DIV/0!</v>
      </c>
      <c r="M44" s="131" t="e">
        <f t="shared" si="5"/>
        <v>#DIV/0!</v>
      </c>
    </row>
    <row r="45" spans="1:13" ht="14.25" hidden="1" x14ac:dyDescent="0.2">
      <c r="A45" s="73" t="s">
        <v>34</v>
      </c>
      <c r="B45" s="69">
        <f>SEKTOR_USD!B45*2.1157</f>
        <v>0</v>
      </c>
      <c r="C45" s="69">
        <f>SEKTOR_USD!C45*2.7012</f>
        <v>0</v>
      </c>
      <c r="D45" s="70"/>
      <c r="E45" s="70"/>
      <c r="F45" s="69">
        <f>SEKTOR_USD!F45*2.1642</f>
        <v>5508970.5423938967</v>
      </c>
      <c r="G45" s="69">
        <f>SEKTOR_USD!G45*2.5613</f>
        <v>2668040.5322745657</v>
      </c>
      <c r="H45" s="70">
        <f>(G45-F45)/F45*100</f>
        <v>-51.569163208573244</v>
      </c>
      <c r="I45" s="70">
        <f t="shared" ref="I45:I46" si="6">G45/G$46*100</f>
        <v>1.9031658059821341</v>
      </c>
      <c r="J45" s="69">
        <f>SEKTOR_USD!J45*2.0809</f>
        <v>19999266.780328881</v>
      </c>
      <c r="K45" s="69">
        <f>SEKTOR_USD!K45*2.3856</f>
        <v>17170741.843270186</v>
      </c>
      <c r="L45" s="70">
        <f>(K45-J45)/J45*100</f>
        <v>-14.143143186833276</v>
      </c>
      <c r="M45" s="70">
        <f t="shared" ref="M45:M46" si="7">K45/K$46*100</f>
        <v>4.4688049787761335</v>
      </c>
    </row>
    <row r="46" spans="1:13" s="20" customFormat="1" ht="18" hidden="1" x14ac:dyDescent="0.25">
      <c r="A46" s="74" t="s">
        <v>35</v>
      </c>
      <c r="B46" s="75">
        <f>SEKTOR_USD!B46*2.1157</f>
        <v>0</v>
      </c>
      <c r="C46" s="75">
        <f>SEKTOR_USD!C46*2.7012</f>
        <v>0</v>
      </c>
      <c r="D46" s="76" t="e">
        <f>(C46-B46)/B46*100</f>
        <v>#DIV/0!</v>
      </c>
      <c r="E46" s="77" t="e">
        <f>C46/C$46*100</f>
        <v>#DIV/0!</v>
      </c>
      <c r="F46" s="75">
        <f>SEKTOR_USD!F46*2.1642</f>
        <v>107317285.82183588</v>
      </c>
      <c r="G46" s="75">
        <f>SEKTOR_USD!G46*2.5613</f>
        <v>140189600.08046779</v>
      </c>
      <c r="H46" s="76">
        <f>(G46-F46)/F46*100</f>
        <v>30.630959408724976</v>
      </c>
      <c r="I46" s="77">
        <f t="shared" si="6"/>
        <v>100</v>
      </c>
      <c r="J46" s="75">
        <f>SEKTOR_USD!J46*2.0809</f>
        <v>302763498.37798458</v>
      </c>
      <c r="K46" s="75">
        <f>SEKTOR_USD!K46*2.3856</f>
        <v>384235649.68307739</v>
      </c>
      <c r="L46" s="76">
        <f>(K46-J46)/J46*100</f>
        <v>26.909502546234631</v>
      </c>
      <c r="M46" s="77">
        <f t="shared" si="7"/>
        <v>100</v>
      </c>
    </row>
    <row r="47" spans="1:13" s="20" customFormat="1" ht="18" hidden="1" x14ac:dyDescent="0.25">
      <c r="A47" s="21"/>
      <c r="B47" s="22"/>
      <c r="C47" s="22"/>
      <c r="D47" s="23"/>
      <c r="E47" s="24"/>
      <c r="F47" s="24"/>
      <c r="G47" s="24"/>
      <c r="H47" s="24"/>
      <c r="I47" s="24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5" t="s">
        <v>117</v>
      </c>
    </row>
    <row r="52" spans="1:3" x14ac:dyDescent="0.2">
      <c r="A52" s="127"/>
      <c r="B52" s="128">
        <v>2017</v>
      </c>
      <c r="C52" s="128">
        <v>2018</v>
      </c>
    </row>
    <row r="53" spans="1:3" x14ac:dyDescent="0.2">
      <c r="A53" s="138" t="s">
        <v>225</v>
      </c>
      <c r="B53" s="129"/>
      <c r="C53" s="129"/>
    </row>
    <row r="54" spans="1:3" x14ac:dyDescent="0.2">
      <c r="A54" s="128" t="s">
        <v>226</v>
      </c>
      <c r="B54" s="129"/>
      <c r="C54" s="129"/>
    </row>
    <row r="55" spans="1:3" x14ac:dyDescent="0.2">
      <c r="A55" s="128" t="s">
        <v>227</v>
      </c>
      <c r="B55" s="129"/>
      <c r="C55" s="129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F6" sqref="F6:G6"/>
    </sheetView>
  </sheetViews>
  <sheetFormatPr defaultColWidth="9.140625" defaultRowHeight="12.75" x14ac:dyDescent="0.2"/>
  <cols>
    <col min="1" max="1" width="51" style="15" customWidth="1"/>
    <col min="2" max="2" width="14.42578125" style="15" customWidth="1"/>
    <col min="3" max="3" width="17.85546875" style="15" bestFit="1" customWidth="1"/>
    <col min="4" max="4" width="14.42578125" style="15" customWidth="1"/>
    <col min="5" max="5" width="17.85546875" style="15" bestFit="1" customWidth="1"/>
    <col min="6" max="6" width="19.85546875" style="15" bestFit="1" customWidth="1"/>
    <col min="7" max="7" width="19.85546875" style="15" customWidth="1"/>
    <col min="8" max="16384" width="9.140625" style="15"/>
  </cols>
  <sheetData>
    <row r="1" spans="1:7" x14ac:dyDescent="0.2">
      <c r="B1" s="16"/>
    </row>
    <row r="2" spans="1:7" x14ac:dyDescent="0.2">
      <c r="B2" s="16"/>
    </row>
    <row r="3" spans="1:7" x14ac:dyDescent="0.2">
      <c r="B3" s="16"/>
    </row>
    <row r="4" spans="1:7" x14ac:dyDescent="0.2">
      <c r="B4" s="16"/>
      <c r="C4" s="16"/>
    </row>
    <row r="5" spans="1:7" ht="26.25" x14ac:dyDescent="0.2">
      <c r="A5" s="143" t="s">
        <v>37</v>
      </c>
      <c r="B5" s="144"/>
      <c r="C5" s="144"/>
      <c r="D5" s="144"/>
      <c r="E5" s="144"/>
      <c r="F5" s="144"/>
      <c r="G5" s="145"/>
    </row>
    <row r="6" spans="1:7" ht="50.25" customHeight="1" x14ac:dyDescent="0.2">
      <c r="A6" s="61"/>
      <c r="B6" s="146" t="s">
        <v>123</v>
      </c>
      <c r="C6" s="146"/>
      <c r="D6" s="146" t="s">
        <v>124</v>
      </c>
      <c r="E6" s="146"/>
      <c r="F6" s="146" t="s">
        <v>122</v>
      </c>
      <c r="G6" s="146"/>
    </row>
    <row r="7" spans="1:7" ht="30" x14ac:dyDescent="0.25">
      <c r="A7" s="62" t="s">
        <v>1</v>
      </c>
      <c r="B7" s="78" t="s">
        <v>38</v>
      </c>
      <c r="C7" s="78" t="s">
        <v>39</v>
      </c>
      <c r="D7" s="78" t="s">
        <v>38</v>
      </c>
      <c r="E7" s="78" t="s">
        <v>39</v>
      </c>
      <c r="F7" s="78" t="s">
        <v>38</v>
      </c>
      <c r="G7" s="78" t="s">
        <v>39</v>
      </c>
    </row>
    <row r="8" spans="1:7" ht="16.5" x14ac:dyDescent="0.25">
      <c r="A8" s="63" t="s">
        <v>2</v>
      </c>
      <c r="B8" s="133">
        <f>SEKTOR_USD!D8</f>
        <v>11.032877859578036</v>
      </c>
      <c r="C8" s="133" t="e">
        <f>SEKTOR_TL!D8</f>
        <v>#DIV/0!</v>
      </c>
      <c r="D8" s="133">
        <f>SEKTOR_USD!H8</f>
        <v>10.690239872889066</v>
      </c>
      <c r="E8" s="133" t="e">
        <f>SEKTOR_TL!H8</f>
        <v>#DIV/0!</v>
      </c>
      <c r="F8" s="133">
        <f>SEKTOR_USD!L8</f>
        <v>7.3234454219429423</v>
      </c>
      <c r="G8" s="133" t="e">
        <f>SEKTOR_TL!L8</f>
        <v>#DIV/0!</v>
      </c>
    </row>
    <row r="9" spans="1:7" s="19" customFormat="1" ht="15.75" x14ac:dyDescent="0.25">
      <c r="A9" s="66" t="s">
        <v>3</v>
      </c>
      <c r="B9" s="134">
        <f>SEKTOR_USD!D9</f>
        <v>7.7623895550802136</v>
      </c>
      <c r="C9" s="134" t="e">
        <f>SEKTOR_TL!D9</f>
        <v>#DIV/0!</v>
      </c>
      <c r="D9" s="134">
        <f>SEKTOR_USD!H9</f>
        <v>7.4385584508043028</v>
      </c>
      <c r="E9" s="134" t="e">
        <f>SEKTOR_TL!H9</f>
        <v>#DIV/0!</v>
      </c>
      <c r="F9" s="134">
        <f>SEKTOR_USD!L9</f>
        <v>4.1795590826234772</v>
      </c>
      <c r="G9" s="134" t="e">
        <f>SEKTOR_TL!L9</f>
        <v>#DIV/0!</v>
      </c>
    </row>
    <row r="10" spans="1:7" ht="14.25" x14ac:dyDescent="0.2">
      <c r="A10" s="11" t="s">
        <v>4</v>
      </c>
      <c r="B10" s="135">
        <f>SEKTOR_USD!D10</f>
        <v>2.1904912260509177</v>
      </c>
      <c r="C10" s="135" t="e">
        <f>SEKTOR_TL!D10</f>
        <v>#DIV/0!</v>
      </c>
      <c r="D10" s="135">
        <f>SEKTOR_USD!H10</f>
        <v>-0.34881879850330522</v>
      </c>
      <c r="E10" s="135" t="e">
        <f>SEKTOR_TL!H10</f>
        <v>#DIV/0!</v>
      </c>
      <c r="F10" s="135">
        <f>SEKTOR_USD!L10</f>
        <v>-1.5042301264076736</v>
      </c>
      <c r="G10" s="135" t="e">
        <f>SEKTOR_TL!L10</f>
        <v>#DIV/0!</v>
      </c>
    </row>
    <row r="11" spans="1:7" ht="14.25" x14ac:dyDescent="0.2">
      <c r="A11" s="11" t="s">
        <v>5</v>
      </c>
      <c r="B11" s="135">
        <f>SEKTOR_USD!D11</f>
        <v>25.376347590066416</v>
      </c>
      <c r="C11" s="135" t="e">
        <f>SEKTOR_TL!D11</f>
        <v>#DIV/0!</v>
      </c>
      <c r="D11" s="135">
        <f>SEKTOR_USD!H11</f>
        <v>25.124848560699554</v>
      </c>
      <c r="E11" s="135" t="e">
        <f>SEKTOR_TL!H11</f>
        <v>#DIV/0!</v>
      </c>
      <c r="F11" s="135">
        <f>SEKTOR_USD!L11</f>
        <v>17.512617662456751</v>
      </c>
      <c r="G11" s="135" t="e">
        <f>SEKTOR_TL!L11</f>
        <v>#DIV/0!</v>
      </c>
    </row>
    <row r="12" spans="1:7" ht="14.25" x14ac:dyDescent="0.2">
      <c r="A12" s="11" t="s">
        <v>6</v>
      </c>
      <c r="B12" s="135">
        <f>SEKTOR_USD!D12</f>
        <v>20.612120344368709</v>
      </c>
      <c r="C12" s="135" t="e">
        <f>SEKTOR_TL!D12</f>
        <v>#DIV/0!</v>
      </c>
      <c r="D12" s="135">
        <f>SEKTOR_USD!H12</f>
        <v>18.068303926479135</v>
      </c>
      <c r="E12" s="135" t="e">
        <f>SEKTOR_TL!H12</f>
        <v>#DIV/0!</v>
      </c>
      <c r="F12" s="135">
        <f>SEKTOR_USD!L12</f>
        <v>11.003150422214651</v>
      </c>
      <c r="G12" s="135" t="e">
        <f>SEKTOR_TL!L12</f>
        <v>#DIV/0!</v>
      </c>
    </row>
    <row r="13" spans="1:7" ht="14.25" x14ac:dyDescent="0.2">
      <c r="A13" s="11" t="s">
        <v>7</v>
      </c>
      <c r="B13" s="135">
        <f>SEKTOR_USD!D13</f>
        <v>6.2468646974327786</v>
      </c>
      <c r="C13" s="135" t="e">
        <f>SEKTOR_TL!D13</f>
        <v>#DIV/0!</v>
      </c>
      <c r="D13" s="135">
        <f>SEKTOR_USD!H13</f>
        <v>9.1459145084207698</v>
      </c>
      <c r="E13" s="135" t="e">
        <f>SEKTOR_TL!H13</f>
        <v>#DIV/0!</v>
      </c>
      <c r="F13" s="135">
        <f>SEKTOR_USD!L13</f>
        <v>1.7111001186612482</v>
      </c>
      <c r="G13" s="135" t="e">
        <f>SEKTOR_TL!L13</f>
        <v>#DIV/0!</v>
      </c>
    </row>
    <row r="14" spans="1:7" ht="14.25" x14ac:dyDescent="0.2">
      <c r="A14" s="11" t="s">
        <v>8</v>
      </c>
      <c r="B14" s="135">
        <f>SEKTOR_USD!D14</f>
        <v>8.3303182283380384</v>
      </c>
      <c r="C14" s="135" t="e">
        <f>SEKTOR_TL!D14</f>
        <v>#DIV/0!</v>
      </c>
      <c r="D14" s="135">
        <f>SEKTOR_USD!H14</f>
        <v>-7.7971685814888838</v>
      </c>
      <c r="E14" s="135" t="e">
        <f>SEKTOR_TL!H14</f>
        <v>#DIV/0!</v>
      </c>
      <c r="F14" s="135">
        <f>SEKTOR_USD!L14</f>
        <v>-7.5804950915380021</v>
      </c>
      <c r="G14" s="135" t="e">
        <f>SEKTOR_TL!L14</f>
        <v>#DIV/0!</v>
      </c>
    </row>
    <row r="15" spans="1:7" ht="14.25" x14ac:dyDescent="0.2">
      <c r="A15" s="11" t="s">
        <v>9</v>
      </c>
      <c r="B15" s="135">
        <f>SEKTOR_USD!D15</f>
        <v>4.5898208210585221</v>
      </c>
      <c r="C15" s="135" t="e">
        <f>SEKTOR_TL!D15</f>
        <v>#DIV/0!</v>
      </c>
      <c r="D15" s="135">
        <f>SEKTOR_USD!H15</f>
        <v>74.39606833791737</v>
      </c>
      <c r="E15" s="135" t="e">
        <f>SEKTOR_TL!H15</f>
        <v>#DIV/0!</v>
      </c>
      <c r="F15" s="135">
        <f>SEKTOR_USD!L15</f>
        <v>67.321752778182045</v>
      </c>
      <c r="G15" s="135" t="e">
        <f>SEKTOR_TL!L15</f>
        <v>#DIV/0!</v>
      </c>
    </row>
    <row r="16" spans="1:7" ht="14.25" x14ac:dyDescent="0.2">
      <c r="A16" s="11" t="s">
        <v>10</v>
      </c>
      <c r="B16" s="135">
        <f>SEKTOR_USD!D16</f>
        <v>-1.0950790224638629</v>
      </c>
      <c r="C16" s="135" t="e">
        <f>SEKTOR_TL!D16</f>
        <v>#DIV/0!</v>
      </c>
      <c r="D16" s="135">
        <f>SEKTOR_USD!H16</f>
        <v>13.726450156157657</v>
      </c>
      <c r="E16" s="135" t="e">
        <f>SEKTOR_TL!H16</f>
        <v>#DIV/0!</v>
      </c>
      <c r="F16" s="135">
        <f>SEKTOR_USD!L16</f>
        <v>15.655109818587498</v>
      </c>
      <c r="G16" s="135" t="e">
        <f>SEKTOR_TL!L16</f>
        <v>#DIV/0!</v>
      </c>
    </row>
    <row r="17" spans="1:7" ht="14.25" x14ac:dyDescent="0.2">
      <c r="A17" s="8" t="s">
        <v>11</v>
      </c>
      <c r="B17" s="135">
        <f>SEKTOR_USD!D17</f>
        <v>15.909852501287233</v>
      </c>
      <c r="C17" s="135" t="e">
        <f>SEKTOR_TL!D17</f>
        <v>#DIV/0!</v>
      </c>
      <c r="D17" s="135">
        <f>SEKTOR_USD!H17</f>
        <v>31.705234572769452</v>
      </c>
      <c r="E17" s="135" t="e">
        <f>SEKTOR_TL!H17</f>
        <v>#DIV/0!</v>
      </c>
      <c r="F17" s="135">
        <f>SEKTOR_USD!L17</f>
        <v>24.430454155194752</v>
      </c>
      <c r="G17" s="135" t="e">
        <f>SEKTOR_TL!L17</f>
        <v>#DIV/0!</v>
      </c>
    </row>
    <row r="18" spans="1:7" s="19" customFormat="1" ht="15.75" x14ac:dyDescent="0.25">
      <c r="A18" s="66" t="s">
        <v>12</v>
      </c>
      <c r="B18" s="134">
        <f>SEKTOR_USD!D18</f>
        <v>31.198169475718302</v>
      </c>
      <c r="C18" s="134" t="e">
        <f>SEKTOR_TL!D18</f>
        <v>#DIV/0!</v>
      </c>
      <c r="D18" s="134">
        <f>SEKTOR_USD!H18</f>
        <v>20.183574771578552</v>
      </c>
      <c r="E18" s="134" t="e">
        <f>SEKTOR_TL!H18</f>
        <v>#DIV/0!</v>
      </c>
      <c r="F18" s="134">
        <f>SEKTOR_USD!L18</f>
        <v>19.426897852930988</v>
      </c>
      <c r="G18" s="134" t="e">
        <f>SEKTOR_TL!L18</f>
        <v>#DIV/0!</v>
      </c>
    </row>
    <row r="19" spans="1:7" ht="14.25" x14ac:dyDescent="0.2">
      <c r="A19" s="11" t="s">
        <v>13</v>
      </c>
      <c r="B19" s="135">
        <f>SEKTOR_USD!D19</f>
        <v>31.198169475718302</v>
      </c>
      <c r="C19" s="135" t="e">
        <f>SEKTOR_TL!D19</f>
        <v>#DIV/0!</v>
      </c>
      <c r="D19" s="135">
        <f>SEKTOR_USD!H19</f>
        <v>20.183574771578552</v>
      </c>
      <c r="E19" s="135" t="e">
        <f>SEKTOR_TL!H19</f>
        <v>#DIV/0!</v>
      </c>
      <c r="F19" s="135">
        <f>SEKTOR_USD!L19</f>
        <v>19.426897852930988</v>
      </c>
      <c r="G19" s="135" t="e">
        <f>SEKTOR_TL!L19</f>
        <v>#DIV/0!</v>
      </c>
    </row>
    <row r="20" spans="1:7" s="19" customFormat="1" ht="15.75" x14ac:dyDescent="0.25">
      <c r="A20" s="66" t="s">
        <v>112</v>
      </c>
      <c r="B20" s="134">
        <f>SEKTOR_USD!D20</f>
        <v>11.639548166122026</v>
      </c>
      <c r="C20" s="134" t="e">
        <f>SEKTOR_TL!D20</f>
        <v>#DIV/0!</v>
      </c>
      <c r="D20" s="134">
        <f>SEKTOR_USD!H20</f>
        <v>16.913508442013896</v>
      </c>
      <c r="E20" s="134" t="e">
        <f>SEKTOR_TL!H20</f>
        <v>#DIV/0!</v>
      </c>
      <c r="F20" s="134">
        <f>SEKTOR_USD!L20</f>
        <v>12.248508052435449</v>
      </c>
      <c r="G20" s="134" t="e">
        <f>SEKTOR_TL!L20</f>
        <v>#DIV/0!</v>
      </c>
    </row>
    <row r="21" spans="1:7" ht="14.25" x14ac:dyDescent="0.2">
      <c r="A21" s="11" t="s">
        <v>111</v>
      </c>
      <c r="B21" s="135">
        <f>SEKTOR_USD!D21</f>
        <v>11.639548166122026</v>
      </c>
      <c r="C21" s="135" t="e">
        <f>SEKTOR_TL!D21</f>
        <v>#DIV/0!</v>
      </c>
      <c r="D21" s="135">
        <f>SEKTOR_USD!H21</f>
        <v>16.913508442013896</v>
      </c>
      <c r="E21" s="135" t="e">
        <f>SEKTOR_TL!H21</f>
        <v>#DIV/0!</v>
      </c>
      <c r="F21" s="135">
        <f>SEKTOR_USD!L21</f>
        <v>12.248508052435449</v>
      </c>
      <c r="G21" s="135" t="e">
        <f>SEKTOR_TL!L21</f>
        <v>#DIV/0!</v>
      </c>
    </row>
    <row r="22" spans="1:7" ht="16.5" x14ac:dyDescent="0.25">
      <c r="A22" s="63" t="s">
        <v>14</v>
      </c>
      <c r="B22" s="133">
        <f>SEKTOR_USD!D22</f>
        <v>17.191522198984952</v>
      </c>
      <c r="C22" s="133" t="e">
        <f>SEKTOR_TL!D22</f>
        <v>#DIV/0!</v>
      </c>
      <c r="D22" s="133">
        <f>SEKTOR_USD!H22</f>
        <v>15.260231871863859</v>
      </c>
      <c r="E22" s="133" t="e">
        <f>SEKTOR_TL!H22</f>
        <v>#DIV/0!</v>
      </c>
      <c r="F22" s="133">
        <f>SEKTOR_USD!L22</f>
        <v>14.344958467056376</v>
      </c>
      <c r="G22" s="133" t="e">
        <f>SEKTOR_TL!L22</f>
        <v>#DIV/0!</v>
      </c>
    </row>
    <row r="23" spans="1:7" s="19" customFormat="1" ht="15.75" x14ac:dyDescent="0.25">
      <c r="A23" s="66" t="s">
        <v>15</v>
      </c>
      <c r="B23" s="134">
        <f>SEKTOR_USD!D23</f>
        <v>9.8604156200832964</v>
      </c>
      <c r="C23" s="134" t="e">
        <f>SEKTOR_TL!D23</f>
        <v>#DIV/0!</v>
      </c>
      <c r="D23" s="134">
        <f>SEKTOR_USD!H23</f>
        <v>10.9860941947685</v>
      </c>
      <c r="E23" s="134" t="e">
        <f>SEKTOR_TL!H23</f>
        <v>#DIV/0!</v>
      </c>
      <c r="F23" s="134">
        <f>SEKTOR_USD!L23</f>
        <v>8.1937311798310795</v>
      </c>
      <c r="G23" s="134" t="e">
        <f>SEKTOR_TL!L23</f>
        <v>#DIV/0!</v>
      </c>
    </row>
    <row r="24" spans="1:7" ht="14.25" x14ac:dyDescent="0.2">
      <c r="A24" s="11" t="s">
        <v>16</v>
      </c>
      <c r="B24" s="135">
        <f>SEKTOR_USD!D24</f>
        <v>7.5349249340734339</v>
      </c>
      <c r="C24" s="135" t="e">
        <f>SEKTOR_TL!D24</f>
        <v>#DIV/0!</v>
      </c>
      <c r="D24" s="135">
        <f>SEKTOR_USD!H24</f>
        <v>8.7051867324955694</v>
      </c>
      <c r="E24" s="135" t="e">
        <f>SEKTOR_TL!H24</f>
        <v>#DIV/0!</v>
      </c>
      <c r="F24" s="135">
        <f>SEKTOR_USD!L24</f>
        <v>5.3532321433084364</v>
      </c>
      <c r="G24" s="135" t="e">
        <f>SEKTOR_TL!L24</f>
        <v>#DIV/0!</v>
      </c>
    </row>
    <row r="25" spans="1:7" ht="14.25" x14ac:dyDescent="0.2">
      <c r="A25" s="11" t="s">
        <v>17</v>
      </c>
      <c r="B25" s="135">
        <f>SEKTOR_USD!D25</f>
        <v>24.746763772124091</v>
      </c>
      <c r="C25" s="135" t="e">
        <f>SEKTOR_TL!D25</f>
        <v>#DIV/0!</v>
      </c>
      <c r="D25" s="135">
        <f>SEKTOR_USD!H25</f>
        <v>22.217814012245629</v>
      </c>
      <c r="E25" s="135" t="e">
        <f>SEKTOR_TL!H25</f>
        <v>#DIV/0!</v>
      </c>
      <c r="F25" s="135">
        <f>SEKTOR_USD!L25</f>
        <v>14.548460600163047</v>
      </c>
      <c r="G25" s="135" t="e">
        <f>SEKTOR_TL!L25</f>
        <v>#DIV/0!</v>
      </c>
    </row>
    <row r="26" spans="1:7" ht="14.25" x14ac:dyDescent="0.2">
      <c r="A26" s="11" t="s">
        <v>18</v>
      </c>
      <c r="B26" s="135">
        <f>SEKTOR_USD!D26</f>
        <v>8.3884470638744233</v>
      </c>
      <c r="C26" s="135" t="e">
        <f>SEKTOR_TL!D26</f>
        <v>#DIV/0!</v>
      </c>
      <c r="D26" s="135">
        <f>SEKTOR_USD!H26</f>
        <v>11.918765280601079</v>
      </c>
      <c r="E26" s="135" t="e">
        <f>SEKTOR_TL!H26</f>
        <v>#DIV/0!</v>
      </c>
      <c r="F26" s="135">
        <f>SEKTOR_USD!L26</f>
        <v>15.070816848303462</v>
      </c>
      <c r="G26" s="135" t="e">
        <f>SEKTOR_TL!L26</f>
        <v>#DIV/0!</v>
      </c>
    </row>
    <row r="27" spans="1:7" s="19" customFormat="1" ht="15.75" x14ac:dyDescent="0.25">
      <c r="A27" s="66" t="s">
        <v>19</v>
      </c>
      <c r="B27" s="134">
        <f>SEKTOR_USD!D27</f>
        <v>10.891765303760153</v>
      </c>
      <c r="C27" s="134" t="e">
        <f>SEKTOR_TL!D27</f>
        <v>#DIV/0!</v>
      </c>
      <c r="D27" s="134">
        <f>SEKTOR_USD!H27</f>
        <v>3.9774763480618431</v>
      </c>
      <c r="E27" s="134" t="e">
        <f>SEKTOR_TL!H27</f>
        <v>#DIV/0!</v>
      </c>
      <c r="F27" s="134">
        <f>SEKTOR_USD!L27</f>
        <v>10.616426000119281</v>
      </c>
      <c r="G27" s="134" t="e">
        <f>SEKTOR_TL!L27</f>
        <v>#DIV/0!</v>
      </c>
    </row>
    <row r="28" spans="1:7" ht="14.25" x14ac:dyDescent="0.2">
      <c r="A28" s="11" t="s">
        <v>20</v>
      </c>
      <c r="B28" s="135">
        <f>SEKTOR_USD!D28</f>
        <v>10.891765303760153</v>
      </c>
      <c r="C28" s="135" t="e">
        <f>SEKTOR_TL!D28</f>
        <v>#DIV/0!</v>
      </c>
      <c r="D28" s="135">
        <f>SEKTOR_USD!H28</f>
        <v>3.9774763480618431</v>
      </c>
      <c r="E28" s="135" t="e">
        <f>SEKTOR_TL!H28</f>
        <v>#DIV/0!</v>
      </c>
      <c r="F28" s="135">
        <f>SEKTOR_USD!L28</f>
        <v>10.616426000119281</v>
      </c>
      <c r="G28" s="135" t="e">
        <f>SEKTOR_TL!L28</f>
        <v>#DIV/0!</v>
      </c>
    </row>
    <row r="29" spans="1:7" s="19" customFormat="1" ht="15.75" x14ac:dyDescent="0.25">
      <c r="A29" s="66" t="s">
        <v>21</v>
      </c>
      <c r="B29" s="134">
        <f>SEKTOR_USD!D29</f>
        <v>19.130706144608737</v>
      </c>
      <c r="C29" s="134" t="e">
        <f>SEKTOR_TL!D29</f>
        <v>#DIV/0!</v>
      </c>
      <c r="D29" s="134">
        <f>SEKTOR_USD!H29</f>
        <v>17.82833061848735</v>
      </c>
      <c r="E29" s="134" t="e">
        <f>SEKTOR_TL!H29</f>
        <v>#DIV/0!</v>
      </c>
      <c r="F29" s="134">
        <f>SEKTOR_USD!L29</f>
        <v>15.800574395340048</v>
      </c>
      <c r="G29" s="134" t="e">
        <f>SEKTOR_TL!L29</f>
        <v>#DIV/0!</v>
      </c>
    </row>
    <row r="30" spans="1:7" ht="14.25" x14ac:dyDescent="0.2">
      <c r="A30" s="11" t="s">
        <v>22</v>
      </c>
      <c r="B30" s="135">
        <f>SEKTOR_USD!D30</f>
        <v>9.2472736949290901</v>
      </c>
      <c r="C30" s="135" t="e">
        <f>SEKTOR_TL!D30</f>
        <v>#DIV/0!</v>
      </c>
      <c r="D30" s="135">
        <f>SEKTOR_USD!H30</f>
        <v>10.821613917452948</v>
      </c>
      <c r="E30" s="135" t="e">
        <f>SEKTOR_TL!H30</f>
        <v>#DIV/0!</v>
      </c>
      <c r="F30" s="135">
        <f>SEKTOR_USD!L30</f>
        <v>6.1825182511481849</v>
      </c>
      <c r="G30" s="135" t="e">
        <f>SEKTOR_TL!L30</f>
        <v>#DIV/0!</v>
      </c>
    </row>
    <row r="31" spans="1:7" ht="14.25" x14ac:dyDescent="0.2">
      <c r="A31" s="11" t="s">
        <v>23</v>
      </c>
      <c r="B31" s="135">
        <f>SEKTOR_USD!D31</f>
        <v>26.583232786371536</v>
      </c>
      <c r="C31" s="135" t="e">
        <f>SEKTOR_TL!D31</f>
        <v>#DIV/0!</v>
      </c>
      <c r="D31" s="135">
        <f>SEKTOR_USD!H31</f>
        <v>19.75407190772577</v>
      </c>
      <c r="E31" s="135" t="e">
        <f>SEKTOR_TL!H31</f>
        <v>#DIV/0!</v>
      </c>
      <c r="F31" s="135">
        <f>SEKTOR_USD!L31</f>
        <v>18.644565888626577</v>
      </c>
      <c r="G31" s="135" t="e">
        <f>SEKTOR_TL!L31</f>
        <v>#DIV/0!</v>
      </c>
    </row>
    <row r="32" spans="1:7" ht="14.25" x14ac:dyDescent="0.2">
      <c r="A32" s="11" t="s">
        <v>24</v>
      </c>
      <c r="B32" s="135">
        <f>SEKTOR_USD!D32</f>
        <v>-41.157410559706008</v>
      </c>
      <c r="C32" s="135" t="e">
        <f>SEKTOR_TL!D32</f>
        <v>#DIV/0!</v>
      </c>
      <c r="D32" s="135">
        <f>SEKTOR_USD!H32</f>
        <v>-40.435710509849045</v>
      </c>
      <c r="E32" s="135" t="e">
        <f>SEKTOR_TL!H32</f>
        <v>#DIV/0!</v>
      </c>
      <c r="F32" s="135">
        <f>SEKTOR_USD!L32</f>
        <v>11.103922649094496</v>
      </c>
      <c r="G32" s="135" t="e">
        <f>SEKTOR_TL!L32</f>
        <v>#DIV/0!</v>
      </c>
    </row>
    <row r="33" spans="1:7" ht="14.25" x14ac:dyDescent="0.2">
      <c r="A33" s="11" t="s">
        <v>107</v>
      </c>
      <c r="B33" s="135">
        <f>SEKTOR_USD!D33</f>
        <v>20.664770543753569</v>
      </c>
      <c r="C33" s="135" t="e">
        <f>SEKTOR_TL!D33</f>
        <v>#DIV/0!</v>
      </c>
      <c r="D33" s="135">
        <f>SEKTOR_USD!H33</f>
        <v>21.244226742124237</v>
      </c>
      <c r="E33" s="135" t="e">
        <f>SEKTOR_TL!H33</f>
        <v>#DIV/0!</v>
      </c>
      <c r="F33" s="135">
        <f>SEKTOR_USD!L33</f>
        <v>14.068283289013808</v>
      </c>
      <c r="G33" s="135" t="e">
        <f>SEKTOR_TL!L33</f>
        <v>#DIV/0!</v>
      </c>
    </row>
    <row r="34" spans="1:7" ht="14.25" x14ac:dyDescent="0.2">
      <c r="A34" s="11" t="s">
        <v>25</v>
      </c>
      <c r="B34" s="135">
        <f>SEKTOR_USD!D34</f>
        <v>24.861396171671281</v>
      </c>
      <c r="C34" s="135" t="e">
        <f>SEKTOR_TL!D34</f>
        <v>#DIV/0!</v>
      </c>
      <c r="D34" s="135">
        <f>SEKTOR_USD!H34</f>
        <v>26.233837355056679</v>
      </c>
      <c r="E34" s="135" t="e">
        <f>SEKTOR_TL!H34</f>
        <v>#DIV/0!</v>
      </c>
      <c r="F34" s="135">
        <f>SEKTOR_USD!L34</f>
        <v>22.747416658588904</v>
      </c>
      <c r="G34" s="135" t="e">
        <f>SEKTOR_TL!L34</f>
        <v>#DIV/0!</v>
      </c>
    </row>
    <row r="35" spans="1:7" ht="14.25" x14ac:dyDescent="0.2">
      <c r="A35" s="11" t="s">
        <v>26</v>
      </c>
      <c r="B35" s="135">
        <f>SEKTOR_USD!D35</f>
        <v>27.743599353309463</v>
      </c>
      <c r="C35" s="135" t="e">
        <f>SEKTOR_TL!D35</f>
        <v>#DIV/0!</v>
      </c>
      <c r="D35" s="135">
        <f>SEKTOR_USD!H35</f>
        <v>26.390681773639539</v>
      </c>
      <c r="E35" s="135" t="e">
        <f>SEKTOR_TL!H35</f>
        <v>#DIV/0!</v>
      </c>
      <c r="F35" s="135">
        <f>SEKTOR_USD!L35</f>
        <v>20.998800575523124</v>
      </c>
      <c r="G35" s="135" t="e">
        <f>SEKTOR_TL!L35</f>
        <v>#DIV/0!</v>
      </c>
    </row>
    <row r="36" spans="1:7" ht="14.25" x14ac:dyDescent="0.2">
      <c r="A36" s="11" t="s">
        <v>27</v>
      </c>
      <c r="B36" s="135">
        <f>SEKTOR_USD!D36</f>
        <v>15.065756901102818</v>
      </c>
      <c r="C36" s="135" t="e">
        <f>SEKTOR_TL!D36</f>
        <v>#DIV/0!</v>
      </c>
      <c r="D36" s="135">
        <f>SEKTOR_USD!H36</f>
        <v>19.329353785064853</v>
      </c>
      <c r="E36" s="135" t="e">
        <f>SEKTOR_TL!H36</f>
        <v>#DIV/0!</v>
      </c>
      <c r="F36" s="135">
        <f>SEKTOR_USD!L36</f>
        <v>19.349000273383961</v>
      </c>
      <c r="G36" s="135" t="e">
        <f>SEKTOR_TL!L36</f>
        <v>#DIV/0!</v>
      </c>
    </row>
    <row r="37" spans="1:7" ht="14.25" x14ac:dyDescent="0.2">
      <c r="A37" s="11" t="s">
        <v>108</v>
      </c>
      <c r="B37" s="135">
        <f>SEKTOR_USD!D37</f>
        <v>16.287545608695378</v>
      </c>
      <c r="C37" s="135" t="e">
        <f>SEKTOR_TL!D37</f>
        <v>#DIV/0!</v>
      </c>
      <c r="D37" s="135">
        <f>SEKTOR_USD!H37</f>
        <v>12.987402427205721</v>
      </c>
      <c r="E37" s="135" t="e">
        <f>SEKTOR_TL!H37</f>
        <v>#DIV/0!</v>
      </c>
      <c r="F37" s="135">
        <f>SEKTOR_USD!L37</f>
        <v>9.2432797166883542</v>
      </c>
      <c r="G37" s="135" t="e">
        <f>SEKTOR_TL!L37</f>
        <v>#DIV/0!</v>
      </c>
    </row>
    <row r="38" spans="1:7" ht="14.25" x14ac:dyDescent="0.2">
      <c r="A38" s="8" t="s">
        <v>28</v>
      </c>
      <c r="B38" s="135">
        <f>SEKTOR_USD!D38</f>
        <v>2.7674200511661904</v>
      </c>
      <c r="C38" s="135" t="e">
        <f>SEKTOR_TL!D38</f>
        <v>#DIV/0!</v>
      </c>
      <c r="D38" s="135">
        <f>SEKTOR_USD!H38</f>
        <v>6.8818768380090729</v>
      </c>
      <c r="E38" s="135" t="e">
        <f>SEKTOR_TL!H38</f>
        <v>#DIV/0!</v>
      </c>
      <c r="F38" s="135">
        <f>SEKTOR_USD!L38</f>
        <v>19.926869568403934</v>
      </c>
      <c r="G38" s="135" t="e">
        <f>SEKTOR_TL!L38</f>
        <v>#DIV/0!</v>
      </c>
    </row>
    <row r="39" spans="1:7" ht="14.25" x14ac:dyDescent="0.2">
      <c r="A39" s="8" t="s">
        <v>109</v>
      </c>
      <c r="B39" s="135">
        <f>SEKTOR_USD!D39</f>
        <v>38.286681570607001</v>
      </c>
      <c r="C39" s="135" t="e">
        <f>SEKTOR_TL!D39</f>
        <v>#DIV/0!</v>
      </c>
      <c r="D39" s="135">
        <f>SEKTOR_USD!H39</f>
        <v>17.240855127825434</v>
      </c>
      <c r="E39" s="135" t="e">
        <f>SEKTOR_TL!H39</f>
        <v>#DIV/0!</v>
      </c>
      <c r="F39" s="135">
        <f>SEKTOR_USD!L39</f>
        <v>12.845142529510726</v>
      </c>
      <c r="G39" s="135" t="e">
        <f>SEKTOR_TL!L39</f>
        <v>#DIV/0!</v>
      </c>
    </row>
    <row r="40" spans="1:7" ht="14.25" x14ac:dyDescent="0.2">
      <c r="A40" s="8" t="s">
        <v>29</v>
      </c>
      <c r="B40" s="135">
        <f>SEKTOR_USD!D40</f>
        <v>18.241525754135811</v>
      </c>
      <c r="C40" s="135" t="e">
        <f>SEKTOR_TL!D40</f>
        <v>#DIV/0!</v>
      </c>
      <c r="D40" s="135">
        <f>SEKTOR_USD!H40</f>
        <v>25.747773608728174</v>
      </c>
      <c r="E40" s="135" t="e">
        <f>SEKTOR_TL!H40</f>
        <v>#DIV/0!</v>
      </c>
      <c r="F40" s="135">
        <f>SEKTOR_USD!L40</f>
        <v>19.803067113998061</v>
      </c>
      <c r="G40" s="135" t="e">
        <f>SEKTOR_TL!L40</f>
        <v>#DIV/0!</v>
      </c>
    </row>
    <row r="41" spans="1:7" ht="14.25" x14ac:dyDescent="0.2">
      <c r="A41" s="11" t="s">
        <v>30</v>
      </c>
      <c r="B41" s="135">
        <f>SEKTOR_USD!D41</f>
        <v>6.3410907611458356</v>
      </c>
      <c r="C41" s="135" t="e">
        <f>SEKTOR_TL!D41</f>
        <v>#DIV/0!</v>
      </c>
      <c r="D41" s="135">
        <f>SEKTOR_USD!H41</f>
        <v>7.1582914216611195</v>
      </c>
      <c r="E41" s="135" t="e">
        <f>SEKTOR_TL!H41</f>
        <v>#DIV/0!</v>
      </c>
      <c r="F41" s="135">
        <f>SEKTOR_USD!L41</f>
        <v>12.610903963887631</v>
      </c>
      <c r="G41" s="135" t="e">
        <f>SEKTOR_TL!L41</f>
        <v>#DIV/0!</v>
      </c>
    </row>
    <row r="42" spans="1:7" ht="16.5" x14ac:dyDescent="0.25">
      <c r="A42" s="63" t="s">
        <v>31</v>
      </c>
      <c r="B42" s="133">
        <f>SEKTOR_USD!D42</f>
        <v>-17.473481554916702</v>
      </c>
      <c r="C42" s="133" t="e">
        <f>SEKTOR_TL!D42</f>
        <v>#DIV/0!</v>
      </c>
      <c r="D42" s="133">
        <f>SEKTOR_USD!H42</f>
        <v>0.38238864484751456</v>
      </c>
      <c r="E42" s="133" t="e">
        <f>SEKTOR_TL!H42</f>
        <v>#DIV/0!</v>
      </c>
      <c r="F42" s="133">
        <f>SEKTOR_USD!L42</f>
        <v>12.536007714496419</v>
      </c>
      <c r="G42" s="133" t="e">
        <f>SEKTOR_TL!L42</f>
        <v>#DIV/0!</v>
      </c>
    </row>
    <row r="43" spans="1:7" ht="14.25" x14ac:dyDescent="0.2">
      <c r="A43" s="11" t="s">
        <v>32</v>
      </c>
      <c r="B43" s="135">
        <f>SEKTOR_USD!D43</f>
        <v>-17.473481554916702</v>
      </c>
      <c r="C43" s="135" t="e">
        <f>SEKTOR_TL!D43</f>
        <v>#DIV/0!</v>
      </c>
      <c r="D43" s="135">
        <f>SEKTOR_USD!H43</f>
        <v>0.38238864484751456</v>
      </c>
      <c r="E43" s="135" t="e">
        <f>SEKTOR_TL!H43</f>
        <v>#DIV/0!</v>
      </c>
      <c r="F43" s="135">
        <f>SEKTOR_USD!L43</f>
        <v>12.536007714496419</v>
      </c>
      <c r="G43" s="135" t="e">
        <f>SEKTOR_TL!L43</f>
        <v>#DIV/0!</v>
      </c>
    </row>
    <row r="44" spans="1:7" ht="18" x14ac:dyDescent="0.25">
      <c r="A44" s="79" t="s">
        <v>40</v>
      </c>
      <c r="B44" s="136">
        <f>SEKTOR_USD!D44</f>
        <v>15.031659109530976</v>
      </c>
      <c r="C44" s="136" t="e">
        <f>SEKTOR_TL!D44</f>
        <v>#DIV/0!</v>
      </c>
      <c r="D44" s="136">
        <f>SEKTOR_USD!H44</f>
        <v>14.136481708837186</v>
      </c>
      <c r="E44" s="136" t="e">
        <f>SEKTOR_TL!H44</f>
        <v>#DIV/0!</v>
      </c>
      <c r="F44" s="136">
        <f>SEKTOR_USD!L44</f>
        <v>13.232730185056518</v>
      </c>
      <c r="G44" s="136" t="e">
        <f>SEKTOR_TL!L44</f>
        <v>#DIV/0!</v>
      </c>
    </row>
    <row r="45" spans="1:7" ht="14.25" hidden="1" x14ac:dyDescent="0.2">
      <c r="A45" s="73" t="s">
        <v>34</v>
      </c>
      <c r="B45" s="80"/>
      <c r="C45" s="80"/>
      <c r="D45" s="70">
        <f>SEKTOR_USD!H45</f>
        <v>-59.077805417559127</v>
      </c>
      <c r="E45" s="70">
        <f>SEKTOR_TL!H45</f>
        <v>-51.569163208573244</v>
      </c>
      <c r="F45" s="70">
        <f>SEKTOR_USD!L45</f>
        <v>-25.109182871177627</v>
      </c>
      <c r="G45" s="70">
        <f>SEKTOR_TL!L45</f>
        <v>-14.143143186833276</v>
      </c>
    </row>
    <row r="46" spans="1:7" s="20" customFormat="1" ht="18" hidden="1" x14ac:dyDescent="0.25">
      <c r="A46" s="74" t="s">
        <v>40</v>
      </c>
      <c r="B46" s="81">
        <f>SEKTOR_USD!D46</f>
        <v>0</v>
      </c>
      <c r="C46" s="81" t="e">
        <f>SEKTOR_TL!D46</f>
        <v>#DIV/0!</v>
      </c>
      <c r="D46" s="81">
        <f>SEKTOR_USD!H46</f>
        <v>10.37813702118558</v>
      </c>
      <c r="E46" s="81">
        <f>SEKTOR_TL!H46</f>
        <v>30.630959408724976</v>
      </c>
      <c r="F46" s="81">
        <f>SEKTOR_USD!L46</f>
        <v>10.700026764109522</v>
      </c>
      <c r="G46" s="81">
        <f>SEKTOR_TL!L46</f>
        <v>26.909502546234631</v>
      </c>
    </row>
    <row r="47" spans="1:7" s="20" customFormat="1" ht="18" x14ac:dyDescent="0.25">
      <c r="A47" s="21"/>
      <c r="B47" s="23"/>
      <c r="C47" s="23"/>
      <c r="D47" s="23"/>
      <c r="E47" s="23"/>
    </row>
    <row r="48" spans="1:7" x14ac:dyDescent="0.2">
      <c r="A48" s="19" t="s">
        <v>36</v>
      </c>
    </row>
    <row r="49" spans="1:1" x14ac:dyDescent="0.2">
      <c r="A49" s="26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/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40" t="s">
        <v>125</v>
      </c>
      <c r="D2" s="140"/>
      <c r="E2" s="140"/>
      <c r="F2" s="140"/>
      <c r="G2" s="140"/>
      <c r="H2" s="140"/>
      <c r="I2" s="140"/>
      <c r="J2" s="140"/>
      <c r="K2" s="140"/>
    </row>
    <row r="6" spans="1:13" ht="22.5" customHeight="1" x14ac:dyDescent="0.2">
      <c r="A6" s="147" t="s">
        <v>115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</row>
    <row r="7" spans="1:13" ht="24" customHeight="1" x14ac:dyDescent="0.2">
      <c r="A7" s="83"/>
      <c r="B7" s="139" t="s">
        <v>127</v>
      </c>
      <c r="C7" s="139"/>
      <c r="D7" s="139"/>
      <c r="E7" s="139"/>
      <c r="F7" s="139" t="s">
        <v>128</v>
      </c>
      <c r="G7" s="139"/>
      <c r="H7" s="139"/>
      <c r="I7" s="139"/>
      <c r="J7" s="139" t="s">
        <v>106</v>
      </c>
      <c r="K7" s="139"/>
      <c r="L7" s="139"/>
      <c r="M7" s="139"/>
    </row>
    <row r="8" spans="1:13" ht="60" x14ac:dyDescent="0.2">
      <c r="A8" s="84" t="s">
        <v>41</v>
      </c>
      <c r="B8" s="107">
        <v>2017</v>
      </c>
      <c r="C8" s="108">
        <v>2018</v>
      </c>
      <c r="D8" s="109" t="s">
        <v>120</v>
      </c>
      <c r="E8" s="109" t="s">
        <v>121</v>
      </c>
      <c r="F8" s="107">
        <v>2017</v>
      </c>
      <c r="G8" s="108">
        <v>2018</v>
      </c>
      <c r="H8" s="109" t="s">
        <v>120</v>
      </c>
      <c r="I8" s="109" t="s">
        <v>121</v>
      </c>
      <c r="J8" s="107" t="s">
        <v>129</v>
      </c>
      <c r="K8" s="107" t="s">
        <v>130</v>
      </c>
      <c r="L8" s="109" t="s">
        <v>120</v>
      </c>
      <c r="M8" s="109" t="s">
        <v>121</v>
      </c>
    </row>
    <row r="9" spans="1:13" ht="22.5" customHeight="1" x14ac:dyDescent="0.25">
      <c r="A9" s="85" t="s">
        <v>200</v>
      </c>
      <c r="B9" s="112">
        <v>3315579.2587899999</v>
      </c>
      <c r="C9" s="112">
        <v>3865546.1694299998</v>
      </c>
      <c r="D9" s="97">
        <f>(C9-B9)/B9*100</f>
        <v>16.587355261738093</v>
      </c>
      <c r="E9" s="114">
        <f t="shared" ref="E9:E22" si="0">C9/C$22*100</f>
        <v>28.530590752452611</v>
      </c>
      <c r="F9" s="112">
        <v>12645876.0659</v>
      </c>
      <c r="G9" s="112">
        <v>15026938.072079999</v>
      </c>
      <c r="H9" s="97">
        <f t="shared" ref="H9:H21" si="1">(G9-F9)/F9*100</f>
        <v>18.828762782205398</v>
      </c>
      <c r="I9" s="99">
        <f t="shared" ref="I9:I22" si="2">G9/G$22*100</f>
        <v>27.987245498427129</v>
      </c>
      <c r="J9" s="112">
        <v>36562691.38865</v>
      </c>
      <c r="K9" s="112">
        <v>43247278.26557</v>
      </c>
      <c r="L9" s="97">
        <f t="shared" ref="L9:L22" si="3">(K9-J9)/J9*100</f>
        <v>18.282535073430257</v>
      </c>
      <c r="M9" s="114">
        <f t="shared" ref="M9:M22" si="4">K9/K$22*100</f>
        <v>28.106938262638025</v>
      </c>
    </row>
    <row r="10" spans="1:13" ht="22.5" customHeight="1" x14ac:dyDescent="0.25">
      <c r="A10" s="85" t="s">
        <v>201</v>
      </c>
      <c r="B10" s="112">
        <v>2383322.7032099999</v>
      </c>
      <c r="C10" s="112">
        <v>3022042.8734599999</v>
      </c>
      <c r="D10" s="97">
        <f t="shared" ref="D10:D22" si="5">(C10-B10)/B10*100</f>
        <v>26.799567234002087</v>
      </c>
      <c r="E10" s="114">
        <f t="shared" si="0"/>
        <v>22.304912340955688</v>
      </c>
      <c r="F10" s="112">
        <v>9493349.2055300009</v>
      </c>
      <c r="G10" s="112">
        <v>11532721.304090001</v>
      </c>
      <c r="H10" s="97">
        <f t="shared" si="1"/>
        <v>21.482113997998081</v>
      </c>
      <c r="I10" s="99">
        <f t="shared" si="2"/>
        <v>21.479365979567817</v>
      </c>
      <c r="J10" s="112">
        <v>26209336.75333</v>
      </c>
      <c r="K10" s="112">
        <v>31345488.318950001</v>
      </c>
      <c r="L10" s="97">
        <f t="shared" si="3"/>
        <v>19.596648377481102</v>
      </c>
      <c r="M10" s="114">
        <f t="shared" si="4"/>
        <v>20.371818535789124</v>
      </c>
    </row>
    <row r="11" spans="1:13" ht="22.5" customHeight="1" x14ac:dyDescent="0.25">
      <c r="A11" s="85" t="s">
        <v>202</v>
      </c>
      <c r="B11" s="112">
        <v>1467129.5745900001</v>
      </c>
      <c r="C11" s="112">
        <v>1649920.24217</v>
      </c>
      <c r="D11" s="97">
        <f t="shared" si="5"/>
        <v>12.459067743289278</v>
      </c>
      <c r="E11" s="114">
        <f t="shared" si="0"/>
        <v>12.17763212241778</v>
      </c>
      <c r="F11" s="112">
        <v>5934000.65013</v>
      </c>
      <c r="G11" s="112">
        <v>6727693.5879800003</v>
      </c>
      <c r="H11" s="97">
        <f t="shared" si="1"/>
        <v>13.375342954042521</v>
      </c>
      <c r="I11" s="99">
        <f t="shared" si="2"/>
        <v>12.530138287774792</v>
      </c>
      <c r="J11" s="112">
        <v>18134270.887460001</v>
      </c>
      <c r="K11" s="112">
        <v>19486189.11995</v>
      </c>
      <c r="L11" s="97">
        <f t="shared" si="3"/>
        <v>7.4550459783021221</v>
      </c>
      <c r="M11" s="114">
        <f t="shared" si="4"/>
        <v>12.664314068627894</v>
      </c>
    </row>
    <row r="12" spans="1:13" ht="22.5" customHeight="1" x14ac:dyDescent="0.25">
      <c r="A12" s="85" t="s">
        <v>203</v>
      </c>
      <c r="B12" s="112">
        <v>855512.18952000001</v>
      </c>
      <c r="C12" s="112">
        <v>1067161.23838</v>
      </c>
      <c r="D12" s="97">
        <f t="shared" si="5"/>
        <v>24.739454499035176</v>
      </c>
      <c r="E12" s="114">
        <f t="shared" si="0"/>
        <v>7.876439505465763</v>
      </c>
      <c r="F12" s="112">
        <v>3585418.0485399999</v>
      </c>
      <c r="G12" s="112">
        <v>4427498.5533100003</v>
      </c>
      <c r="H12" s="97">
        <f t="shared" si="1"/>
        <v>23.486257205429638</v>
      </c>
      <c r="I12" s="99">
        <f t="shared" si="2"/>
        <v>8.2460903452878913</v>
      </c>
      <c r="J12" s="112">
        <v>10924445.50068</v>
      </c>
      <c r="K12" s="112">
        <v>12668760.83543</v>
      </c>
      <c r="L12" s="97">
        <f t="shared" si="3"/>
        <v>15.967083497660584</v>
      </c>
      <c r="M12" s="114">
        <f t="shared" si="4"/>
        <v>8.233583544355433</v>
      </c>
    </row>
    <row r="13" spans="1:13" ht="22.5" customHeight="1" x14ac:dyDescent="0.25">
      <c r="A13" s="86" t="s">
        <v>204</v>
      </c>
      <c r="B13" s="112">
        <v>943603.58947000001</v>
      </c>
      <c r="C13" s="112">
        <v>1162179.7612099999</v>
      </c>
      <c r="D13" s="97">
        <f t="shared" si="5"/>
        <v>23.163982648981762</v>
      </c>
      <c r="E13" s="114">
        <f t="shared" si="0"/>
        <v>8.5777465058074647</v>
      </c>
      <c r="F13" s="112">
        <v>3752002.8261099998</v>
      </c>
      <c r="G13" s="112">
        <v>4389263.10726</v>
      </c>
      <c r="H13" s="97">
        <f t="shared" si="1"/>
        <v>16.98453627794035</v>
      </c>
      <c r="I13" s="99">
        <f t="shared" si="2"/>
        <v>8.1748779126412519</v>
      </c>
      <c r="J13" s="112">
        <v>11102085.429819999</v>
      </c>
      <c r="K13" s="112">
        <v>12412736.026289999</v>
      </c>
      <c r="L13" s="97">
        <f t="shared" si="3"/>
        <v>11.805445064848957</v>
      </c>
      <c r="M13" s="114">
        <f t="shared" si="4"/>
        <v>8.0671898707463683</v>
      </c>
    </row>
    <row r="14" spans="1:13" ht="22.5" customHeight="1" x14ac:dyDescent="0.25">
      <c r="A14" s="85" t="s">
        <v>205</v>
      </c>
      <c r="B14" s="112">
        <v>986610.79972999997</v>
      </c>
      <c r="C14" s="112">
        <v>884675.43998999998</v>
      </c>
      <c r="D14" s="97">
        <f t="shared" si="5"/>
        <v>-10.33187147027947</v>
      </c>
      <c r="E14" s="114">
        <f t="shared" si="0"/>
        <v>6.5295592966161591</v>
      </c>
      <c r="F14" s="112">
        <v>4246372.4725200003</v>
      </c>
      <c r="G14" s="112">
        <v>3914163.4771599998</v>
      </c>
      <c r="H14" s="97">
        <f t="shared" si="1"/>
        <v>-7.8233597620053299</v>
      </c>
      <c r="I14" s="99">
        <f t="shared" si="2"/>
        <v>7.2900183411144415</v>
      </c>
      <c r="J14" s="112">
        <v>10934380.19619</v>
      </c>
      <c r="K14" s="112">
        <v>11384287.67059</v>
      </c>
      <c r="L14" s="97">
        <f t="shared" si="3"/>
        <v>4.1146134150042393</v>
      </c>
      <c r="M14" s="114">
        <f t="shared" si="4"/>
        <v>7.3987886302691264</v>
      </c>
    </row>
    <row r="15" spans="1:13" ht="22.5" customHeight="1" x14ac:dyDescent="0.25">
      <c r="A15" s="85" t="s">
        <v>206</v>
      </c>
      <c r="B15" s="112">
        <v>652814.62392000004</v>
      </c>
      <c r="C15" s="112">
        <v>681612.65983000002</v>
      </c>
      <c r="D15" s="97">
        <f t="shared" si="5"/>
        <v>4.4113650115670611</v>
      </c>
      <c r="E15" s="114">
        <f t="shared" si="0"/>
        <v>5.0308057379037807</v>
      </c>
      <c r="F15" s="112">
        <v>2640155.7408400001</v>
      </c>
      <c r="G15" s="112">
        <v>2747896.1478300001</v>
      </c>
      <c r="H15" s="97">
        <f t="shared" si="1"/>
        <v>4.080835282683779</v>
      </c>
      <c r="I15" s="99">
        <f t="shared" si="2"/>
        <v>5.1178785541408196</v>
      </c>
      <c r="J15" s="112">
        <v>7795653.53082</v>
      </c>
      <c r="K15" s="112">
        <v>8167318.0056600003</v>
      </c>
      <c r="L15" s="97">
        <f t="shared" si="3"/>
        <v>4.7675858524321315</v>
      </c>
      <c r="M15" s="114">
        <f t="shared" si="4"/>
        <v>5.3080404631884868</v>
      </c>
    </row>
    <row r="16" spans="1:13" ht="22.5" customHeight="1" x14ac:dyDescent="0.25">
      <c r="A16" s="85" t="s">
        <v>207</v>
      </c>
      <c r="B16" s="112">
        <v>525534.72169999999</v>
      </c>
      <c r="C16" s="112">
        <v>558607.10083999997</v>
      </c>
      <c r="D16" s="97">
        <f t="shared" si="5"/>
        <v>6.293091164941</v>
      </c>
      <c r="E16" s="114">
        <f t="shared" si="0"/>
        <v>4.12293370378503</v>
      </c>
      <c r="F16" s="112">
        <v>2139643.17234</v>
      </c>
      <c r="G16" s="112">
        <v>2238378.0673699998</v>
      </c>
      <c r="H16" s="97">
        <f t="shared" si="1"/>
        <v>4.6145495803405066</v>
      </c>
      <c r="I16" s="99">
        <f t="shared" si="2"/>
        <v>4.1689155960637896</v>
      </c>
      <c r="J16" s="112">
        <v>6482495.0482599996</v>
      </c>
      <c r="K16" s="112">
        <v>6851503.0117300004</v>
      </c>
      <c r="L16" s="97">
        <f t="shared" si="3"/>
        <v>5.6923755548266577</v>
      </c>
      <c r="M16" s="114">
        <f t="shared" si="4"/>
        <v>4.4528761087443076</v>
      </c>
    </row>
    <row r="17" spans="1:13" ht="22.5" customHeight="1" x14ac:dyDescent="0.25">
      <c r="A17" s="85" t="s">
        <v>208</v>
      </c>
      <c r="B17" s="112">
        <v>188533.39616</v>
      </c>
      <c r="C17" s="112">
        <v>207862.10746</v>
      </c>
      <c r="D17" s="97">
        <f t="shared" si="5"/>
        <v>10.252141898296134</v>
      </c>
      <c r="E17" s="114">
        <f t="shared" si="0"/>
        <v>1.534176145090014</v>
      </c>
      <c r="F17" s="112">
        <v>764461.87512999994</v>
      </c>
      <c r="G17" s="112">
        <v>844033.65804999997</v>
      </c>
      <c r="H17" s="97">
        <f t="shared" si="1"/>
        <v>10.408862169414075</v>
      </c>
      <c r="I17" s="99">
        <f t="shared" si="2"/>
        <v>1.5719887234160341</v>
      </c>
      <c r="J17" s="112">
        <v>2213796.8350800001</v>
      </c>
      <c r="K17" s="112">
        <v>2527482.5657799998</v>
      </c>
      <c r="L17" s="97">
        <f t="shared" si="3"/>
        <v>14.169580773145521</v>
      </c>
      <c r="M17" s="114">
        <f t="shared" si="4"/>
        <v>1.6426420178406596</v>
      </c>
    </row>
    <row r="18" spans="1:13" ht="22.5" customHeight="1" x14ac:dyDescent="0.25">
      <c r="A18" s="85" t="s">
        <v>209</v>
      </c>
      <c r="B18" s="112">
        <v>149035.76491</v>
      </c>
      <c r="C18" s="112">
        <v>143641.83777000001</v>
      </c>
      <c r="D18" s="97">
        <f t="shared" si="5"/>
        <v>-3.6192165976115063</v>
      </c>
      <c r="E18" s="114">
        <f t="shared" si="0"/>
        <v>1.0601830397877166</v>
      </c>
      <c r="F18" s="112">
        <v>587301.88589999999</v>
      </c>
      <c r="G18" s="112">
        <v>594863.30015000002</v>
      </c>
      <c r="H18" s="97">
        <f t="shared" si="1"/>
        <v>1.2874833933851038</v>
      </c>
      <c r="I18" s="99">
        <f t="shared" si="2"/>
        <v>1.107916006537327</v>
      </c>
      <c r="J18" s="112">
        <v>1854893.42248</v>
      </c>
      <c r="K18" s="112">
        <v>1817718.50599</v>
      </c>
      <c r="L18" s="97">
        <f t="shared" si="3"/>
        <v>-2.004153771826791</v>
      </c>
      <c r="M18" s="114">
        <f t="shared" si="4"/>
        <v>1.1813576223914581</v>
      </c>
    </row>
    <row r="19" spans="1:13" ht="22.5" customHeight="1" x14ac:dyDescent="0.25">
      <c r="A19" s="85" t="s">
        <v>210</v>
      </c>
      <c r="B19" s="112">
        <v>143640.99363000001</v>
      </c>
      <c r="C19" s="112">
        <v>150625.61206000001</v>
      </c>
      <c r="D19" s="97">
        <f t="shared" si="5"/>
        <v>4.8625522933873917</v>
      </c>
      <c r="E19" s="114">
        <f t="shared" si="0"/>
        <v>1.1117284611698834</v>
      </c>
      <c r="F19" s="112">
        <v>548941.75133</v>
      </c>
      <c r="G19" s="112">
        <v>613429.58920000005</v>
      </c>
      <c r="H19" s="97">
        <f t="shared" si="1"/>
        <v>11.74766497788811</v>
      </c>
      <c r="I19" s="99">
        <f t="shared" si="2"/>
        <v>1.1424951927391098</v>
      </c>
      <c r="J19" s="112">
        <v>1532381.0974999999</v>
      </c>
      <c r="K19" s="112">
        <v>1770136.1533299999</v>
      </c>
      <c r="L19" s="97">
        <f t="shared" si="3"/>
        <v>15.515399936600952</v>
      </c>
      <c r="M19" s="114">
        <f t="shared" si="4"/>
        <v>1.1504332659407905</v>
      </c>
    </row>
    <row r="20" spans="1:13" ht="22.5" customHeight="1" x14ac:dyDescent="0.25">
      <c r="A20" s="85" t="s">
        <v>211</v>
      </c>
      <c r="B20" s="112">
        <v>91837.791809999995</v>
      </c>
      <c r="C20" s="112">
        <v>91184.907569999996</v>
      </c>
      <c r="D20" s="97">
        <f t="shared" si="5"/>
        <v>-0.71091021150718525</v>
      </c>
      <c r="E20" s="114">
        <f t="shared" si="0"/>
        <v>0.67301208332573215</v>
      </c>
      <c r="F20" s="112">
        <v>415254.03651000001</v>
      </c>
      <c r="G20" s="112">
        <v>357064.21698999999</v>
      </c>
      <c r="H20" s="97">
        <f t="shared" si="1"/>
        <v>-14.013065353694332</v>
      </c>
      <c r="I20" s="99">
        <f t="shared" si="2"/>
        <v>0.6650219659965324</v>
      </c>
      <c r="J20" s="112">
        <v>1250415.2051599999</v>
      </c>
      <c r="K20" s="112">
        <v>1245412.7089499999</v>
      </c>
      <c r="L20" s="97">
        <f t="shared" si="3"/>
        <v>-0.40006680895726199</v>
      </c>
      <c r="M20" s="114">
        <f t="shared" si="4"/>
        <v>0.80940904320053775</v>
      </c>
    </row>
    <row r="21" spans="1:13" ht="22.5" customHeight="1" x14ac:dyDescent="0.25">
      <c r="A21" s="85" t="s">
        <v>212</v>
      </c>
      <c r="B21" s="112">
        <v>75147.440430000002</v>
      </c>
      <c r="C21" s="112">
        <v>63717.230680000001</v>
      </c>
      <c r="D21" s="97">
        <f t="shared" si="5"/>
        <v>-15.210378004354341</v>
      </c>
      <c r="E21" s="114">
        <f t="shared" si="0"/>
        <v>0.47028030522236847</v>
      </c>
      <c r="F21" s="112">
        <v>289230.99274000002</v>
      </c>
      <c r="G21" s="112">
        <v>278150.60071999999</v>
      </c>
      <c r="H21" s="97">
        <f t="shared" si="1"/>
        <v>-3.8309836421854642</v>
      </c>
      <c r="I21" s="99">
        <f t="shared" si="2"/>
        <v>0.51804759629305386</v>
      </c>
      <c r="J21" s="112">
        <v>888700.18857</v>
      </c>
      <c r="K21" s="112">
        <v>942601.89017000003</v>
      </c>
      <c r="L21" s="97">
        <f t="shared" si="3"/>
        <v>6.0652290044781925</v>
      </c>
      <c r="M21" s="114">
        <f t="shared" si="4"/>
        <v>0.61260856626776927</v>
      </c>
    </row>
    <row r="22" spans="1:13" ht="24" customHeight="1" x14ac:dyDescent="0.2">
      <c r="A22" s="102" t="s">
        <v>42</v>
      </c>
      <c r="B22" s="113">
        <f>SUM(B9:B21)</f>
        <v>11778302.847869996</v>
      </c>
      <c r="C22" s="113">
        <f>SUM(C9:C21)</f>
        <v>13548777.180850001</v>
      </c>
      <c r="D22" s="111">
        <f t="shared" si="5"/>
        <v>15.031659109531049</v>
      </c>
      <c r="E22" s="115">
        <f t="shared" si="0"/>
        <v>100</v>
      </c>
      <c r="F22" s="100">
        <f>SUM(F9:F21)</f>
        <v>47042008.723519996</v>
      </c>
      <c r="G22" s="100">
        <f>SUM(G9:G21)</f>
        <v>53692093.682190008</v>
      </c>
      <c r="H22" s="111">
        <f>(G22-F22)/F22*100</f>
        <v>14.136481708837218</v>
      </c>
      <c r="I22" s="104">
        <f t="shared" si="2"/>
        <v>100</v>
      </c>
      <c r="J22" s="113">
        <f>SUM(J9:J21)</f>
        <v>135885545.484</v>
      </c>
      <c r="K22" s="113">
        <f>SUM(K9:K21)</f>
        <v>153866913.07839003</v>
      </c>
      <c r="L22" s="111">
        <f t="shared" si="3"/>
        <v>13.232730185056566</v>
      </c>
      <c r="M22" s="115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1" sqref="C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7"/>
    </row>
    <row r="8" spans="9:9" x14ac:dyDescent="0.2">
      <c r="I8" s="27"/>
    </row>
    <row r="9" spans="9:9" x14ac:dyDescent="0.2">
      <c r="I9" s="27"/>
    </row>
    <row r="10" spans="9:9" x14ac:dyDescent="0.2">
      <c r="I10" s="27"/>
    </row>
    <row r="17" spans="3:14" ht="12.75" customHeight="1" x14ac:dyDescent="0.2"/>
    <row r="21" spans="3:14" x14ac:dyDescent="0.2">
      <c r="C21" s="1" t="s">
        <v>228</v>
      </c>
    </row>
    <row r="22" spans="3:14" x14ac:dyDescent="0.2">
      <c r="C22" s="98" t="s">
        <v>229</v>
      </c>
    </row>
    <row r="24" spans="3:14" x14ac:dyDescent="0.2">
      <c r="H24" s="27"/>
      <c r="I24" s="27"/>
    </row>
    <row r="25" spans="3:14" x14ac:dyDescent="0.2">
      <c r="H25" s="27"/>
      <c r="I25" s="27"/>
    </row>
    <row r="26" spans="3:14" x14ac:dyDescent="0.2">
      <c r="H26" s="150"/>
      <c r="I26" s="150"/>
      <c r="N26" t="s">
        <v>43</v>
      </c>
    </row>
    <row r="27" spans="3:14" x14ac:dyDescent="0.2">
      <c r="H27" s="150"/>
      <c r="I27" s="150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7"/>
      <c r="I37" s="27"/>
    </row>
    <row r="38" spans="8:9" x14ac:dyDescent="0.2">
      <c r="H38" s="27"/>
      <c r="I38" s="27"/>
    </row>
    <row r="39" spans="8:9" x14ac:dyDescent="0.2">
      <c r="H39" s="150"/>
      <c r="I39" s="150"/>
    </row>
    <row r="40" spans="8:9" x14ac:dyDescent="0.2">
      <c r="H40" s="150"/>
      <c r="I40" s="150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7"/>
      <c r="I49" s="27"/>
    </row>
    <row r="50" spans="3:9" x14ac:dyDescent="0.2">
      <c r="H50" s="27"/>
      <c r="I50" s="27"/>
    </row>
    <row r="51" spans="3:9" x14ac:dyDescent="0.2">
      <c r="H51" s="150"/>
      <c r="I51" s="150"/>
    </row>
    <row r="52" spans="3:9" x14ac:dyDescent="0.2">
      <c r="H52" s="150"/>
      <c r="I52" s="150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75" x14ac:dyDescent="0.25">
      <c r="A3" s="58"/>
      <c r="B3" s="110" t="s">
        <v>119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s="60" customFormat="1" x14ac:dyDescent="0.2">
      <c r="A4" s="82"/>
      <c r="B4" s="95" t="s">
        <v>105</v>
      </c>
      <c r="C4" s="95" t="s">
        <v>44</v>
      </c>
      <c r="D4" s="95" t="s">
        <v>45</v>
      </c>
      <c r="E4" s="95" t="s">
        <v>46</v>
      </c>
      <c r="F4" s="95" t="s">
        <v>47</v>
      </c>
      <c r="G4" s="95" t="s">
        <v>48</v>
      </c>
      <c r="H4" s="95" t="s">
        <v>49</v>
      </c>
      <c r="I4" s="95" t="s">
        <v>0</v>
      </c>
      <c r="J4" s="95" t="s">
        <v>104</v>
      </c>
      <c r="K4" s="95" t="s">
        <v>50</v>
      </c>
      <c r="L4" s="95" t="s">
        <v>51</v>
      </c>
      <c r="M4" s="95" t="s">
        <v>52</v>
      </c>
      <c r="N4" s="95" t="s">
        <v>53</v>
      </c>
      <c r="O4" s="96" t="s">
        <v>103</v>
      </c>
      <c r="P4" s="96" t="s">
        <v>102</v>
      </c>
    </row>
    <row r="5" spans="1:16" x14ac:dyDescent="0.2">
      <c r="A5" s="87" t="s">
        <v>101</v>
      </c>
      <c r="B5" s="88" t="s">
        <v>170</v>
      </c>
      <c r="C5" s="116">
        <v>1303121.54581</v>
      </c>
      <c r="D5" s="116">
        <v>1337694.81351</v>
      </c>
      <c r="E5" s="116">
        <v>1476908.71156</v>
      </c>
      <c r="F5" s="116">
        <v>1345946.73706</v>
      </c>
      <c r="G5" s="116">
        <v>0</v>
      </c>
      <c r="H5" s="116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116">
        <v>5463671.8079399997</v>
      </c>
      <c r="P5" s="90">
        <f t="shared" ref="P5:P24" si="0">O5/O$26*100</f>
        <v>10.17593361190222</v>
      </c>
    </row>
    <row r="6" spans="1:16" x14ac:dyDescent="0.2">
      <c r="A6" s="87" t="s">
        <v>100</v>
      </c>
      <c r="B6" s="88" t="s">
        <v>171</v>
      </c>
      <c r="C6" s="116">
        <v>740441.21773000003</v>
      </c>
      <c r="D6" s="116">
        <v>836601.12118000002</v>
      </c>
      <c r="E6" s="116">
        <v>1030134.73912</v>
      </c>
      <c r="F6" s="116">
        <v>843757.19984999998</v>
      </c>
      <c r="G6" s="116">
        <v>0</v>
      </c>
      <c r="H6" s="116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116">
        <v>3450934.27788</v>
      </c>
      <c r="P6" s="90">
        <f t="shared" si="0"/>
        <v>6.427267109951976</v>
      </c>
    </row>
    <row r="7" spans="1:16" x14ac:dyDescent="0.2">
      <c r="A7" s="87" t="s">
        <v>99</v>
      </c>
      <c r="B7" s="88" t="s">
        <v>172</v>
      </c>
      <c r="C7" s="116">
        <v>718049.11736999999</v>
      </c>
      <c r="D7" s="116">
        <v>845967.76616999996</v>
      </c>
      <c r="E7" s="116">
        <v>955292.55484</v>
      </c>
      <c r="F7" s="116">
        <v>790548.81866999995</v>
      </c>
      <c r="G7" s="116">
        <v>0</v>
      </c>
      <c r="H7" s="116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116">
        <v>3309858.2570500001</v>
      </c>
      <c r="P7" s="90">
        <f t="shared" si="0"/>
        <v>6.1645170267366591</v>
      </c>
    </row>
    <row r="8" spans="1:16" x14ac:dyDescent="0.2">
      <c r="A8" s="87" t="s">
        <v>98</v>
      </c>
      <c r="B8" s="88" t="s">
        <v>175</v>
      </c>
      <c r="C8" s="116">
        <v>608424.76361000002</v>
      </c>
      <c r="D8" s="116">
        <v>627219.78705000004</v>
      </c>
      <c r="E8" s="116">
        <v>698669.73892999999</v>
      </c>
      <c r="F8" s="116">
        <v>647367.91945000004</v>
      </c>
      <c r="G8" s="116">
        <v>0</v>
      </c>
      <c r="H8" s="116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116">
        <v>2581682.2090400001</v>
      </c>
      <c r="P8" s="90">
        <f t="shared" si="0"/>
        <v>4.8083098124675292</v>
      </c>
    </row>
    <row r="9" spans="1:16" x14ac:dyDescent="0.2">
      <c r="A9" s="87" t="s">
        <v>97</v>
      </c>
      <c r="B9" s="88" t="s">
        <v>173</v>
      </c>
      <c r="C9" s="116">
        <v>579591.42359000002</v>
      </c>
      <c r="D9" s="116">
        <v>604337.97361999995</v>
      </c>
      <c r="E9" s="116">
        <v>688950.37522000005</v>
      </c>
      <c r="F9" s="116">
        <v>691402.42712999997</v>
      </c>
      <c r="G9" s="116">
        <v>0</v>
      </c>
      <c r="H9" s="116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116">
        <v>2564282.1995600001</v>
      </c>
      <c r="P9" s="90">
        <f t="shared" si="0"/>
        <v>4.7759027888506207</v>
      </c>
    </row>
    <row r="10" spans="1:16" x14ac:dyDescent="0.2">
      <c r="A10" s="87" t="s">
        <v>96</v>
      </c>
      <c r="B10" s="88" t="s">
        <v>174</v>
      </c>
      <c r="C10" s="116">
        <v>583022.09268</v>
      </c>
      <c r="D10" s="116">
        <v>566505.69068</v>
      </c>
      <c r="E10" s="116">
        <v>710576.59898999997</v>
      </c>
      <c r="F10" s="116">
        <v>690864.19602999999</v>
      </c>
      <c r="G10" s="116">
        <v>0</v>
      </c>
      <c r="H10" s="116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116">
        <v>2550968.5783799998</v>
      </c>
      <c r="P10" s="90">
        <f t="shared" si="0"/>
        <v>4.7511065474173755</v>
      </c>
    </row>
    <row r="11" spans="1:16" x14ac:dyDescent="0.2">
      <c r="A11" s="87" t="s">
        <v>95</v>
      </c>
      <c r="B11" s="88" t="s">
        <v>176</v>
      </c>
      <c r="C11" s="116">
        <v>566460.32527999999</v>
      </c>
      <c r="D11" s="116">
        <v>554737.22990000003</v>
      </c>
      <c r="E11" s="116">
        <v>638285.94097</v>
      </c>
      <c r="F11" s="116">
        <v>553079.21201000002</v>
      </c>
      <c r="G11" s="116">
        <v>0</v>
      </c>
      <c r="H11" s="116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116">
        <v>2312562.7081599999</v>
      </c>
      <c r="P11" s="90">
        <f t="shared" si="0"/>
        <v>4.3070823832058753</v>
      </c>
    </row>
    <row r="12" spans="1:16" x14ac:dyDescent="0.2">
      <c r="A12" s="87" t="s">
        <v>94</v>
      </c>
      <c r="B12" s="88" t="s">
        <v>177</v>
      </c>
      <c r="C12" s="116">
        <v>403510.44219999999</v>
      </c>
      <c r="D12" s="116">
        <v>390466.18637000001</v>
      </c>
      <c r="E12" s="116">
        <v>489831.23809</v>
      </c>
      <c r="F12" s="116">
        <v>418468.64620000002</v>
      </c>
      <c r="G12" s="116">
        <v>0</v>
      </c>
      <c r="H12" s="116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116">
        <v>1702276.5128599999</v>
      </c>
      <c r="P12" s="90">
        <f t="shared" si="0"/>
        <v>3.1704416723549298</v>
      </c>
    </row>
    <row r="13" spans="1:16" x14ac:dyDescent="0.2">
      <c r="A13" s="87" t="s">
        <v>93</v>
      </c>
      <c r="B13" s="88" t="s">
        <v>178</v>
      </c>
      <c r="C13" s="116">
        <v>292958.56112999999</v>
      </c>
      <c r="D13" s="116">
        <v>318562.66755999997</v>
      </c>
      <c r="E13" s="116">
        <v>387741.8751</v>
      </c>
      <c r="F13" s="116">
        <v>333152.60311999999</v>
      </c>
      <c r="G13" s="116">
        <v>0</v>
      </c>
      <c r="H13" s="116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116">
        <v>1332415.7069099999</v>
      </c>
      <c r="P13" s="90">
        <f t="shared" si="0"/>
        <v>2.4815864227547726</v>
      </c>
    </row>
    <row r="14" spans="1:16" x14ac:dyDescent="0.2">
      <c r="A14" s="87" t="s">
        <v>92</v>
      </c>
      <c r="B14" s="88" t="s">
        <v>213</v>
      </c>
      <c r="C14" s="116">
        <v>300779.78006999998</v>
      </c>
      <c r="D14" s="116">
        <v>361814.26702999999</v>
      </c>
      <c r="E14" s="116">
        <v>361238.50949999999</v>
      </c>
      <c r="F14" s="116">
        <v>306669.54131</v>
      </c>
      <c r="G14" s="116">
        <v>0</v>
      </c>
      <c r="H14" s="116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116">
        <v>1330502.09791</v>
      </c>
      <c r="P14" s="90">
        <f t="shared" si="0"/>
        <v>2.4780223803254966</v>
      </c>
    </row>
    <row r="15" spans="1:16" x14ac:dyDescent="0.2">
      <c r="A15" s="87" t="s">
        <v>91</v>
      </c>
      <c r="B15" s="88" t="s">
        <v>179</v>
      </c>
      <c r="C15" s="116">
        <v>297520.51371000003</v>
      </c>
      <c r="D15" s="116">
        <v>291552.36755999998</v>
      </c>
      <c r="E15" s="116">
        <v>359344.67667999998</v>
      </c>
      <c r="F15" s="116">
        <v>309942.82711999997</v>
      </c>
      <c r="G15" s="116">
        <v>0</v>
      </c>
      <c r="H15" s="116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116">
        <v>1258360.3850700001</v>
      </c>
      <c r="P15" s="90">
        <f t="shared" si="0"/>
        <v>2.3436604884853018</v>
      </c>
    </row>
    <row r="16" spans="1:16" x14ac:dyDescent="0.2">
      <c r="A16" s="87" t="s">
        <v>90</v>
      </c>
      <c r="B16" s="88" t="s">
        <v>214</v>
      </c>
      <c r="C16" s="116">
        <v>272787.71989000001</v>
      </c>
      <c r="D16" s="116">
        <v>280079.54268999997</v>
      </c>
      <c r="E16" s="116">
        <v>317998.84496999998</v>
      </c>
      <c r="F16" s="116">
        <v>286145.08918000001</v>
      </c>
      <c r="G16" s="116">
        <v>0</v>
      </c>
      <c r="H16" s="116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116">
        <v>1157011.19673</v>
      </c>
      <c r="P16" s="90">
        <f t="shared" si="0"/>
        <v>2.1549005028160932</v>
      </c>
    </row>
    <row r="17" spans="1:16" x14ac:dyDescent="0.2">
      <c r="A17" s="87" t="s">
        <v>89</v>
      </c>
      <c r="B17" s="88" t="s">
        <v>215</v>
      </c>
      <c r="C17" s="116">
        <v>247778.80643999999</v>
      </c>
      <c r="D17" s="116">
        <v>285682.76762</v>
      </c>
      <c r="E17" s="116">
        <v>294919.38507000002</v>
      </c>
      <c r="F17" s="116">
        <v>270419.85297000001</v>
      </c>
      <c r="G17" s="116">
        <v>0</v>
      </c>
      <c r="H17" s="116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116">
        <v>1098800.8121</v>
      </c>
      <c r="P17" s="90">
        <f t="shared" si="0"/>
        <v>2.0464853142139234</v>
      </c>
    </row>
    <row r="18" spans="1:16" x14ac:dyDescent="0.2">
      <c r="A18" s="87" t="s">
        <v>88</v>
      </c>
      <c r="B18" s="88" t="s">
        <v>216</v>
      </c>
      <c r="C18" s="116">
        <v>266114.40457000001</v>
      </c>
      <c r="D18" s="116">
        <v>261042.89212999999</v>
      </c>
      <c r="E18" s="116">
        <v>233236.19662999999</v>
      </c>
      <c r="F18" s="116">
        <v>173707.92037000001</v>
      </c>
      <c r="G18" s="116">
        <v>0</v>
      </c>
      <c r="H18" s="116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116">
        <v>934101.41370000003</v>
      </c>
      <c r="P18" s="90">
        <f t="shared" si="0"/>
        <v>1.7397373610145646</v>
      </c>
    </row>
    <row r="19" spans="1:16" x14ac:dyDescent="0.2">
      <c r="A19" s="87" t="s">
        <v>87</v>
      </c>
      <c r="B19" s="88" t="s">
        <v>217</v>
      </c>
      <c r="C19" s="116">
        <v>227024.93221</v>
      </c>
      <c r="D19" s="116">
        <v>194884.34216999999</v>
      </c>
      <c r="E19" s="116">
        <v>280701.82698000001</v>
      </c>
      <c r="F19" s="116">
        <v>220467.11579000001</v>
      </c>
      <c r="G19" s="116">
        <v>0</v>
      </c>
      <c r="H19" s="116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116">
        <v>923078.21715000004</v>
      </c>
      <c r="P19" s="90">
        <f t="shared" si="0"/>
        <v>1.7192069704225204</v>
      </c>
    </row>
    <row r="20" spans="1:16" x14ac:dyDescent="0.2">
      <c r="A20" s="87" t="s">
        <v>86</v>
      </c>
      <c r="B20" s="88" t="s">
        <v>218</v>
      </c>
      <c r="C20" s="116">
        <v>215122.05218999999</v>
      </c>
      <c r="D20" s="116">
        <v>218542.85751999999</v>
      </c>
      <c r="E20" s="116">
        <v>241512.24737999999</v>
      </c>
      <c r="F20" s="116">
        <v>222084.95514000001</v>
      </c>
      <c r="G20" s="116">
        <v>0</v>
      </c>
      <c r="H20" s="116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116">
        <v>897262.11222999997</v>
      </c>
      <c r="P20" s="90">
        <f t="shared" si="0"/>
        <v>1.6711252080073524</v>
      </c>
    </row>
    <row r="21" spans="1:16" x14ac:dyDescent="0.2">
      <c r="A21" s="87" t="s">
        <v>85</v>
      </c>
      <c r="B21" s="88" t="s">
        <v>219</v>
      </c>
      <c r="C21" s="116">
        <v>219135.21385</v>
      </c>
      <c r="D21" s="116">
        <v>193864.38060999999</v>
      </c>
      <c r="E21" s="116">
        <v>252591.66055</v>
      </c>
      <c r="F21" s="116">
        <v>221512.24155999999</v>
      </c>
      <c r="G21" s="116">
        <v>0</v>
      </c>
      <c r="H21" s="116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116">
        <v>887103.49656999996</v>
      </c>
      <c r="P21" s="90">
        <f t="shared" si="0"/>
        <v>1.6522050747748318</v>
      </c>
    </row>
    <row r="22" spans="1:16" x14ac:dyDescent="0.2">
      <c r="A22" s="87" t="s">
        <v>84</v>
      </c>
      <c r="B22" s="88" t="s">
        <v>220</v>
      </c>
      <c r="C22" s="116">
        <v>176048.27447</v>
      </c>
      <c r="D22" s="116">
        <v>205141.11869999999</v>
      </c>
      <c r="E22" s="116">
        <v>256095.36819000001</v>
      </c>
      <c r="F22" s="116">
        <v>236760.99572000001</v>
      </c>
      <c r="G22" s="116">
        <v>0</v>
      </c>
      <c r="H22" s="116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116">
        <v>874045.75708000001</v>
      </c>
      <c r="P22" s="90">
        <f t="shared" si="0"/>
        <v>1.6278854057239465</v>
      </c>
    </row>
    <row r="23" spans="1:16" x14ac:dyDescent="0.2">
      <c r="A23" s="87" t="s">
        <v>83</v>
      </c>
      <c r="B23" s="88" t="s">
        <v>221</v>
      </c>
      <c r="C23" s="116">
        <v>125917.31729000001</v>
      </c>
      <c r="D23" s="116">
        <v>162649.7838</v>
      </c>
      <c r="E23" s="116">
        <v>204853.84153999999</v>
      </c>
      <c r="F23" s="116">
        <v>180318.72261</v>
      </c>
      <c r="G23" s="116">
        <v>0</v>
      </c>
      <c r="H23" s="116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116">
        <v>673739.66524</v>
      </c>
      <c r="P23" s="90">
        <f t="shared" si="0"/>
        <v>1.2548209969757311</v>
      </c>
    </row>
    <row r="24" spans="1:16" x14ac:dyDescent="0.2">
      <c r="A24" s="87" t="s">
        <v>82</v>
      </c>
      <c r="B24" s="88" t="s">
        <v>222</v>
      </c>
      <c r="C24" s="116">
        <v>170338.08186000001</v>
      </c>
      <c r="D24" s="116">
        <v>154554.53086</v>
      </c>
      <c r="E24" s="116">
        <v>191679.49437999999</v>
      </c>
      <c r="F24" s="116">
        <v>154967.22578000001</v>
      </c>
      <c r="G24" s="116">
        <v>0</v>
      </c>
      <c r="H24" s="116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116">
        <v>671539.33288</v>
      </c>
      <c r="P24" s="90">
        <f t="shared" si="0"/>
        <v>1.2507229404294096</v>
      </c>
    </row>
    <row r="25" spans="1:16" x14ac:dyDescent="0.2">
      <c r="A25" s="91"/>
      <c r="B25" s="151" t="s">
        <v>81</v>
      </c>
      <c r="C25" s="151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117">
        <f>SUM(O5:O24)</f>
        <v>35974196.744439997</v>
      </c>
      <c r="P25" s="93">
        <f>SUM(P5:P24)</f>
        <v>67.000920018831138</v>
      </c>
    </row>
    <row r="26" spans="1:16" ht="13.5" customHeight="1" x14ac:dyDescent="0.2">
      <c r="A26" s="91"/>
      <c r="B26" s="152" t="s">
        <v>80</v>
      </c>
      <c r="C26" s="152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117">
        <v>53692093.682189994</v>
      </c>
      <c r="P26" s="89">
        <f>O26/O$26*100</f>
        <v>100</v>
      </c>
    </row>
    <row r="27" spans="1:16" x14ac:dyDescent="0.2">
      <c r="B27" s="59"/>
    </row>
    <row r="28" spans="1:16" x14ac:dyDescent="0.2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Q25" sqref="Q25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9" t="s">
        <v>2</v>
      </c>
    </row>
    <row r="2" spans="2:2" ht="15" x14ac:dyDescent="0.25">
      <c r="B2" s="29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2018-05-01T02:54:09Z</dcterms:modified>
</cp:coreProperties>
</file>