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8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9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10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11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okhanterzi\Desktop\"/>
    </mc:Choice>
  </mc:AlternateContent>
  <bookViews>
    <workbookView xWindow="240" yWindow="480" windowWidth="15570" windowHeight="7590" tabRatio="900"/>
  </bookViews>
  <sheets>
    <sheet name="SEKTOR_USD" sheetId="1" r:id="rId1"/>
    <sheet name="SECILMIS_ISTATISTIK" sheetId="14" r:id="rId2"/>
    <sheet name="SEKTOR_TL" sheetId="2" r:id="rId3"/>
    <sheet name="USDvsTL" sheetId="3" r:id="rId4"/>
    <sheet name="GEN_SEK" sheetId="4" r:id="rId5"/>
    <sheet name="Toplam İhracat  bar gra" sheetId="15" r:id="rId6"/>
    <sheet name="ULKE" sheetId="23" r:id="rId7"/>
    <sheet name="KARŞL." sheetId="16" r:id="rId8"/>
    <sheet name="SEKT1" sheetId="17" r:id="rId9"/>
    <sheet name="SEKT2 " sheetId="18" r:id="rId10"/>
    <sheet name="SEKT3 " sheetId="19" r:id="rId11"/>
    <sheet name="SEKT4 " sheetId="20" r:id="rId12"/>
    <sheet name="SEKT5 " sheetId="21" r:id="rId13"/>
    <sheet name="2002_2016_AYLIK_IHR" sheetId="22" r:id="rId14"/>
  </sheets>
  <calcPr calcId="152511"/>
</workbook>
</file>

<file path=xl/calcChain.xml><?xml version="1.0" encoding="utf-8"?>
<calcChain xmlns="http://schemas.openxmlformats.org/spreadsheetml/2006/main">
  <c r="M9" i="1" l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8" i="1"/>
  <c r="O6" i="23"/>
  <c r="O7" i="23"/>
  <c r="O8" i="23"/>
  <c r="O9" i="23"/>
  <c r="O10" i="23"/>
  <c r="O11" i="23"/>
  <c r="O12" i="23"/>
  <c r="O13" i="23"/>
  <c r="O14" i="23"/>
  <c r="O15" i="23"/>
  <c r="O16" i="23"/>
  <c r="O17" i="23"/>
  <c r="O18" i="23"/>
  <c r="O19" i="23"/>
  <c r="O20" i="23"/>
  <c r="O21" i="23"/>
  <c r="O22" i="23"/>
  <c r="O23" i="23"/>
  <c r="O24" i="23"/>
  <c r="O5" i="23"/>
  <c r="D15" i="14" l="1"/>
  <c r="D14" i="14"/>
  <c r="D13" i="14"/>
  <c r="D12" i="14"/>
  <c r="D11" i="14"/>
  <c r="D10" i="14"/>
  <c r="D9" i="14"/>
  <c r="D8" i="14"/>
  <c r="D7" i="14"/>
  <c r="D6" i="14"/>
  <c r="O76" i="22" l="1"/>
  <c r="D59" i="22" l="1"/>
  <c r="E59" i="22"/>
  <c r="F59" i="22"/>
  <c r="G59" i="22"/>
  <c r="H59" i="22"/>
  <c r="I59" i="22"/>
  <c r="J59" i="22"/>
  <c r="K59" i="22"/>
  <c r="L59" i="22"/>
  <c r="M59" i="22"/>
  <c r="N59" i="22"/>
  <c r="C59" i="22"/>
  <c r="D58" i="22"/>
  <c r="E58" i="22"/>
  <c r="F58" i="22"/>
  <c r="G58" i="22"/>
  <c r="H58" i="22"/>
  <c r="I58" i="22"/>
  <c r="J58" i="22"/>
  <c r="K58" i="22"/>
  <c r="L58" i="22"/>
  <c r="M58" i="22"/>
  <c r="N58" i="22"/>
  <c r="C58" i="22"/>
  <c r="D25" i="22"/>
  <c r="E25" i="22"/>
  <c r="F25" i="22"/>
  <c r="G25" i="22"/>
  <c r="H25" i="22"/>
  <c r="I25" i="22"/>
  <c r="J25" i="22"/>
  <c r="K25" i="22"/>
  <c r="L25" i="22"/>
  <c r="M25" i="22"/>
  <c r="N25" i="22"/>
  <c r="C25" i="22"/>
  <c r="D24" i="22"/>
  <c r="E24" i="22"/>
  <c r="F24" i="22"/>
  <c r="G24" i="22"/>
  <c r="H24" i="22"/>
  <c r="I24" i="22"/>
  <c r="J24" i="22"/>
  <c r="K24" i="22"/>
  <c r="L24" i="22"/>
  <c r="M24" i="22"/>
  <c r="N24" i="22"/>
  <c r="C24" i="22"/>
  <c r="D3" i="22"/>
  <c r="E3" i="22"/>
  <c r="F3" i="22"/>
  <c r="G3" i="22"/>
  <c r="H3" i="22"/>
  <c r="I3" i="22"/>
  <c r="J3" i="22"/>
  <c r="K3" i="22"/>
  <c r="L3" i="22"/>
  <c r="M3" i="22"/>
  <c r="N3" i="22"/>
  <c r="C3" i="22"/>
  <c r="D2" i="22"/>
  <c r="E2" i="22"/>
  <c r="F2" i="22"/>
  <c r="G2" i="22"/>
  <c r="H2" i="22"/>
  <c r="I2" i="22"/>
  <c r="J2" i="22"/>
  <c r="K2" i="22"/>
  <c r="L2" i="22"/>
  <c r="M2" i="22"/>
  <c r="N2" i="22"/>
  <c r="C2" i="22"/>
  <c r="K22" i="4" l="1"/>
  <c r="J22" i="4"/>
  <c r="G22" i="4"/>
  <c r="F22" i="4"/>
  <c r="C22" i="4"/>
  <c r="B22" i="4"/>
  <c r="D76" i="14" l="1"/>
  <c r="D75" i="14"/>
  <c r="D74" i="14"/>
  <c r="D73" i="14"/>
  <c r="D72" i="14"/>
  <c r="D71" i="14"/>
  <c r="D70" i="14"/>
  <c r="D69" i="14"/>
  <c r="D68" i="14"/>
  <c r="D67" i="14"/>
  <c r="D31" i="14" l="1"/>
  <c r="D30" i="14"/>
  <c r="D29" i="14"/>
  <c r="D28" i="14"/>
  <c r="D27" i="14"/>
  <c r="D26" i="14"/>
  <c r="D25" i="14"/>
  <c r="D24" i="14"/>
  <c r="D23" i="14"/>
  <c r="D22" i="14"/>
  <c r="A43" i="2" l="1"/>
  <c r="A31" i="2"/>
  <c r="A32" i="2"/>
  <c r="A33" i="2"/>
  <c r="A34" i="2"/>
  <c r="A35" i="2"/>
  <c r="A36" i="2"/>
  <c r="A37" i="2"/>
  <c r="A38" i="2"/>
  <c r="A39" i="2"/>
  <c r="A40" i="2"/>
  <c r="A41" i="2"/>
  <c r="A30" i="2"/>
  <c r="A28" i="2"/>
  <c r="A25" i="2"/>
  <c r="A26" i="2"/>
  <c r="A24" i="2"/>
  <c r="A21" i="2"/>
  <c r="A19" i="2"/>
  <c r="A11" i="2"/>
  <c r="A12" i="2"/>
  <c r="A13" i="2"/>
  <c r="A14" i="2"/>
  <c r="A15" i="2"/>
  <c r="A16" i="2"/>
  <c r="A17" i="2"/>
  <c r="A10" i="2"/>
  <c r="K43" i="2" l="1"/>
  <c r="K41" i="2"/>
  <c r="K40" i="2"/>
  <c r="K39" i="2"/>
  <c r="K38" i="2"/>
  <c r="K37" i="2"/>
  <c r="K36" i="2"/>
  <c r="K35" i="2"/>
  <c r="K34" i="2"/>
  <c r="K33" i="2"/>
  <c r="K32" i="2"/>
  <c r="K31" i="2"/>
  <c r="K30" i="2"/>
  <c r="K28" i="2"/>
  <c r="K26" i="2"/>
  <c r="K25" i="2"/>
  <c r="K24" i="2"/>
  <c r="K21" i="2"/>
  <c r="K19" i="2"/>
  <c r="K17" i="2"/>
  <c r="K16" i="2"/>
  <c r="K15" i="2"/>
  <c r="K14" i="2"/>
  <c r="K13" i="2"/>
  <c r="K12" i="2"/>
  <c r="K11" i="2"/>
  <c r="K10" i="2"/>
  <c r="J43" i="2"/>
  <c r="J41" i="2"/>
  <c r="J40" i="2"/>
  <c r="J39" i="2"/>
  <c r="J38" i="2"/>
  <c r="J37" i="2"/>
  <c r="J36" i="2"/>
  <c r="J35" i="2"/>
  <c r="J34" i="2"/>
  <c r="J33" i="2"/>
  <c r="J32" i="2"/>
  <c r="J31" i="2"/>
  <c r="J30" i="2"/>
  <c r="J28" i="2"/>
  <c r="J26" i="2"/>
  <c r="J25" i="2"/>
  <c r="J24" i="2"/>
  <c r="J21" i="2"/>
  <c r="J19" i="2"/>
  <c r="J17" i="2"/>
  <c r="J16" i="2"/>
  <c r="J15" i="2"/>
  <c r="J14" i="2"/>
  <c r="J13" i="2"/>
  <c r="J12" i="2"/>
  <c r="J11" i="2"/>
  <c r="J10" i="2"/>
  <c r="G43" i="2"/>
  <c r="G41" i="2"/>
  <c r="G40" i="2"/>
  <c r="G39" i="2"/>
  <c r="G38" i="2"/>
  <c r="G37" i="2"/>
  <c r="G36" i="2"/>
  <c r="G35" i="2"/>
  <c r="G34" i="2"/>
  <c r="G33" i="2"/>
  <c r="G32" i="2"/>
  <c r="G31" i="2"/>
  <c r="G30" i="2"/>
  <c r="G28" i="2"/>
  <c r="G26" i="2"/>
  <c r="G25" i="2"/>
  <c r="G24" i="2"/>
  <c r="G21" i="2"/>
  <c r="G19" i="2"/>
  <c r="G17" i="2"/>
  <c r="G16" i="2"/>
  <c r="G15" i="2"/>
  <c r="G14" i="2"/>
  <c r="G13" i="2"/>
  <c r="G12" i="2"/>
  <c r="G11" i="2"/>
  <c r="G10" i="2"/>
  <c r="F43" i="2"/>
  <c r="F41" i="2"/>
  <c r="F40" i="2"/>
  <c r="F39" i="2"/>
  <c r="F38" i="2"/>
  <c r="F37" i="2"/>
  <c r="F36" i="2"/>
  <c r="F35" i="2"/>
  <c r="F34" i="2"/>
  <c r="F33" i="2"/>
  <c r="F32" i="2"/>
  <c r="F31" i="2"/>
  <c r="F30" i="2"/>
  <c r="F28" i="2"/>
  <c r="F26" i="2"/>
  <c r="F25" i="2"/>
  <c r="F24" i="2"/>
  <c r="F21" i="2"/>
  <c r="F19" i="2"/>
  <c r="F17" i="2"/>
  <c r="F16" i="2"/>
  <c r="F15" i="2"/>
  <c r="F14" i="2"/>
  <c r="F13" i="2"/>
  <c r="F12" i="2"/>
  <c r="F11" i="2"/>
  <c r="F10" i="2"/>
  <c r="C43" i="2" l="1"/>
  <c r="C41" i="2"/>
  <c r="C40" i="2"/>
  <c r="C39" i="2"/>
  <c r="C38" i="2"/>
  <c r="C37" i="2"/>
  <c r="C36" i="2"/>
  <c r="C35" i="2"/>
  <c r="C34" i="2"/>
  <c r="C33" i="2"/>
  <c r="C32" i="2"/>
  <c r="C31" i="2"/>
  <c r="C30" i="2"/>
  <c r="C28" i="2"/>
  <c r="C26" i="2"/>
  <c r="C25" i="2"/>
  <c r="C24" i="2"/>
  <c r="C21" i="2"/>
  <c r="C19" i="2"/>
  <c r="C17" i="2"/>
  <c r="C16" i="2"/>
  <c r="C15" i="2"/>
  <c r="C14" i="2"/>
  <c r="C13" i="2"/>
  <c r="C12" i="2"/>
  <c r="C11" i="2"/>
  <c r="C10" i="2"/>
  <c r="B43" i="2"/>
  <c r="B41" i="2"/>
  <c r="B40" i="2"/>
  <c r="B39" i="2"/>
  <c r="B38" i="2"/>
  <c r="B37" i="2"/>
  <c r="B36" i="2"/>
  <c r="B35" i="2"/>
  <c r="B34" i="2"/>
  <c r="B33" i="2"/>
  <c r="B32" i="2"/>
  <c r="B31" i="2"/>
  <c r="B30" i="2"/>
  <c r="B28" i="2"/>
  <c r="B26" i="2"/>
  <c r="B25" i="2"/>
  <c r="B24" i="2"/>
  <c r="B21" i="2"/>
  <c r="B19" i="2"/>
  <c r="B17" i="2"/>
  <c r="B16" i="2"/>
  <c r="B15" i="2"/>
  <c r="B14" i="2"/>
  <c r="B13" i="2"/>
  <c r="B12" i="2"/>
  <c r="B11" i="2"/>
  <c r="B10" i="2"/>
  <c r="K7" i="2" l="1"/>
  <c r="J7" i="2"/>
  <c r="G7" i="2"/>
  <c r="F7" i="2"/>
  <c r="C7" i="2"/>
  <c r="B7" i="2"/>
  <c r="F6" i="2"/>
  <c r="B6" i="2"/>
  <c r="K42" i="1" l="1"/>
  <c r="J42" i="1"/>
  <c r="J42" i="2" s="1"/>
  <c r="G42" i="1"/>
  <c r="F42" i="1"/>
  <c r="F42" i="2" s="1"/>
  <c r="C42" i="1"/>
  <c r="C42" i="2" s="1"/>
  <c r="B42" i="1"/>
  <c r="B42" i="2" s="1"/>
  <c r="K29" i="1"/>
  <c r="J29" i="1"/>
  <c r="J29" i="2" s="1"/>
  <c r="G29" i="1"/>
  <c r="F29" i="1"/>
  <c r="F29" i="2" s="1"/>
  <c r="C29" i="1"/>
  <c r="C29" i="2" s="1"/>
  <c r="B29" i="1"/>
  <c r="B29" i="2" s="1"/>
  <c r="K27" i="1"/>
  <c r="J27" i="1"/>
  <c r="J27" i="2" s="1"/>
  <c r="G27" i="1"/>
  <c r="F27" i="1"/>
  <c r="F27" i="2" s="1"/>
  <c r="C27" i="1"/>
  <c r="C27" i="2" s="1"/>
  <c r="B27" i="1"/>
  <c r="B27" i="2" s="1"/>
  <c r="K23" i="1"/>
  <c r="J23" i="1"/>
  <c r="J23" i="2" s="1"/>
  <c r="G23" i="1"/>
  <c r="F23" i="1"/>
  <c r="F23" i="2" s="1"/>
  <c r="C23" i="1"/>
  <c r="B23" i="1"/>
  <c r="B23" i="2" s="1"/>
  <c r="K20" i="1"/>
  <c r="J20" i="1"/>
  <c r="J20" i="2" s="1"/>
  <c r="G20" i="1"/>
  <c r="F20" i="1"/>
  <c r="F20" i="2" s="1"/>
  <c r="C20" i="1"/>
  <c r="C20" i="2" s="1"/>
  <c r="B20" i="1"/>
  <c r="B20" i="2" s="1"/>
  <c r="K18" i="1"/>
  <c r="J18" i="1"/>
  <c r="J18" i="2" s="1"/>
  <c r="G18" i="1"/>
  <c r="F18" i="1"/>
  <c r="F18" i="2" s="1"/>
  <c r="C18" i="1"/>
  <c r="C18" i="2" s="1"/>
  <c r="B18" i="1"/>
  <c r="B18" i="2" s="1"/>
  <c r="K9" i="1"/>
  <c r="K8" i="1" s="1"/>
  <c r="J9" i="1"/>
  <c r="J9" i="2" s="1"/>
  <c r="G9" i="1"/>
  <c r="F9" i="1"/>
  <c r="F9" i="2" s="1"/>
  <c r="C9" i="1"/>
  <c r="C9" i="2" s="1"/>
  <c r="B9" i="1"/>
  <c r="B9" i="2" s="1"/>
  <c r="K22" i="1" l="1"/>
  <c r="K44" i="1" s="1"/>
  <c r="G22" i="1"/>
  <c r="J22" i="1"/>
  <c r="J22" i="2" s="1"/>
  <c r="J8" i="1"/>
  <c r="J8" i="2" s="1"/>
  <c r="G22" i="2"/>
  <c r="G29" i="2"/>
  <c r="G18" i="2"/>
  <c r="D23" i="1"/>
  <c r="B23" i="3" s="1"/>
  <c r="C23" i="2"/>
  <c r="G27" i="2"/>
  <c r="G9" i="2"/>
  <c r="F8" i="1"/>
  <c r="F22" i="1"/>
  <c r="F22" i="2" s="1"/>
  <c r="K9" i="2"/>
  <c r="G8" i="1"/>
  <c r="K23" i="2"/>
  <c r="K42" i="2"/>
  <c r="G20" i="2"/>
  <c r="K20" i="2"/>
  <c r="B8" i="1"/>
  <c r="B22" i="1"/>
  <c r="B22" i="2" s="1"/>
  <c r="K8" i="2"/>
  <c r="K29" i="2"/>
  <c r="K18" i="2"/>
  <c r="C8" i="1"/>
  <c r="G23" i="2"/>
  <c r="K27" i="2"/>
  <c r="C22" i="1"/>
  <c r="C22" i="2" s="1"/>
  <c r="G42" i="2"/>
  <c r="J46" i="2"/>
  <c r="K22" i="2" l="1"/>
  <c r="J44" i="1"/>
  <c r="J44" i="2" s="1"/>
  <c r="C8" i="2"/>
  <c r="C44" i="1"/>
  <c r="B8" i="2"/>
  <c r="B44" i="1"/>
  <c r="G8" i="2"/>
  <c r="G44" i="1"/>
  <c r="K44" i="2"/>
  <c r="M27" i="2" s="1"/>
  <c r="F8" i="2"/>
  <c r="F44" i="1"/>
  <c r="F46" i="2"/>
  <c r="C46" i="2"/>
  <c r="C45" i="2"/>
  <c r="B46" i="2"/>
  <c r="J45" i="1" l="1"/>
  <c r="F44" i="2"/>
  <c r="F45" i="1"/>
  <c r="B44" i="2"/>
  <c r="B45" i="2"/>
  <c r="M20" i="2"/>
  <c r="M9" i="2"/>
  <c r="M29" i="2"/>
  <c r="M44" i="2"/>
  <c r="M15" i="2"/>
  <c r="M17" i="2"/>
  <c r="M28" i="2"/>
  <c r="M14" i="2"/>
  <c r="M37" i="2"/>
  <c r="M11" i="2"/>
  <c r="M12" i="2"/>
  <c r="M26" i="2"/>
  <c r="M16" i="2"/>
  <c r="M10" i="2"/>
  <c r="M21" i="2"/>
  <c r="M24" i="2"/>
  <c r="M25" i="2"/>
  <c r="M36" i="2"/>
  <c r="M31" i="2"/>
  <c r="M30" i="2"/>
  <c r="M19" i="2"/>
  <c r="M33" i="2"/>
  <c r="M34" i="2"/>
  <c r="M35" i="2"/>
  <c r="M38" i="2"/>
  <c r="M32" i="2"/>
  <c r="M41" i="2"/>
  <c r="M43" i="2"/>
  <c r="M40" i="2"/>
  <c r="M13" i="2"/>
  <c r="M39" i="2"/>
  <c r="M18" i="2"/>
  <c r="M8" i="2"/>
  <c r="M42" i="2"/>
  <c r="M23" i="2"/>
  <c r="M22" i="2"/>
  <c r="C44" i="2"/>
  <c r="E8" i="2" s="1"/>
  <c r="G44" i="2"/>
  <c r="I8" i="2" s="1"/>
  <c r="H22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K46" i="2" l="1"/>
  <c r="K45" i="1"/>
  <c r="G46" i="2"/>
  <c r="G45" i="1"/>
  <c r="E44" i="2"/>
  <c r="E21" i="2"/>
  <c r="E36" i="2"/>
  <c r="E30" i="2"/>
  <c r="E19" i="2"/>
  <c r="E12" i="2"/>
  <c r="E11" i="2"/>
  <c r="E38" i="2"/>
  <c r="E32" i="2"/>
  <c r="E43" i="2"/>
  <c r="E41" i="2"/>
  <c r="E33" i="2"/>
  <c r="E40" i="2"/>
  <c r="E13" i="2"/>
  <c r="E24" i="2"/>
  <c r="E34" i="2"/>
  <c r="E10" i="2"/>
  <c r="E25" i="2"/>
  <c r="E15" i="2"/>
  <c r="E17" i="2"/>
  <c r="E28" i="2"/>
  <c r="E31" i="2"/>
  <c r="E14" i="2"/>
  <c r="E39" i="2"/>
  <c r="E16" i="2"/>
  <c r="E35" i="2"/>
  <c r="E37" i="2"/>
  <c r="E26" i="2"/>
  <c r="E42" i="2"/>
  <c r="E27" i="2"/>
  <c r="E9" i="2"/>
  <c r="E29" i="2"/>
  <c r="E20" i="2"/>
  <c r="E18" i="2"/>
  <c r="E23" i="2"/>
  <c r="E22" i="2"/>
  <c r="I44" i="2"/>
  <c r="I28" i="2"/>
  <c r="I34" i="2"/>
  <c r="I14" i="2"/>
  <c r="I16" i="2"/>
  <c r="I31" i="2"/>
  <c r="I32" i="2"/>
  <c r="I43" i="2"/>
  <c r="I26" i="2"/>
  <c r="I30" i="2"/>
  <c r="I39" i="2"/>
  <c r="I40" i="2"/>
  <c r="I41" i="2"/>
  <c r="I35" i="2"/>
  <c r="I17" i="2"/>
  <c r="I21" i="2"/>
  <c r="I36" i="2"/>
  <c r="I38" i="2"/>
  <c r="I33" i="2"/>
  <c r="I37" i="2"/>
  <c r="I25" i="2"/>
  <c r="I10" i="2"/>
  <c r="I24" i="2"/>
  <c r="I13" i="2"/>
  <c r="I11" i="2"/>
  <c r="I12" i="2"/>
  <c r="I15" i="2"/>
  <c r="I19" i="2"/>
  <c r="I42" i="2"/>
  <c r="I29" i="2"/>
  <c r="I27" i="2"/>
  <c r="I23" i="2"/>
  <c r="I9" i="2"/>
  <c r="I20" i="2"/>
  <c r="I22" i="2"/>
  <c r="I18" i="2"/>
  <c r="D22" i="4"/>
  <c r="O75" i="22" l="1"/>
  <c r="M22" i="4" l="1"/>
  <c r="L22" i="4"/>
  <c r="M21" i="4"/>
  <c r="L21" i="4"/>
  <c r="M20" i="4"/>
  <c r="L20" i="4"/>
  <c r="M19" i="4"/>
  <c r="L19" i="4"/>
  <c r="M18" i="4"/>
  <c r="L18" i="4"/>
  <c r="M17" i="4"/>
  <c r="L17" i="4"/>
  <c r="M16" i="4"/>
  <c r="L16" i="4"/>
  <c r="M15" i="4"/>
  <c r="L15" i="4"/>
  <c r="M14" i="4"/>
  <c r="L14" i="4"/>
  <c r="M13" i="4"/>
  <c r="L13" i="4"/>
  <c r="M12" i="4"/>
  <c r="L12" i="4"/>
  <c r="M11" i="4"/>
  <c r="L11" i="4"/>
  <c r="M10" i="4"/>
  <c r="L10" i="4"/>
  <c r="M9" i="4"/>
  <c r="L9" i="4"/>
  <c r="J45" i="2" l="1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L8" i="1"/>
  <c r="F8" i="3" s="1"/>
  <c r="L8" i="2" l="1"/>
  <c r="G8" i="3" s="1"/>
  <c r="L9" i="2"/>
  <c r="G9" i="3" s="1"/>
  <c r="L10" i="2"/>
  <c r="G10" i="3" s="1"/>
  <c r="L11" i="2"/>
  <c r="G11" i="3" s="1"/>
  <c r="L12" i="2"/>
  <c r="G12" i="3" s="1"/>
  <c r="L13" i="2"/>
  <c r="G13" i="3" s="1"/>
  <c r="L14" i="2"/>
  <c r="G14" i="3" s="1"/>
  <c r="L15" i="2"/>
  <c r="G15" i="3" s="1"/>
  <c r="L16" i="2"/>
  <c r="G16" i="3" s="1"/>
  <c r="L17" i="2"/>
  <c r="G17" i="3" s="1"/>
  <c r="L18" i="2"/>
  <c r="G18" i="3" s="1"/>
  <c r="L19" i="2"/>
  <c r="G19" i="3" s="1"/>
  <c r="L20" i="2"/>
  <c r="G20" i="3" s="1"/>
  <c r="L21" i="2"/>
  <c r="G21" i="3" s="1"/>
  <c r="L22" i="2"/>
  <c r="G22" i="3" s="1"/>
  <c r="L23" i="2"/>
  <c r="G23" i="3" s="1"/>
  <c r="L24" i="2"/>
  <c r="G24" i="3" s="1"/>
  <c r="L25" i="2"/>
  <c r="G25" i="3" s="1"/>
  <c r="L26" i="2"/>
  <c r="G26" i="3" s="1"/>
  <c r="L27" i="2"/>
  <c r="G27" i="3" s="1"/>
  <c r="L28" i="2"/>
  <c r="G28" i="3" s="1"/>
  <c r="L29" i="2"/>
  <c r="G29" i="3" s="1"/>
  <c r="L30" i="2"/>
  <c r="G30" i="3" s="1"/>
  <c r="L31" i="2"/>
  <c r="G31" i="3" s="1"/>
  <c r="L32" i="2"/>
  <c r="G32" i="3" s="1"/>
  <c r="L33" i="2"/>
  <c r="G33" i="3" s="1"/>
  <c r="L34" i="2"/>
  <c r="G34" i="3" s="1"/>
  <c r="L35" i="2"/>
  <c r="G35" i="3" s="1"/>
  <c r="L36" i="2"/>
  <c r="G36" i="3" s="1"/>
  <c r="L37" i="2"/>
  <c r="G37" i="3" s="1"/>
  <c r="L38" i="2"/>
  <c r="G38" i="3" s="1"/>
  <c r="L39" i="2"/>
  <c r="G39" i="3" s="1"/>
  <c r="L40" i="2"/>
  <c r="G40" i="3" s="1"/>
  <c r="L41" i="2"/>
  <c r="G41" i="3" s="1"/>
  <c r="L42" i="2"/>
  <c r="G42" i="3" s="1"/>
  <c r="L43" i="2"/>
  <c r="G43" i="3" s="1"/>
  <c r="L44" i="2"/>
  <c r="G44" i="3" s="1"/>
  <c r="P5" i="23"/>
  <c r="P7" i="23"/>
  <c r="P8" i="23"/>
  <c r="P9" i="23"/>
  <c r="P10" i="23"/>
  <c r="P11" i="23"/>
  <c r="P12" i="23"/>
  <c r="P13" i="23"/>
  <c r="P14" i="23"/>
  <c r="P15" i="23"/>
  <c r="P16" i="23"/>
  <c r="P17" i="23"/>
  <c r="P18" i="23"/>
  <c r="P19" i="23"/>
  <c r="P20" i="23"/>
  <c r="P21" i="23"/>
  <c r="P22" i="23"/>
  <c r="P23" i="23"/>
  <c r="P24" i="23"/>
  <c r="P26" i="23"/>
  <c r="O25" i="23" l="1"/>
  <c r="P6" i="23"/>
  <c r="P25" i="23" s="1"/>
  <c r="O58" i="22"/>
  <c r="O59" i="22"/>
  <c r="O62" i="22"/>
  <c r="O63" i="22"/>
  <c r="O64" i="22"/>
  <c r="O65" i="22"/>
  <c r="O66" i="22"/>
  <c r="O67" i="22"/>
  <c r="O68" i="22"/>
  <c r="O69" i="22"/>
  <c r="O70" i="22"/>
  <c r="O71" i="22"/>
  <c r="O72" i="22"/>
  <c r="O73" i="22"/>
  <c r="O74" i="22"/>
  <c r="O2" i="22" l="1"/>
  <c r="O3" i="22"/>
  <c r="O25" i="22"/>
  <c r="O24" i="22"/>
  <c r="I22" i="4"/>
  <c r="E22" i="4"/>
  <c r="I21" i="4"/>
  <c r="H21" i="4"/>
  <c r="E21" i="4"/>
  <c r="I20" i="4"/>
  <c r="H20" i="4"/>
  <c r="E20" i="4"/>
  <c r="I19" i="4"/>
  <c r="H19" i="4"/>
  <c r="E19" i="4"/>
  <c r="I18" i="4"/>
  <c r="H18" i="4"/>
  <c r="E18" i="4"/>
  <c r="I17" i="4"/>
  <c r="H17" i="4"/>
  <c r="E17" i="4"/>
  <c r="I16" i="4"/>
  <c r="H16" i="4"/>
  <c r="E16" i="4"/>
  <c r="I15" i="4"/>
  <c r="H15" i="4"/>
  <c r="E15" i="4"/>
  <c r="I14" i="4"/>
  <c r="H14" i="4"/>
  <c r="E14" i="4"/>
  <c r="I13" i="4"/>
  <c r="H13" i="4"/>
  <c r="E13" i="4"/>
  <c r="I12" i="4"/>
  <c r="H12" i="4"/>
  <c r="E12" i="4"/>
  <c r="I11" i="4"/>
  <c r="H11" i="4"/>
  <c r="E11" i="4"/>
  <c r="I10" i="4"/>
  <c r="H10" i="4"/>
  <c r="E10" i="4"/>
  <c r="I9" i="4"/>
  <c r="H9" i="4"/>
  <c r="E9" i="4"/>
  <c r="E46" i="2"/>
  <c r="D40" i="2"/>
  <c r="C40" i="3" s="1"/>
  <c r="D37" i="2"/>
  <c r="C37" i="3" s="1"/>
  <c r="D25" i="2"/>
  <c r="C25" i="3" s="1"/>
  <c r="D20" i="2"/>
  <c r="C20" i="3" s="1"/>
  <c r="D17" i="2"/>
  <c r="C17" i="3" s="1"/>
  <c r="D8" i="2"/>
  <c r="C8" i="3" s="1"/>
  <c r="D46" i="3"/>
  <c r="B46" i="3"/>
  <c r="G45" i="2"/>
  <c r="F45" i="2"/>
  <c r="D44" i="3"/>
  <c r="E44" i="1"/>
  <c r="D44" i="1"/>
  <c r="B44" i="3" s="1"/>
  <c r="D43" i="3"/>
  <c r="E43" i="1"/>
  <c r="D43" i="1"/>
  <c r="B43" i="3" s="1"/>
  <c r="D42" i="3"/>
  <c r="E42" i="1"/>
  <c r="D42" i="1"/>
  <c r="B42" i="3" s="1"/>
  <c r="D41" i="3"/>
  <c r="E41" i="1"/>
  <c r="D41" i="1"/>
  <c r="B41" i="3" s="1"/>
  <c r="D40" i="3"/>
  <c r="E40" i="1"/>
  <c r="D40" i="1"/>
  <c r="B40" i="3" s="1"/>
  <c r="D39" i="3"/>
  <c r="E39" i="1"/>
  <c r="D39" i="1"/>
  <c r="B39" i="3" s="1"/>
  <c r="D38" i="3"/>
  <c r="E38" i="1"/>
  <c r="D38" i="1"/>
  <c r="B38" i="3" s="1"/>
  <c r="D37" i="3"/>
  <c r="E37" i="1"/>
  <c r="D37" i="1"/>
  <c r="B37" i="3" s="1"/>
  <c r="D36" i="3"/>
  <c r="E36" i="1"/>
  <c r="D36" i="1"/>
  <c r="B36" i="3" s="1"/>
  <c r="D35" i="3"/>
  <c r="E35" i="1"/>
  <c r="D35" i="1"/>
  <c r="B35" i="3" s="1"/>
  <c r="D34" i="3"/>
  <c r="E34" i="1"/>
  <c r="D34" i="1"/>
  <c r="B34" i="3" s="1"/>
  <c r="D33" i="3"/>
  <c r="E33" i="1"/>
  <c r="D33" i="1"/>
  <c r="B33" i="3" s="1"/>
  <c r="D32" i="3"/>
  <c r="E32" i="1"/>
  <c r="D32" i="1"/>
  <c r="B32" i="3" s="1"/>
  <c r="D31" i="3"/>
  <c r="E31" i="1"/>
  <c r="D31" i="1"/>
  <c r="B31" i="3" s="1"/>
  <c r="D30" i="3"/>
  <c r="E30" i="1"/>
  <c r="D30" i="1"/>
  <c r="B30" i="3" s="1"/>
  <c r="D29" i="3"/>
  <c r="E29" i="1"/>
  <c r="D29" i="1"/>
  <c r="B29" i="3" s="1"/>
  <c r="D28" i="3"/>
  <c r="E28" i="1"/>
  <c r="D28" i="1"/>
  <c r="B28" i="3" s="1"/>
  <c r="D27" i="3"/>
  <c r="E27" i="1"/>
  <c r="D27" i="1"/>
  <c r="B27" i="3" s="1"/>
  <c r="D26" i="3"/>
  <c r="E26" i="1"/>
  <c r="D26" i="1"/>
  <c r="B26" i="3" s="1"/>
  <c r="D25" i="3"/>
  <c r="E25" i="1"/>
  <c r="D25" i="1"/>
  <c r="B25" i="3" s="1"/>
  <c r="D24" i="3"/>
  <c r="E24" i="1"/>
  <c r="D24" i="1"/>
  <c r="B24" i="3" s="1"/>
  <c r="D23" i="3"/>
  <c r="E23" i="1"/>
  <c r="D22" i="3"/>
  <c r="E22" i="1"/>
  <c r="D22" i="1"/>
  <c r="B22" i="3" s="1"/>
  <c r="D21" i="3"/>
  <c r="E21" i="1"/>
  <c r="D21" i="1"/>
  <c r="B21" i="3" s="1"/>
  <c r="D20" i="3"/>
  <c r="E20" i="1"/>
  <c r="D20" i="1"/>
  <c r="B20" i="3" s="1"/>
  <c r="D19" i="3"/>
  <c r="E19" i="1"/>
  <c r="D19" i="1"/>
  <c r="B19" i="3" s="1"/>
  <c r="D18" i="3"/>
  <c r="E18" i="1"/>
  <c r="D18" i="1"/>
  <c r="B18" i="3" s="1"/>
  <c r="D17" i="3"/>
  <c r="E17" i="1"/>
  <c r="D17" i="1"/>
  <c r="B17" i="3" s="1"/>
  <c r="D16" i="3"/>
  <c r="E16" i="1"/>
  <c r="D16" i="1"/>
  <c r="B16" i="3" s="1"/>
  <c r="D15" i="3"/>
  <c r="E15" i="1"/>
  <c r="D15" i="1"/>
  <c r="B15" i="3" s="1"/>
  <c r="D14" i="3"/>
  <c r="E14" i="1"/>
  <c r="D14" i="1"/>
  <c r="B14" i="3" s="1"/>
  <c r="D13" i="3"/>
  <c r="E13" i="1"/>
  <c r="D13" i="1"/>
  <c r="B13" i="3" s="1"/>
  <c r="D12" i="3"/>
  <c r="E12" i="1"/>
  <c r="D12" i="1"/>
  <c r="B12" i="3" s="1"/>
  <c r="D11" i="3"/>
  <c r="E11" i="1"/>
  <c r="D11" i="1"/>
  <c r="B11" i="3" s="1"/>
  <c r="D10" i="3"/>
  <c r="E10" i="1"/>
  <c r="D10" i="1"/>
  <c r="B10" i="3" s="1"/>
  <c r="D9" i="3"/>
  <c r="E9" i="1"/>
  <c r="D9" i="1"/>
  <c r="B9" i="3" s="1"/>
  <c r="H8" i="1"/>
  <c r="D8" i="3" s="1"/>
  <c r="E8" i="1"/>
  <c r="D8" i="1"/>
  <c r="B8" i="3" s="1"/>
  <c r="H34" i="2" l="1"/>
  <c r="E34" i="3" s="1"/>
  <c r="H33" i="2"/>
  <c r="E33" i="3" s="1"/>
  <c r="H40" i="2"/>
  <c r="E40" i="3" s="1"/>
  <c r="D13" i="2"/>
  <c r="C13" i="3" s="1"/>
  <c r="D28" i="2"/>
  <c r="C28" i="3" s="1"/>
  <c r="D32" i="2"/>
  <c r="C32" i="3" s="1"/>
  <c r="H17" i="2"/>
  <c r="E17" i="3" s="1"/>
  <c r="H18" i="2"/>
  <c r="E18" i="3" s="1"/>
  <c r="D46" i="2"/>
  <c r="C46" i="3" s="1"/>
  <c r="D12" i="2"/>
  <c r="C12" i="3" s="1"/>
  <c r="D21" i="2"/>
  <c r="C21" i="3" s="1"/>
  <c r="D24" i="2"/>
  <c r="C24" i="3" s="1"/>
  <c r="D29" i="2"/>
  <c r="C29" i="3" s="1"/>
  <c r="D16" i="2"/>
  <c r="C16" i="3" s="1"/>
  <c r="D33" i="2"/>
  <c r="C33" i="3" s="1"/>
  <c r="D9" i="2"/>
  <c r="C9" i="3" s="1"/>
  <c r="D36" i="2"/>
  <c r="C36" i="3" s="1"/>
  <c r="D43" i="2"/>
  <c r="C43" i="3" s="1"/>
  <c r="I46" i="2"/>
  <c r="H46" i="2"/>
  <c r="E46" i="3" s="1"/>
  <c r="H44" i="2"/>
  <c r="E44" i="3" s="1"/>
  <c r="H21" i="2"/>
  <c r="E21" i="3" s="1"/>
  <c r="H22" i="2"/>
  <c r="E22" i="3" s="1"/>
  <c r="H37" i="2"/>
  <c r="E37" i="3" s="1"/>
  <c r="H38" i="2"/>
  <c r="E38" i="3" s="1"/>
  <c r="H9" i="2"/>
  <c r="E9" i="3" s="1"/>
  <c r="H10" i="2"/>
  <c r="E10" i="3" s="1"/>
  <c r="H25" i="2"/>
  <c r="E25" i="3" s="1"/>
  <c r="H26" i="2"/>
  <c r="E26" i="3" s="1"/>
  <c r="H13" i="2"/>
  <c r="E13" i="3" s="1"/>
  <c r="H14" i="2"/>
  <c r="E14" i="3" s="1"/>
  <c r="H29" i="2"/>
  <c r="E29" i="3" s="1"/>
  <c r="H30" i="2"/>
  <c r="E30" i="3" s="1"/>
  <c r="D44" i="2"/>
  <c r="C44" i="3" s="1"/>
  <c r="D41" i="2"/>
  <c r="C41" i="3" s="1"/>
  <c r="H45" i="2"/>
  <c r="E45" i="3" s="1"/>
  <c r="D10" i="2"/>
  <c r="C10" i="3" s="1"/>
  <c r="H11" i="2"/>
  <c r="E11" i="3" s="1"/>
  <c r="D14" i="2"/>
  <c r="C14" i="3" s="1"/>
  <c r="D18" i="2"/>
  <c r="C18" i="3" s="1"/>
  <c r="H19" i="2"/>
  <c r="E19" i="3" s="1"/>
  <c r="H23" i="2"/>
  <c r="E23" i="3" s="1"/>
  <c r="D26" i="2"/>
  <c r="C26" i="3" s="1"/>
  <c r="H31" i="2"/>
  <c r="E31" i="3" s="1"/>
  <c r="D34" i="2"/>
  <c r="C34" i="3" s="1"/>
  <c r="H35" i="2"/>
  <c r="E35" i="3" s="1"/>
  <c r="D38" i="2"/>
  <c r="C38" i="3" s="1"/>
  <c r="H39" i="2"/>
  <c r="E39" i="3" s="1"/>
  <c r="I45" i="2"/>
  <c r="D45" i="3"/>
  <c r="H8" i="2"/>
  <c r="E8" i="3" s="1"/>
  <c r="D11" i="2"/>
  <c r="C11" i="3" s="1"/>
  <c r="H12" i="2"/>
  <c r="E12" i="3" s="1"/>
  <c r="D15" i="2"/>
  <c r="C15" i="3" s="1"/>
  <c r="H16" i="2"/>
  <c r="E16" i="3" s="1"/>
  <c r="D19" i="2"/>
  <c r="C19" i="3" s="1"/>
  <c r="H20" i="2"/>
  <c r="E20" i="3" s="1"/>
  <c r="D23" i="2"/>
  <c r="C23" i="3" s="1"/>
  <c r="H24" i="2"/>
  <c r="E24" i="3" s="1"/>
  <c r="D27" i="2"/>
  <c r="C27" i="3" s="1"/>
  <c r="H28" i="2"/>
  <c r="E28" i="3" s="1"/>
  <c r="D31" i="2"/>
  <c r="C31" i="3" s="1"/>
  <c r="H32" i="2"/>
  <c r="E32" i="3" s="1"/>
  <c r="D35" i="2"/>
  <c r="C35" i="3" s="1"/>
  <c r="H36" i="2"/>
  <c r="E36" i="3" s="1"/>
  <c r="D39" i="2"/>
  <c r="C39" i="3" s="1"/>
  <c r="H41" i="2"/>
  <c r="E41" i="3" s="1"/>
  <c r="H42" i="2"/>
  <c r="E42" i="3" s="1"/>
  <c r="H43" i="2"/>
  <c r="E43" i="3" s="1"/>
  <c r="H15" i="2"/>
  <c r="E15" i="3" s="1"/>
  <c r="D22" i="2"/>
  <c r="C22" i="3" s="1"/>
  <c r="H27" i="2"/>
  <c r="E27" i="3" s="1"/>
  <c r="D30" i="2"/>
  <c r="C30" i="3" s="1"/>
  <c r="D42" i="2"/>
  <c r="C42" i="3" s="1"/>
  <c r="F46" i="3" l="1"/>
  <c r="K45" i="2"/>
  <c r="M45" i="2" l="1"/>
  <c r="L45" i="2"/>
  <c r="G45" i="3" s="1"/>
  <c r="M46" i="2"/>
  <c r="L46" i="2"/>
  <c r="G46" i="3" s="1"/>
  <c r="F45" i="3"/>
</calcChain>
</file>

<file path=xl/sharedStrings.xml><?xml version="1.0" encoding="utf-8"?>
<sst xmlns="http://schemas.openxmlformats.org/spreadsheetml/2006/main" count="420" uniqueCount="228">
  <si>
    <t>TEMMUZ</t>
  </si>
  <si>
    <t>SEKTÖRLER</t>
  </si>
  <si>
    <t>I. TARIM</t>
  </si>
  <si>
    <t xml:space="preserve">   A. BİTKİSEL ÜRÜNLER</t>
  </si>
  <si>
    <t xml:space="preserve">     Hububat, Bakliyat, Yağlı Tohumlar ve Mam.</t>
  </si>
  <si>
    <t xml:space="preserve">     Yaş Meyve ve Sebze</t>
  </si>
  <si>
    <t xml:space="preserve">     Meyve Sebze Mamulleri</t>
  </si>
  <si>
    <t xml:space="preserve">     Kuru Meyve ve Mamulleri</t>
  </si>
  <si>
    <t xml:space="preserve">     Fındık ve Mamulleri</t>
  </si>
  <si>
    <t xml:space="preserve">     Zeytin ve Zeytinyağı</t>
  </si>
  <si>
    <t xml:space="preserve">     Tütün ve Mamulleri</t>
  </si>
  <si>
    <t xml:space="preserve">     Süs Bitkileri</t>
  </si>
  <si>
    <t xml:space="preserve">   B. HAYVANSAL ÜRÜNLER</t>
  </si>
  <si>
    <t xml:space="preserve">     Su Ürünleri ve Hayvansal Mamuller</t>
  </si>
  <si>
    <t>II. SANAYİ</t>
  </si>
  <si>
    <t xml:space="preserve">   A. TARIMA DAYALI İŞLENMİŞ ÜRÜNLER</t>
  </si>
  <si>
    <t xml:space="preserve">     Tekstil ve Hammaddeleri</t>
  </si>
  <si>
    <t xml:space="preserve">     Deri ve Deri Mamulleri</t>
  </si>
  <si>
    <t xml:space="preserve">     Halı</t>
  </si>
  <si>
    <t xml:space="preserve">   B. KİMYEVİ MADDELER VE MAM.</t>
  </si>
  <si>
    <t xml:space="preserve">     Kimyevi Maddeler ve Mamulleri</t>
  </si>
  <si>
    <t xml:space="preserve">   C. SANAYİ MAMULLERİ</t>
  </si>
  <si>
    <t xml:space="preserve">     Hazırgiyim ve Konfeksiyon</t>
  </si>
  <si>
    <t xml:space="preserve">     Otomotiv Endüstrisi</t>
  </si>
  <si>
    <t xml:space="preserve">     Gemi ve Yat</t>
  </si>
  <si>
    <t xml:space="preserve">     Makine ve Aksamları</t>
  </si>
  <si>
    <t xml:space="preserve">     Demir ve Demir Dışı Metaller</t>
  </si>
  <si>
    <t xml:space="preserve">     Çelik</t>
  </si>
  <si>
    <t xml:space="preserve">     Mücevher</t>
  </si>
  <si>
    <t xml:space="preserve">     İklimlendirme Sanayii</t>
  </si>
  <si>
    <t xml:space="preserve">     Diğer Sanayi Ürünleri</t>
  </si>
  <si>
    <t>III. MADENCİLİK</t>
  </si>
  <si>
    <t xml:space="preserve">     Madencilik Ürünleri</t>
  </si>
  <si>
    <t>T O P L A M (TİM*)</t>
  </si>
  <si>
    <t>İhracatçı Birlikleri Kaydından Muaf İhracat</t>
  </si>
  <si>
    <t>T O P L A M (TİM+TUİK*)</t>
  </si>
  <si>
    <t>Not: İlgili dönem ortalama MB Dolar Alış Kuru baz alınarak hesaplanmıştır.</t>
  </si>
  <si>
    <t>İHRACAT ARTIŞI KARŞILAŞTIRMA TABLOSU (USD - TL)</t>
  </si>
  <si>
    <t>USD Bazında Artış (%)</t>
  </si>
  <si>
    <t>TL Bazında Artış  (%)</t>
  </si>
  <si>
    <t>T O P L A M</t>
  </si>
  <si>
    <t>İHRACATÇI  BİRLİKLERİ 
GENEL SEKRETERLİKLERİ</t>
  </si>
  <si>
    <t>TOPLAM</t>
  </si>
  <si>
    <t xml:space="preserve"> </t>
  </si>
  <si>
    <t>OCAK</t>
  </si>
  <si>
    <t>ŞUBAT</t>
  </si>
  <si>
    <t>MART</t>
  </si>
  <si>
    <t>NİSAN</t>
  </si>
  <si>
    <t>MAYIS</t>
  </si>
  <si>
    <t>HAZİRAN</t>
  </si>
  <si>
    <t>EYLÜL</t>
  </si>
  <si>
    <t>EKİM</t>
  </si>
  <si>
    <t>KASIM</t>
  </si>
  <si>
    <t>ARALIK</t>
  </si>
  <si>
    <t>A. BİTKİSEL ÜRÜNLER</t>
  </si>
  <si>
    <t>B. HAYVANSAL ÜRÜNLER</t>
  </si>
  <si>
    <t>C. AĞAÇ MAMULLERİ VE ORMAN ÜRÜNLERİ</t>
  </si>
  <si>
    <t>A. TARIMA DAYALI İŞLENMİŞ ÜRÜNLER</t>
  </si>
  <si>
    <t>B. KİMYEVİ MADDELER</t>
  </si>
  <si>
    <t>C. SANAYİ MAMULLERİ</t>
  </si>
  <si>
    <t>(x1000 $)</t>
  </si>
  <si>
    <t>AGUSTOS</t>
  </si>
  <si>
    <t>(*) Toplam satırında, son ay verileri için İhracatçı Birlikleri kayıtları, önceki dönemler için TÜİK kayıtları esas alınmıştır.</t>
  </si>
  <si>
    <t>Tablo 1</t>
  </si>
  <si>
    <t>En yüksek ihracat artışı elde edilen ilk 10 ülke*</t>
  </si>
  <si>
    <t>ÜLKE (Bin$)</t>
  </si>
  <si>
    <t>Değ. %</t>
  </si>
  <si>
    <t>* 10 milyon dolar ve üstünde ihracat yapılan ülkeler arasında</t>
  </si>
  <si>
    <t>Tablo 2</t>
  </si>
  <si>
    <t>En fazla ihracat yapılan ilk 10 ülke</t>
  </si>
  <si>
    <t>Tablo 3</t>
  </si>
  <si>
    <t xml:space="preserve">En fazla ihracat yapan ilk 10 sektör </t>
  </si>
  <si>
    <t>SEKTÖR (Bin$)</t>
  </si>
  <si>
    <t>Tablo 4</t>
  </si>
  <si>
    <t>İhracatını en yüksek oranlı artıran ilk 10 sektör</t>
  </si>
  <si>
    <t>Tablo 5</t>
  </si>
  <si>
    <t>En fazla ihracat yapan ilk 10 il</t>
  </si>
  <si>
    <t>İL (Bin$)</t>
  </si>
  <si>
    <t>Tablo 6</t>
  </si>
  <si>
    <t>İhracatını en yüksek oranlı artıran ilk 10 il</t>
  </si>
  <si>
    <t>Genel Toplam</t>
  </si>
  <si>
    <t>İlk 20 Ülke Toplam</t>
  </si>
  <si>
    <t>20.</t>
  </si>
  <si>
    <t>19.</t>
  </si>
  <si>
    <t>18.</t>
  </si>
  <si>
    <t>17.</t>
  </si>
  <si>
    <t>16.</t>
  </si>
  <si>
    <t>15.</t>
  </si>
  <si>
    <t>14.</t>
  </si>
  <si>
    <t>13.</t>
  </si>
  <si>
    <t>12.</t>
  </si>
  <si>
    <t>11.</t>
  </si>
  <si>
    <t>10.</t>
  </si>
  <si>
    <t>9.</t>
  </si>
  <si>
    <t>8.</t>
  </si>
  <si>
    <t>7.</t>
  </si>
  <si>
    <t>6.</t>
  </si>
  <si>
    <t>5.</t>
  </si>
  <si>
    <t>4.</t>
  </si>
  <si>
    <t>3.</t>
  </si>
  <si>
    <t>2.</t>
  </si>
  <si>
    <t>1.</t>
  </si>
  <si>
    <t>% PAY</t>
  </si>
  <si>
    <t>KÜMÜLATİF</t>
  </si>
  <si>
    <t>AĞUSTOS</t>
  </si>
  <si>
    <t>ÜLKE</t>
  </si>
  <si>
    <t>SON 12 AYLIK</t>
  </si>
  <si>
    <t xml:space="preserve">     Elektrik Elektronik ve Hizmet</t>
  </si>
  <si>
    <t xml:space="preserve">     Çimento Cam Seramik ve Toprak Ürünleri</t>
  </si>
  <si>
    <t xml:space="preserve">     Savunma ve Havacılık Sanayii</t>
  </si>
  <si>
    <t xml:space="preserve">* Aylar bazında toplam ihracat grafiğinde TUİK rakamları kullanılmıştır. </t>
  </si>
  <si>
    <t xml:space="preserve"> Pay(15)  (%)</t>
  </si>
  <si>
    <r>
      <t xml:space="preserve">* </t>
    </r>
    <r>
      <rPr>
        <i/>
        <sz val="10"/>
        <color indexed="8"/>
        <rFont val="Arial"/>
        <family val="2"/>
        <charset val="162"/>
      </rPr>
      <t xml:space="preserve">Aylar bazında toplam ihracat grafiğinde 2014 yılı için TUİK rakamları kullanılmıştır. </t>
    </r>
  </si>
  <si>
    <t xml:space="preserve">     Mobilya, Kağıt ve Orman Ürünleri</t>
  </si>
  <si>
    <t xml:space="preserve">   C. AĞAÇ VE ORMAN ÜRÜNLERİ</t>
  </si>
  <si>
    <t xml:space="preserve">Son 12 aylık dönem için ilk 11 ay TUİK, son ay TİM rakamı kullanılmıştır. </t>
  </si>
  <si>
    <t xml:space="preserve">SEKTÖREL BAZDA İHRACAT KAYIT RAKAMLARI - 1.000 TL   </t>
  </si>
  <si>
    <t>İHRACATÇI  BİRLİKLERİ  GENEL SEKRETERLİKLERİ BAZINDA İHRACAT RAKAMLARI (1.000 $)</t>
  </si>
  <si>
    <t>*Ocak-Haziran dönemi için ilk 5 ay TUİK, son ay TİM rakamı kullanılmıştır.</t>
  </si>
  <si>
    <t xml:space="preserve">* Haziran ayı için TİM rakamı kullanılmıştır. </t>
  </si>
  <si>
    <t>Değişim    ('16/'15)</t>
  </si>
  <si>
    <t xml:space="preserve"> Pay(16)  (%)</t>
  </si>
  <si>
    <t>Not: İlgili dönem ortalama MB Dolar Satış Kuru baz alınarak hesaplanmıştır.</t>
  </si>
  <si>
    <t>2016 YILI İHRACATIMIZDA İLK 20 ÜLKE (1.000 $)</t>
  </si>
  <si>
    <r>
      <rPr>
        <b/>
        <sz val="10"/>
        <rFont val="Arial"/>
        <family val="2"/>
        <charset val="162"/>
      </rPr>
      <t>NOT</t>
    </r>
    <r>
      <rPr>
        <sz val="10"/>
        <rFont val="Arial"/>
        <family val="2"/>
        <charset val="162"/>
      </rPr>
      <t xml:space="preserve"> =2015 Yılında 0 fobusd üzerindeki İller baz alınmıştır.</t>
    </r>
  </si>
  <si>
    <t>SON 12 AYLIK
(2016/2015)</t>
  </si>
  <si>
    <t>2016 İHRACAT RAKAMLARI - TL</t>
  </si>
  <si>
    <t>1 - 31 ARALıK İHRACAT RAKAMLARI</t>
  </si>
  <si>
    <t xml:space="preserve">SEKTÖREL BAZDA İHRACAT RAKAMLARI -1.000 $ </t>
  </si>
  <si>
    <t>1 - 31 ARALıK</t>
  </si>
  <si>
    <t>1 OCAK  -  31 ARALıK</t>
  </si>
  <si>
    <t>2014 - 2015</t>
  </si>
  <si>
    <t>2015 - 2016</t>
  </si>
  <si>
    <t xml:space="preserve"> Hububat, Bakliyat, Yağlı Tohumlar ve Mamulleri </t>
  </si>
  <si>
    <t xml:space="preserve"> Yaş Meyve ve Sebze  </t>
  </si>
  <si>
    <t xml:space="preserve"> Meyve Sebze Mamulleri </t>
  </si>
  <si>
    <t xml:space="preserve"> Kuru Meyve ve Mamulleri  </t>
  </si>
  <si>
    <t xml:space="preserve"> Fındık ve Mamulleri </t>
  </si>
  <si>
    <t xml:space="preserve"> Zeytin ve Zeytinyağı </t>
  </si>
  <si>
    <t xml:space="preserve"> Tütün </t>
  </si>
  <si>
    <t xml:space="preserve"> Süs Bitkileri ve Mam.</t>
  </si>
  <si>
    <t xml:space="preserve"> Su Ürünleri ve Hayvansal Mamuller</t>
  </si>
  <si>
    <t xml:space="preserve"> Mobilya,Kağıt ve Orman Ürünleri</t>
  </si>
  <si>
    <t xml:space="preserve"> Tekstil ve Hammaddeleri</t>
  </si>
  <si>
    <t xml:space="preserve"> Deri ve Deri Mamulleri </t>
  </si>
  <si>
    <t xml:space="preserve"> Halı </t>
  </si>
  <si>
    <t xml:space="preserve"> Kimyevi Maddeler ve Mamulleri  </t>
  </si>
  <si>
    <t xml:space="preserve"> Hazırgiyim ve Konfeksiyon </t>
  </si>
  <si>
    <t xml:space="preserve"> Otomotiv Endüstrisi</t>
  </si>
  <si>
    <t xml:space="preserve"> Gemi ve Yat</t>
  </si>
  <si>
    <t xml:space="preserve"> Elektrik Elektronik ve Hizmet</t>
  </si>
  <si>
    <t xml:space="preserve"> Makine ve Aksamları</t>
  </si>
  <si>
    <t xml:space="preserve"> Demir ve Demir Dışı Metaller </t>
  </si>
  <si>
    <t xml:space="preserve"> Çelik</t>
  </si>
  <si>
    <t xml:space="preserve"> Çimento Cam Seramik ve Toprak Ürünleri</t>
  </si>
  <si>
    <t xml:space="preserve"> Mücevher</t>
  </si>
  <si>
    <t xml:space="preserve"> Savunma ve Havacılık Sanayii</t>
  </si>
  <si>
    <t xml:space="preserve"> İklimlendirme Sanayii</t>
  </si>
  <si>
    <t xml:space="preserve"> Diğer Sanayi Ürünleri</t>
  </si>
  <si>
    <t xml:space="preserve"> Madencilik Ürünleri</t>
  </si>
  <si>
    <t>2015  1 - 31 ARALıK</t>
  </si>
  <si>
    <t>2016  1 - 31 ARALıK</t>
  </si>
  <si>
    <t xml:space="preserve">ALMANYA </t>
  </si>
  <si>
    <t>BİRLEŞİK KRALLIK</t>
  </si>
  <si>
    <t>IRAK</t>
  </si>
  <si>
    <t>İTALYA</t>
  </si>
  <si>
    <t>BİRLEŞİK DEVLETLER</t>
  </si>
  <si>
    <t>FRANSA</t>
  </si>
  <si>
    <t>İSPANYA</t>
  </si>
  <si>
    <t>BİRLEŞİK ARAP EMİRLİKLERİ</t>
  </si>
  <si>
    <t xml:space="preserve">SUUDİ ARABİSTAN </t>
  </si>
  <si>
    <t>İRAN (İSLAM CUM.)</t>
  </si>
  <si>
    <t>İSTANBUL</t>
  </si>
  <si>
    <t>BURSA</t>
  </si>
  <si>
    <t>KOCAELI</t>
  </si>
  <si>
    <t>İZMIR</t>
  </si>
  <si>
    <t>ANKARA</t>
  </si>
  <si>
    <t>GAZIANTEP</t>
  </si>
  <si>
    <t>SAKARYA</t>
  </si>
  <si>
    <t>MANISA</t>
  </si>
  <si>
    <t>DENIZLI</t>
  </si>
  <si>
    <t>HATAY</t>
  </si>
  <si>
    <t>YALOVA</t>
  </si>
  <si>
    <t>SIIRT</t>
  </si>
  <si>
    <t>ELAZIĞ</t>
  </si>
  <si>
    <t>HAKKARI</t>
  </si>
  <si>
    <t>ŞIRNAK</t>
  </si>
  <si>
    <t>BATMAN</t>
  </si>
  <si>
    <t>VAN</t>
  </si>
  <si>
    <t>ZONGULDAK</t>
  </si>
  <si>
    <t>KILIS</t>
  </si>
  <si>
    <t>İMMİB</t>
  </si>
  <si>
    <t>UİB</t>
  </si>
  <si>
    <t>İTKİB</t>
  </si>
  <si>
    <t>OAİB</t>
  </si>
  <si>
    <t>EİB</t>
  </si>
  <si>
    <t>AKİB</t>
  </si>
  <si>
    <t>GAİB</t>
  </si>
  <si>
    <t>İİB</t>
  </si>
  <si>
    <t>DENİB</t>
  </si>
  <si>
    <t>DAİB</t>
  </si>
  <si>
    <t>BAİB</t>
  </si>
  <si>
    <t>KİB</t>
  </si>
  <si>
    <t>DKİB</t>
  </si>
  <si>
    <t>HOLLANDA</t>
  </si>
  <si>
    <t>İSRAİL</t>
  </si>
  <si>
    <t xml:space="preserve">MISIR </t>
  </si>
  <si>
    <t xml:space="preserve">ROMANYA </t>
  </si>
  <si>
    <t xml:space="preserve">POLONYA </t>
  </si>
  <si>
    <t>BELÇİKA</t>
  </si>
  <si>
    <t>BULGARİSTAN</t>
  </si>
  <si>
    <t>ÇİN HALK CUMHURİYETİ</t>
  </si>
  <si>
    <t xml:space="preserve">RUSYA FEDERASYONU </t>
  </si>
  <si>
    <t>CEZAYİR</t>
  </si>
  <si>
    <t>1 Aralık  - 31 Aralık</t>
  </si>
  <si>
    <t>1 Ocak - 31 Aralık</t>
  </si>
  <si>
    <t>NAMİBYA</t>
  </si>
  <si>
    <t>MALİ</t>
  </si>
  <si>
    <t>NORVEÇ</t>
  </si>
  <si>
    <t>FILIPINLER</t>
  </si>
  <si>
    <t xml:space="preserve">BEYAZ RUSYA </t>
  </si>
  <si>
    <t xml:space="preserve">MALEZYA </t>
  </si>
  <si>
    <t xml:space="preserve">KATAR </t>
  </si>
  <si>
    <t xml:space="preserve">HINDISTAN </t>
  </si>
  <si>
    <t xml:space="preserve">SENEGAL </t>
  </si>
  <si>
    <t>*Ocak - Aralık dönemi için ilk ay TUİK, son ay TİM rakamı kullanılmıştır.</t>
  </si>
  <si>
    <t>ARALIK (2016/2015)</t>
  </si>
  <si>
    <t>OCAK-ARALIK
(2016/2015)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</si>
</sst>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_(* #,##0.00_);_(* \(#,##0.00\);_(* &quot;-&quot;??_);_(@_)"/>
    <numFmt numFmtId="165" formatCode="_-* #,##0.00\ _Y_T_L_-;\-* #,##0.00\ _Y_T_L_-;_-* &quot;-&quot;??\ _Y_T_L_-;_-@_-"/>
    <numFmt numFmtId="166" formatCode="0.0"/>
    <numFmt numFmtId="167" formatCode="#,##0.0"/>
    <numFmt numFmtId="168" formatCode="0.0%"/>
    <numFmt numFmtId="169" formatCode="_-* #,##0.0\ _T_L_-;\-* #,##0.0\ _T_L_-;_-* &quot;-&quot;??\ _T_L_-;_-@_-"/>
    <numFmt numFmtId="170" formatCode="_-* #,##0\ _T_L_-;\-* #,##0\ _T_L_-;_-* &quot;-&quot;??\ _T_L_-;_-@_-"/>
    <numFmt numFmtId="171" formatCode="#,##0.0000"/>
  </numFmts>
  <fonts count="79" x14ac:knownFonts="1">
    <font>
      <sz val="10"/>
      <name val="Arial"/>
      <charset val="162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8"/>
      <color theme="3"/>
      <name val="Cambria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sz val="10"/>
      <name val="Arial"/>
      <family val="2"/>
      <charset val="162"/>
    </font>
    <font>
      <sz val="10"/>
      <color indexed="8"/>
      <name val="Arial"/>
      <family val="2"/>
      <charset val="162"/>
    </font>
    <font>
      <b/>
      <sz val="20"/>
      <color indexed="8"/>
      <name val="Arial"/>
      <family val="2"/>
      <charset val="162"/>
    </font>
    <font>
      <b/>
      <sz val="20"/>
      <name val="Arial"/>
      <family val="2"/>
      <charset val="162"/>
    </font>
    <font>
      <b/>
      <sz val="14"/>
      <color indexed="8"/>
      <name val="Arial"/>
      <family val="2"/>
      <charset val="162"/>
    </font>
    <font>
      <b/>
      <sz val="12"/>
      <color indexed="8"/>
      <name val="Arial"/>
      <family val="2"/>
      <charset val="162"/>
    </font>
    <font>
      <b/>
      <sz val="11"/>
      <color indexed="8"/>
      <name val="Arial"/>
      <family val="2"/>
      <charset val="162"/>
    </font>
    <font>
      <b/>
      <sz val="13"/>
      <color indexed="8"/>
      <name val="Arial"/>
      <family val="2"/>
      <charset val="162"/>
    </font>
    <font>
      <sz val="11"/>
      <color indexed="8"/>
      <name val="Arial"/>
      <family val="2"/>
      <charset val="162"/>
    </font>
    <font>
      <sz val="12"/>
      <color indexed="8"/>
      <name val="Arial"/>
      <family val="2"/>
      <charset val="162"/>
    </font>
    <font>
      <b/>
      <sz val="12"/>
      <name val="Arial"/>
      <family val="2"/>
      <charset val="162"/>
    </font>
    <font>
      <sz val="12"/>
      <name val="Arial"/>
      <family val="2"/>
      <charset val="162"/>
    </font>
    <font>
      <sz val="10"/>
      <name val="Arial"/>
      <family val="2"/>
      <charset val="162"/>
    </font>
    <font>
      <b/>
      <sz val="16"/>
      <color indexed="8"/>
      <name val="Arial"/>
      <family val="2"/>
      <charset val="162"/>
    </font>
    <font>
      <sz val="14"/>
      <color indexed="8"/>
      <name val="Arial"/>
      <family val="2"/>
      <charset val="162"/>
    </font>
    <font>
      <b/>
      <sz val="10"/>
      <color indexed="8"/>
      <name val="Arial"/>
      <family val="2"/>
      <charset val="162"/>
    </font>
    <font>
      <b/>
      <sz val="14"/>
      <color indexed="8"/>
      <name val="Arial"/>
      <family val="2"/>
    </font>
    <font>
      <b/>
      <sz val="10"/>
      <color indexed="8"/>
      <name val="Arial"/>
      <family val="2"/>
    </font>
    <font>
      <b/>
      <sz val="18"/>
      <name val="Verdana"/>
      <family val="2"/>
      <charset val="162"/>
    </font>
    <font>
      <b/>
      <sz val="12"/>
      <name val="Verdana"/>
      <family val="2"/>
      <charset val="162"/>
    </font>
    <font>
      <b/>
      <sz val="13"/>
      <name val="Arial"/>
      <family val="2"/>
      <charset val="162"/>
    </font>
    <font>
      <b/>
      <sz val="10"/>
      <name val="Arial"/>
      <family val="2"/>
      <charset val="162"/>
    </font>
    <font>
      <i/>
      <sz val="10"/>
      <color indexed="8"/>
      <name val="Arial"/>
      <family val="2"/>
      <charset val="162"/>
    </font>
    <font>
      <sz val="8"/>
      <color indexed="16"/>
      <name val="Arial"/>
      <family val="2"/>
      <charset val="162"/>
    </font>
    <font>
      <b/>
      <sz val="10"/>
      <color indexed="18"/>
      <name val="Arial Tur"/>
      <family val="2"/>
      <charset val="162"/>
    </font>
    <font>
      <sz val="9.5"/>
      <color indexed="18"/>
      <name val="Arial Tur"/>
      <family val="2"/>
      <charset val="162"/>
    </font>
    <font>
      <sz val="9.5"/>
      <color indexed="18"/>
      <name val="Arial"/>
      <family val="2"/>
      <charset val="162"/>
    </font>
    <font>
      <b/>
      <sz val="11"/>
      <name val="Arial"/>
      <family val="2"/>
      <charset val="162"/>
    </font>
    <font>
      <b/>
      <sz val="12"/>
      <color indexed="18"/>
      <name val="Arial Tur"/>
      <family val="2"/>
      <charset val="162"/>
    </font>
    <font>
      <b/>
      <sz val="10"/>
      <color indexed="60"/>
      <name val="Arial"/>
      <family val="2"/>
      <charset val="162"/>
    </font>
    <font>
      <b/>
      <sz val="11"/>
      <color indexed="10"/>
      <name val="Arial Tur"/>
      <family val="2"/>
      <charset val="162"/>
    </font>
    <font>
      <sz val="10"/>
      <color indexed="60"/>
      <name val="Arial"/>
      <family val="2"/>
      <charset val="162"/>
    </font>
    <font>
      <sz val="10"/>
      <color indexed="12"/>
      <name val="Arial Tur"/>
      <family val="2"/>
      <charset val="162"/>
    </font>
    <font>
      <sz val="11"/>
      <color indexed="12"/>
      <name val="Arial Tur"/>
      <family val="2"/>
      <charset val="162"/>
    </font>
    <font>
      <b/>
      <sz val="8"/>
      <color indexed="60"/>
      <name val="Arial"/>
      <family val="2"/>
      <charset val="162"/>
    </font>
    <font>
      <b/>
      <sz val="8"/>
      <color indexed="18"/>
      <name val="Arial Tur"/>
      <family val="2"/>
      <charset val="162"/>
    </font>
    <font>
      <sz val="8"/>
      <name val="Arial"/>
      <family val="2"/>
      <charset val="162"/>
    </font>
    <font>
      <sz val="11"/>
      <color indexed="8"/>
      <name val="Calibri"/>
      <family val="2"/>
      <charset val="162"/>
    </font>
    <font>
      <sz val="11"/>
      <color indexed="9"/>
      <name val="Calibri"/>
      <family val="2"/>
      <charset val="162"/>
    </font>
    <font>
      <i/>
      <sz val="11"/>
      <color indexed="23"/>
      <name val="Calibri"/>
      <family val="2"/>
      <charset val="162"/>
    </font>
    <font>
      <b/>
      <sz val="18"/>
      <color indexed="62"/>
      <name val="Cambria"/>
      <family val="2"/>
      <charset val="162"/>
    </font>
    <font>
      <sz val="11"/>
      <color indexed="20"/>
      <name val="Calibri"/>
      <family val="2"/>
      <charset val="162"/>
    </font>
    <font>
      <sz val="11"/>
      <color indexed="52"/>
      <name val="Calibri"/>
      <family val="2"/>
      <charset val="162"/>
    </font>
    <font>
      <b/>
      <sz val="15"/>
      <color indexed="62"/>
      <name val="Calibri"/>
      <family val="2"/>
      <charset val="162"/>
    </font>
    <font>
      <b/>
      <sz val="13"/>
      <color indexed="62"/>
      <name val="Calibri"/>
      <family val="2"/>
      <charset val="162"/>
    </font>
    <font>
      <b/>
      <sz val="11"/>
      <color indexed="62"/>
      <name val="Calibri"/>
      <family val="2"/>
      <charset val="162"/>
    </font>
    <font>
      <b/>
      <sz val="11"/>
      <color indexed="52"/>
      <name val="Calibri"/>
      <family val="2"/>
      <charset val="162"/>
    </font>
    <font>
      <b/>
      <sz val="11"/>
      <color indexed="9"/>
      <name val="Calibri"/>
      <family val="2"/>
      <charset val="162"/>
    </font>
    <font>
      <b/>
      <sz val="11"/>
      <color indexed="63"/>
      <name val="Calibri"/>
      <family val="2"/>
      <charset val="162"/>
    </font>
    <font>
      <sz val="11"/>
      <color indexed="62"/>
      <name val="Calibri"/>
      <family val="2"/>
      <charset val="162"/>
    </font>
    <font>
      <sz val="11"/>
      <color indexed="17"/>
      <name val="Calibri"/>
      <family val="2"/>
      <charset val="162"/>
    </font>
    <font>
      <sz val="11"/>
      <color indexed="60"/>
      <name val="Calibri"/>
      <family val="2"/>
      <charset val="162"/>
    </font>
    <font>
      <b/>
      <sz val="11"/>
      <color indexed="8"/>
      <name val="Calibri"/>
      <family val="2"/>
      <charset val="162"/>
    </font>
    <font>
      <sz val="11"/>
      <color indexed="10"/>
      <name val="Calibri"/>
      <family val="2"/>
      <charset val="162"/>
    </font>
    <font>
      <b/>
      <sz val="15"/>
      <name val="Arial"/>
      <family val="2"/>
      <charset val="162"/>
    </font>
    <font>
      <sz val="10"/>
      <name val="Arial"/>
      <family val="2"/>
    </font>
    <font>
      <b/>
      <sz val="10"/>
      <name val="Arial Tur"/>
      <family val="2"/>
      <charset val="162"/>
    </font>
    <font>
      <sz val="9.5"/>
      <name val="Arial Tur"/>
      <family val="2"/>
      <charset val="162"/>
    </font>
    <font>
      <sz val="9.5"/>
      <name val="Arial"/>
      <family val="2"/>
      <charset val="162"/>
    </font>
    <font>
      <b/>
      <sz val="16"/>
      <name val="Arial"/>
      <family val="2"/>
      <charset val="162"/>
    </font>
    <font>
      <sz val="11"/>
      <color rgb="FF1F497D"/>
      <name val="Calibri"/>
      <family val="2"/>
      <charset val="162"/>
    </font>
    <font>
      <b/>
      <sz val="11"/>
      <color rgb="FF000000"/>
      <name val="Calibri"/>
      <family val="2"/>
      <charset val="162"/>
    </font>
    <font>
      <b/>
      <sz val="8"/>
      <color rgb="FF0000FF"/>
      <name val="Arial Tur"/>
      <family val="2"/>
      <charset val="162"/>
    </font>
  </fonts>
  <fills count="4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7558519241921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37">
    <xf numFmtId="0" fontId="0" fillId="0" borderId="0"/>
    <xf numFmtId="164" fontId="16" fillId="0" borderId="0" applyFont="0" applyFill="0" applyBorder="0" applyAlignment="0" applyProtection="0"/>
    <xf numFmtId="0" fontId="16" fillId="0" borderId="0"/>
    <xf numFmtId="0" fontId="53" fillId="27" borderId="0" applyNumberFormat="0" applyBorder="0" applyAlignment="0" applyProtection="0"/>
    <xf numFmtId="0" fontId="53" fillId="28" borderId="0" applyNumberFormat="0" applyBorder="0" applyAlignment="0" applyProtection="0"/>
    <xf numFmtId="0" fontId="53" fillId="29" borderId="0" applyNumberFormat="0" applyBorder="0" applyAlignment="0" applyProtection="0"/>
    <xf numFmtId="0" fontId="53" fillId="27" borderId="0" applyNumberFormat="0" applyBorder="0" applyAlignment="0" applyProtection="0"/>
    <xf numFmtId="0" fontId="53" fillId="30" borderId="0" applyNumberFormat="0" applyBorder="0" applyAlignment="0" applyProtection="0"/>
    <xf numFmtId="0" fontId="53" fillId="29" borderId="0" applyNumberFormat="0" applyBorder="0" applyAlignment="0" applyProtection="0"/>
    <xf numFmtId="0" fontId="53" fillId="31" borderId="0" applyNumberFormat="0" applyBorder="0" applyAlignment="0" applyProtection="0"/>
    <xf numFmtId="0" fontId="53" fillId="28" borderId="0" applyNumberFormat="0" applyBorder="0" applyAlignment="0" applyProtection="0"/>
    <xf numFmtId="0" fontId="53" fillId="32" borderId="0" applyNumberFormat="0" applyBorder="0" applyAlignment="0" applyProtection="0"/>
    <xf numFmtId="0" fontId="53" fillId="31" borderId="0" applyNumberFormat="0" applyBorder="0" applyAlignment="0" applyProtection="0"/>
    <xf numFmtId="0" fontId="53" fillId="33" borderId="0" applyNumberFormat="0" applyBorder="0" applyAlignment="0" applyProtection="0"/>
    <xf numFmtId="0" fontId="53" fillId="32" borderId="0" applyNumberFormat="0" applyBorder="0" applyAlignment="0" applyProtection="0"/>
    <xf numFmtId="0" fontId="54" fillId="34" borderId="0" applyNumberFormat="0" applyBorder="0" applyAlignment="0" applyProtection="0"/>
    <xf numFmtId="0" fontId="54" fillId="28" borderId="0" applyNumberFormat="0" applyBorder="0" applyAlignment="0" applyProtection="0"/>
    <xf numFmtId="0" fontId="54" fillId="32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28" borderId="0" applyNumberFormat="0" applyBorder="0" applyAlignment="0" applyProtection="0"/>
    <xf numFmtId="0" fontId="4" fillId="5" borderId="0" applyNumberFormat="0" applyBorder="0" applyAlignment="0" applyProtection="0"/>
    <xf numFmtId="0" fontId="53" fillId="27" borderId="0" applyNumberFormat="0" applyBorder="0" applyAlignment="0" applyProtection="0"/>
    <xf numFmtId="0" fontId="53" fillId="27" borderId="0" applyNumberFormat="0" applyBorder="0" applyAlignment="0" applyProtection="0"/>
    <xf numFmtId="0" fontId="4" fillId="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4" fillId="11" borderId="0" applyNumberFormat="0" applyBorder="0" applyAlignment="0" applyProtection="0"/>
    <xf numFmtId="0" fontId="53" fillId="29" borderId="0" applyNumberFormat="0" applyBorder="0" applyAlignment="0" applyProtection="0"/>
    <xf numFmtId="0" fontId="53" fillId="29" borderId="0" applyNumberFormat="0" applyBorder="0" applyAlignment="0" applyProtection="0"/>
    <xf numFmtId="0" fontId="4" fillId="14" borderId="0" applyNumberFormat="0" applyBorder="0" applyAlignment="0" applyProtection="0"/>
    <xf numFmtId="0" fontId="53" fillId="27" borderId="0" applyNumberFormat="0" applyBorder="0" applyAlignment="0" applyProtection="0"/>
    <xf numFmtId="0" fontId="53" fillId="27" borderId="0" applyNumberFormat="0" applyBorder="0" applyAlignment="0" applyProtection="0"/>
    <xf numFmtId="0" fontId="4" fillId="17" borderId="0" applyNumberFormat="0" applyBorder="0" applyAlignment="0" applyProtection="0"/>
    <xf numFmtId="0" fontId="53" fillId="30" borderId="0" applyNumberFormat="0" applyBorder="0" applyAlignment="0" applyProtection="0"/>
    <xf numFmtId="0" fontId="53" fillId="30" borderId="0" applyNumberFormat="0" applyBorder="0" applyAlignment="0" applyProtection="0"/>
    <xf numFmtId="0" fontId="4" fillId="20" borderId="0" applyNumberFormat="0" applyBorder="0" applyAlignment="0" applyProtection="0"/>
    <xf numFmtId="0" fontId="53" fillId="29" borderId="0" applyNumberFormat="0" applyBorder="0" applyAlignment="0" applyProtection="0"/>
    <xf numFmtId="0" fontId="53" fillId="29" borderId="0" applyNumberFormat="0" applyBorder="0" applyAlignment="0" applyProtection="0"/>
    <xf numFmtId="0" fontId="4" fillId="6" borderId="0" applyNumberFormat="0" applyBorder="0" applyAlignment="0" applyProtection="0"/>
    <xf numFmtId="0" fontId="53" fillId="31" borderId="0" applyNumberFormat="0" applyBorder="0" applyAlignment="0" applyProtection="0"/>
    <xf numFmtId="0" fontId="53" fillId="31" borderId="0" applyNumberFormat="0" applyBorder="0" applyAlignment="0" applyProtection="0"/>
    <xf numFmtId="0" fontId="4" fillId="9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4" fillId="12" borderId="0" applyNumberFormat="0" applyBorder="0" applyAlignment="0" applyProtection="0"/>
    <xf numFmtId="0" fontId="53" fillId="32" borderId="0" applyNumberFormat="0" applyBorder="0" applyAlignment="0" applyProtection="0"/>
    <xf numFmtId="0" fontId="53" fillId="32" borderId="0" applyNumberFormat="0" applyBorder="0" applyAlignment="0" applyProtection="0"/>
    <xf numFmtId="0" fontId="4" fillId="15" borderId="0" applyNumberFormat="0" applyBorder="0" applyAlignment="0" applyProtection="0"/>
    <xf numFmtId="0" fontId="53" fillId="31" borderId="0" applyNumberFormat="0" applyBorder="0" applyAlignment="0" applyProtection="0"/>
    <xf numFmtId="0" fontId="53" fillId="31" borderId="0" applyNumberFormat="0" applyBorder="0" applyAlignment="0" applyProtection="0"/>
    <xf numFmtId="0" fontId="4" fillId="18" borderId="0" applyNumberFormat="0" applyBorder="0" applyAlignment="0" applyProtection="0"/>
    <xf numFmtId="0" fontId="53" fillId="33" borderId="0" applyNumberFormat="0" applyBorder="0" applyAlignment="0" applyProtection="0"/>
    <xf numFmtId="0" fontId="53" fillId="33" borderId="0" applyNumberFormat="0" applyBorder="0" applyAlignment="0" applyProtection="0"/>
    <xf numFmtId="0" fontId="4" fillId="21" borderId="0" applyNumberFormat="0" applyBorder="0" applyAlignment="0" applyProtection="0"/>
    <xf numFmtId="0" fontId="53" fillId="32" borderId="0" applyNumberFormat="0" applyBorder="0" applyAlignment="0" applyProtection="0"/>
    <xf numFmtId="0" fontId="53" fillId="32" borderId="0" applyNumberFormat="0" applyBorder="0" applyAlignment="0" applyProtection="0"/>
    <xf numFmtId="0" fontId="15" fillId="7" borderId="0" applyNumberFormat="0" applyBorder="0" applyAlignment="0" applyProtection="0"/>
    <xf numFmtId="0" fontId="54" fillId="34" borderId="0" applyNumberFormat="0" applyBorder="0" applyAlignment="0" applyProtection="0"/>
    <xf numFmtId="0" fontId="54" fillId="34" borderId="0" applyNumberFormat="0" applyBorder="0" applyAlignment="0" applyProtection="0"/>
    <xf numFmtId="0" fontId="15" fillId="10" borderId="0" applyNumberFormat="0" applyBorder="0" applyAlignment="0" applyProtection="0"/>
    <xf numFmtId="0" fontId="54" fillId="28" borderId="0" applyNumberFormat="0" applyBorder="0" applyAlignment="0" applyProtection="0"/>
    <xf numFmtId="0" fontId="54" fillId="28" borderId="0" applyNumberFormat="0" applyBorder="0" applyAlignment="0" applyProtection="0"/>
    <xf numFmtId="0" fontId="15" fillId="13" borderId="0" applyNumberFormat="0" applyBorder="0" applyAlignment="0" applyProtection="0"/>
    <xf numFmtId="0" fontId="54" fillId="32" borderId="0" applyNumberFormat="0" applyBorder="0" applyAlignment="0" applyProtection="0"/>
    <xf numFmtId="0" fontId="54" fillId="32" borderId="0" applyNumberFormat="0" applyBorder="0" applyAlignment="0" applyProtection="0"/>
    <xf numFmtId="0" fontId="15" fillId="16" borderId="0" applyNumberFormat="0" applyBorder="0" applyAlignment="0" applyProtection="0"/>
    <xf numFmtId="0" fontId="54" fillId="31" borderId="0" applyNumberFormat="0" applyBorder="0" applyAlignment="0" applyProtection="0"/>
    <xf numFmtId="0" fontId="54" fillId="31" borderId="0" applyNumberFormat="0" applyBorder="0" applyAlignment="0" applyProtection="0"/>
    <xf numFmtId="0" fontId="15" fillId="19" borderId="0" applyNumberFormat="0" applyBorder="0" applyAlignment="0" applyProtection="0"/>
    <xf numFmtId="0" fontId="54" fillId="34" borderId="0" applyNumberFormat="0" applyBorder="0" applyAlignment="0" applyProtection="0"/>
    <xf numFmtId="0" fontId="54" fillId="34" borderId="0" applyNumberFormat="0" applyBorder="0" applyAlignment="0" applyProtection="0"/>
    <xf numFmtId="0" fontId="15" fillId="22" borderId="0" applyNumberFormat="0" applyBorder="0" applyAlignment="0" applyProtection="0"/>
    <xf numFmtId="0" fontId="54" fillId="28" borderId="0" applyNumberFormat="0" applyBorder="0" applyAlignment="0" applyProtection="0"/>
    <xf numFmtId="0" fontId="54" fillId="28" borderId="0" applyNumberFormat="0" applyBorder="0" applyAlignment="0" applyProtection="0"/>
    <xf numFmtId="0" fontId="54" fillId="34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35" borderId="0" applyNumberFormat="0" applyBorder="0" applyAlignment="0" applyProtection="0"/>
    <xf numFmtId="0" fontId="54" fillId="36" borderId="0" applyNumberFormat="0" applyBorder="0" applyAlignment="0" applyProtection="0"/>
    <xf numFmtId="0" fontId="54" fillId="36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4" borderId="0" applyNumberFormat="0" applyBorder="0" applyAlignment="0" applyProtection="0"/>
    <xf numFmtId="0" fontId="54" fillId="34" borderId="0" applyNumberFormat="0" applyBorder="0" applyAlignment="0" applyProtection="0"/>
    <xf numFmtId="0" fontId="54" fillId="38" borderId="0" applyNumberFormat="0" applyBorder="0" applyAlignment="0" applyProtection="0"/>
    <xf numFmtId="0" fontId="54" fillId="38" borderId="0" applyNumberFormat="0" applyBorder="0" applyAlignment="0" applyProtection="0"/>
    <xf numFmtId="0" fontId="55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7" fillId="39" borderId="0" applyNumberFormat="0" applyBorder="0" applyAlignment="0" applyProtection="0"/>
    <xf numFmtId="0" fontId="57" fillId="39" borderId="0" applyNumberFormat="0" applyBorder="0" applyAlignment="0" applyProtection="0"/>
    <xf numFmtId="0" fontId="58" fillId="0" borderId="23" applyNumberFormat="0" applyFill="0" applyAlignment="0" applyProtection="0"/>
    <xf numFmtId="0" fontId="59" fillId="0" borderId="24" applyNumberFormat="0" applyFill="0" applyAlignment="0" applyProtection="0"/>
    <xf numFmtId="0" fontId="60" fillId="0" borderId="25" applyNumberFormat="0" applyFill="0" applyAlignment="0" applyProtection="0"/>
    <xf numFmtId="0" fontId="61" fillId="0" borderId="26" applyNumberFormat="0" applyFill="0" applyAlignment="0" applyProtection="0"/>
    <xf numFmtId="0" fontId="61" fillId="0" borderId="0" applyNumberFormat="0" applyFill="0" applyBorder="0" applyAlignment="0" applyProtection="0"/>
    <xf numFmtId="0" fontId="62" fillId="40" borderId="27" applyNumberFormat="0" applyAlignment="0" applyProtection="0"/>
    <xf numFmtId="0" fontId="62" fillId="40" borderId="27" applyNumberFormat="0" applyAlignment="0" applyProtection="0"/>
    <xf numFmtId="0" fontId="63" fillId="41" borderId="28" applyNumberFormat="0" applyAlignment="0" applyProtection="0"/>
    <xf numFmtId="0" fontId="63" fillId="41" borderId="28" applyNumberFormat="0" applyAlignment="0" applyProtection="0"/>
    <xf numFmtId="165" fontId="28" fillId="0" borderId="0" applyFont="0" applyFill="0" applyBorder="0" applyAlignment="0" applyProtection="0"/>
    <xf numFmtId="0" fontId="28" fillId="0" borderId="0"/>
    <xf numFmtId="0" fontId="64" fillId="40" borderId="29" applyNumberFormat="0" applyAlignment="0" applyProtection="0"/>
    <xf numFmtId="0" fontId="13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65" fillId="32" borderId="27" applyNumberFormat="0" applyAlignment="0" applyProtection="0"/>
    <xf numFmtId="0" fontId="66" fillId="42" borderId="0" applyNumberFormat="0" applyBorder="0" applyAlignment="0" applyProtection="0"/>
    <xf numFmtId="0" fontId="66" fillId="42" borderId="0" applyNumberFormat="0" applyBorder="0" applyAlignment="0" applyProtection="0"/>
    <xf numFmtId="0" fontId="6" fillId="0" borderId="1" applyNumberFormat="0" applyFill="0" applyAlignment="0" applyProtection="0"/>
    <xf numFmtId="0" fontId="59" fillId="0" borderId="24" applyNumberFormat="0" applyFill="0" applyAlignment="0" applyProtection="0"/>
    <xf numFmtId="0" fontId="7" fillId="0" borderId="2" applyNumberFormat="0" applyFill="0" applyAlignment="0" applyProtection="0"/>
    <xf numFmtId="0" fontId="60" fillId="0" borderId="25" applyNumberFormat="0" applyFill="0" applyAlignment="0" applyProtection="0"/>
    <xf numFmtId="0" fontId="8" fillId="0" borderId="3" applyNumberFormat="0" applyFill="0" applyAlignment="0" applyProtection="0"/>
    <xf numFmtId="0" fontId="61" fillId="0" borderId="26" applyNumberFormat="0" applyFill="0" applyAlignment="0" applyProtection="0"/>
    <xf numFmtId="0" fontId="8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9" fillId="2" borderId="4" applyNumberFormat="0" applyAlignment="0" applyProtection="0"/>
    <xf numFmtId="0" fontId="65" fillId="32" borderId="27" applyNumberFormat="0" applyAlignment="0" applyProtection="0"/>
    <xf numFmtId="0" fontId="65" fillId="32" borderId="27" applyNumberFormat="0" applyAlignment="0" applyProtection="0"/>
    <xf numFmtId="0" fontId="11" fillId="0" borderId="6" applyNumberFormat="0" applyFill="0" applyAlignment="0" applyProtection="0"/>
    <xf numFmtId="0" fontId="58" fillId="0" borderId="23" applyNumberFormat="0" applyFill="0" applyAlignment="0" applyProtection="0"/>
    <xf numFmtId="0" fontId="58" fillId="0" borderId="23" applyNumberFormat="0" applyFill="0" applyAlignment="0" applyProtection="0"/>
    <xf numFmtId="0" fontId="67" fillId="32" borderId="0" applyNumberFormat="0" applyBorder="0" applyAlignment="0" applyProtection="0"/>
    <xf numFmtId="0" fontId="67" fillId="32" borderId="0" applyNumberFormat="0" applyBorder="0" applyAlignment="0" applyProtection="0"/>
    <xf numFmtId="0" fontId="28" fillId="0" borderId="0"/>
    <xf numFmtId="0" fontId="53" fillId="0" borderId="0"/>
    <xf numFmtId="0" fontId="53" fillId="0" borderId="0"/>
    <xf numFmtId="0" fontId="28" fillId="0" borderId="0"/>
    <xf numFmtId="0" fontId="4" fillId="0" borderId="0"/>
    <xf numFmtId="0" fontId="53" fillId="0" borderId="0"/>
    <xf numFmtId="0" fontId="53" fillId="0" borderId="0"/>
    <xf numFmtId="0" fontId="28" fillId="29" borderId="30" applyNumberFormat="0" applyFont="0" applyAlignment="0" applyProtection="0"/>
    <xf numFmtId="0" fontId="4" fillId="4" borderId="7" applyNumberFormat="0" applyFont="0" applyAlignment="0" applyProtection="0"/>
    <xf numFmtId="0" fontId="4" fillId="4" borderId="7" applyNumberFormat="0" applyFont="0" applyAlignment="0" applyProtection="0"/>
    <xf numFmtId="0" fontId="53" fillId="29" borderId="30" applyNumberFormat="0" applyFont="0" applyAlignment="0" applyProtection="0"/>
    <xf numFmtId="0" fontId="53" fillId="29" borderId="30" applyNumberFormat="0" applyFont="0" applyAlignment="0" applyProtection="0"/>
    <xf numFmtId="0" fontId="53" fillId="4" borderId="7" applyNumberFormat="0" applyFont="0" applyAlignment="0" applyProtection="0"/>
    <xf numFmtId="0" fontId="53" fillId="29" borderId="30" applyNumberFormat="0" applyFont="0" applyAlignment="0" applyProtection="0"/>
    <xf numFmtId="0" fontId="53" fillId="29" borderId="30" applyNumberFormat="0" applyFont="0" applyAlignment="0" applyProtection="0"/>
    <xf numFmtId="0" fontId="53" fillId="4" borderId="7" applyNumberFormat="0" applyFont="0" applyAlignment="0" applyProtection="0"/>
    <xf numFmtId="0" fontId="53" fillId="29" borderId="30" applyNumberFormat="0" applyFont="0" applyAlignment="0" applyProtection="0"/>
    <xf numFmtId="0" fontId="53" fillId="4" borderId="7" applyNumberFormat="0" applyFont="0" applyAlignment="0" applyProtection="0"/>
    <xf numFmtId="0" fontId="53" fillId="29" borderId="30" applyNumberFormat="0" applyFont="0" applyAlignment="0" applyProtection="0"/>
    <xf numFmtId="0" fontId="53" fillId="4" borderId="7" applyNumberFormat="0" applyFont="0" applyAlignment="0" applyProtection="0"/>
    <xf numFmtId="0" fontId="53" fillId="29" borderId="30" applyNumberFormat="0" applyFont="0" applyAlignment="0" applyProtection="0"/>
    <xf numFmtId="0" fontId="53" fillId="29" borderId="30" applyNumberFormat="0" applyFont="0" applyAlignment="0" applyProtection="0"/>
    <xf numFmtId="0" fontId="53" fillId="4" borderId="7" applyNumberFormat="0" applyFont="0" applyAlignment="0" applyProtection="0"/>
    <xf numFmtId="0" fontId="53" fillId="29" borderId="30" applyNumberFormat="0" applyFont="0" applyAlignment="0" applyProtection="0"/>
    <xf numFmtId="0" fontId="53" fillId="29" borderId="30" applyNumberFormat="0" applyFont="0" applyAlignment="0" applyProtection="0"/>
    <xf numFmtId="0" fontId="53" fillId="29" borderId="30" applyNumberFormat="0" applyFont="0" applyAlignment="0" applyProtection="0"/>
    <xf numFmtId="0" fontId="28" fillId="29" borderId="30" applyNumberFormat="0" applyFont="0" applyAlignment="0" applyProtection="0"/>
    <xf numFmtId="0" fontId="10" fillId="3" borderId="5" applyNumberFormat="0" applyAlignment="0" applyProtection="0"/>
    <xf numFmtId="0" fontId="64" fillId="40" borderId="29" applyNumberFormat="0" applyAlignment="0" applyProtection="0"/>
    <xf numFmtId="0" fontId="64" fillId="40" borderId="29" applyNumberFormat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68" fillId="0" borderId="31" applyNumberFormat="0" applyFill="0" applyAlignment="0" applyProtection="0"/>
    <xf numFmtId="0" fontId="14" fillId="0" borderId="8" applyNumberFormat="0" applyFill="0" applyAlignment="0" applyProtection="0"/>
    <xf numFmtId="0" fontId="68" fillId="0" borderId="31" applyNumberFormat="0" applyFill="0" applyAlignment="0" applyProtection="0"/>
    <xf numFmtId="0" fontId="68" fillId="0" borderId="31" applyNumberFormat="0" applyFill="0" applyAlignment="0" applyProtection="0"/>
    <xf numFmtId="0" fontId="69" fillId="0" borderId="0" applyNumberFormat="0" applyFill="0" applyBorder="0" applyAlignment="0" applyProtection="0"/>
    <xf numFmtId="165" fontId="28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9" fontId="28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53" fillId="27" borderId="0" applyNumberFormat="0" applyBorder="0" applyAlignment="0" applyProtection="0"/>
    <xf numFmtId="0" fontId="53" fillId="27" borderId="0" applyNumberFormat="0" applyBorder="0" applyAlignment="0" applyProtection="0"/>
    <xf numFmtId="0" fontId="53" fillId="27" borderId="0" applyNumberFormat="0" applyBorder="0" applyAlignment="0" applyProtection="0"/>
    <xf numFmtId="0" fontId="2" fillId="5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2" fillId="8" borderId="0" applyNumberFormat="0" applyBorder="0" applyAlignment="0" applyProtection="0"/>
    <xf numFmtId="0" fontId="53" fillId="29" borderId="0" applyNumberFormat="0" applyBorder="0" applyAlignment="0" applyProtection="0"/>
    <xf numFmtId="0" fontId="53" fillId="29" borderId="0" applyNumberFormat="0" applyBorder="0" applyAlignment="0" applyProtection="0"/>
    <xf numFmtId="0" fontId="53" fillId="29" borderId="0" applyNumberFormat="0" applyBorder="0" applyAlignment="0" applyProtection="0"/>
    <xf numFmtId="0" fontId="2" fillId="11" borderId="0" applyNumberFormat="0" applyBorder="0" applyAlignment="0" applyProtection="0"/>
    <xf numFmtId="0" fontId="53" fillId="27" borderId="0" applyNumberFormat="0" applyBorder="0" applyAlignment="0" applyProtection="0"/>
    <xf numFmtId="0" fontId="53" fillId="27" borderId="0" applyNumberFormat="0" applyBorder="0" applyAlignment="0" applyProtection="0"/>
    <xf numFmtId="0" fontId="53" fillId="27" borderId="0" applyNumberFormat="0" applyBorder="0" applyAlignment="0" applyProtection="0"/>
    <xf numFmtId="0" fontId="2" fillId="14" borderId="0" applyNumberFormat="0" applyBorder="0" applyAlignment="0" applyProtection="0"/>
    <xf numFmtId="0" fontId="53" fillId="30" borderId="0" applyNumberFormat="0" applyBorder="0" applyAlignment="0" applyProtection="0"/>
    <xf numFmtId="0" fontId="53" fillId="30" borderId="0" applyNumberFormat="0" applyBorder="0" applyAlignment="0" applyProtection="0"/>
    <xf numFmtId="0" fontId="53" fillId="30" borderId="0" applyNumberFormat="0" applyBorder="0" applyAlignment="0" applyProtection="0"/>
    <xf numFmtId="0" fontId="2" fillId="17" borderId="0" applyNumberFormat="0" applyBorder="0" applyAlignment="0" applyProtection="0"/>
    <xf numFmtId="0" fontId="53" fillId="29" borderId="0" applyNumberFormat="0" applyBorder="0" applyAlignment="0" applyProtection="0"/>
    <xf numFmtId="0" fontId="53" fillId="29" borderId="0" applyNumberFormat="0" applyBorder="0" applyAlignment="0" applyProtection="0"/>
    <xf numFmtId="0" fontId="53" fillId="29" borderId="0" applyNumberFormat="0" applyBorder="0" applyAlignment="0" applyProtection="0"/>
    <xf numFmtId="0" fontId="2" fillId="20" borderId="0" applyNumberFormat="0" applyBorder="0" applyAlignment="0" applyProtection="0"/>
    <xf numFmtId="0" fontId="53" fillId="31" borderId="0" applyNumberFormat="0" applyBorder="0" applyAlignment="0" applyProtection="0"/>
    <xf numFmtId="0" fontId="53" fillId="31" borderId="0" applyNumberFormat="0" applyBorder="0" applyAlignment="0" applyProtection="0"/>
    <xf numFmtId="0" fontId="53" fillId="31" borderId="0" applyNumberFormat="0" applyBorder="0" applyAlignment="0" applyProtection="0"/>
    <xf numFmtId="0" fontId="2" fillId="6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2" fillId="9" borderId="0" applyNumberFormat="0" applyBorder="0" applyAlignment="0" applyProtection="0"/>
    <xf numFmtId="0" fontId="53" fillId="32" borderId="0" applyNumberFormat="0" applyBorder="0" applyAlignment="0" applyProtection="0"/>
    <xf numFmtId="0" fontId="53" fillId="32" borderId="0" applyNumberFormat="0" applyBorder="0" applyAlignment="0" applyProtection="0"/>
    <xf numFmtId="0" fontId="53" fillId="32" borderId="0" applyNumberFormat="0" applyBorder="0" applyAlignment="0" applyProtection="0"/>
    <xf numFmtId="0" fontId="2" fillId="12" borderId="0" applyNumberFormat="0" applyBorder="0" applyAlignment="0" applyProtection="0"/>
    <xf numFmtId="0" fontId="53" fillId="31" borderId="0" applyNumberFormat="0" applyBorder="0" applyAlignment="0" applyProtection="0"/>
    <xf numFmtId="0" fontId="53" fillId="31" borderId="0" applyNumberFormat="0" applyBorder="0" applyAlignment="0" applyProtection="0"/>
    <xf numFmtId="0" fontId="53" fillId="31" borderId="0" applyNumberFormat="0" applyBorder="0" applyAlignment="0" applyProtection="0"/>
    <xf numFmtId="0" fontId="2" fillId="15" borderId="0" applyNumberFormat="0" applyBorder="0" applyAlignment="0" applyProtection="0"/>
    <xf numFmtId="0" fontId="53" fillId="33" borderId="0" applyNumberFormat="0" applyBorder="0" applyAlignment="0" applyProtection="0"/>
    <xf numFmtId="0" fontId="53" fillId="33" borderId="0" applyNumberFormat="0" applyBorder="0" applyAlignment="0" applyProtection="0"/>
    <xf numFmtId="0" fontId="53" fillId="33" borderId="0" applyNumberFormat="0" applyBorder="0" applyAlignment="0" applyProtection="0"/>
    <xf numFmtId="0" fontId="2" fillId="18" borderId="0" applyNumberFormat="0" applyBorder="0" applyAlignment="0" applyProtection="0"/>
    <xf numFmtId="0" fontId="53" fillId="32" borderId="0" applyNumberFormat="0" applyBorder="0" applyAlignment="0" applyProtection="0"/>
    <xf numFmtId="0" fontId="53" fillId="32" borderId="0" applyNumberFormat="0" applyBorder="0" applyAlignment="0" applyProtection="0"/>
    <xf numFmtId="0" fontId="53" fillId="32" borderId="0" applyNumberFormat="0" applyBorder="0" applyAlignment="0" applyProtection="0"/>
    <xf numFmtId="0" fontId="2" fillId="21" borderId="0" applyNumberFormat="0" applyBorder="0" applyAlignment="0" applyProtection="0"/>
    <xf numFmtId="0" fontId="54" fillId="34" borderId="0" applyNumberFormat="0" applyBorder="0" applyAlignment="0" applyProtection="0"/>
    <xf numFmtId="0" fontId="54" fillId="34" borderId="0" applyNumberFormat="0" applyBorder="0" applyAlignment="0" applyProtection="0"/>
    <xf numFmtId="0" fontId="54" fillId="34" borderId="0" applyNumberFormat="0" applyBorder="0" applyAlignment="0" applyProtection="0"/>
    <xf numFmtId="0" fontId="54" fillId="28" borderId="0" applyNumberFormat="0" applyBorder="0" applyAlignment="0" applyProtection="0"/>
    <xf numFmtId="0" fontId="54" fillId="28" borderId="0" applyNumberFormat="0" applyBorder="0" applyAlignment="0" applyProtection="0"/>
    <xf numFmtId="0" fontId="54" fillId="28" borderId="0" applyNumberFormat="0" applyBorder="0" applyAlignment="0" applyProtection="0"/>
    <xf numFmtId="0" fontId="54" fillId="32" borderId="0" applyNumberFormat="0" applyBorder="0" applyAlignment="0" applyProtection="0"/>
    <xf numFmtId="0" fontId="54" fillId="32" borderId="0" applyNumberFormat="0" applyBorder="0" applyAlignment="0" applyProtection="0"/>
    <xf numFmtId="0" fontId="54" fillId="32" borderId="0" applyNumberFormat="0" applyBorder="0" applyAlignment="0" applyProtection="0"/>
    <xf numFmtId="0" fontId="54" fillId="31" borderId="0" applyNumberFormat="0" applyBorder="0" applyAlignment="0" applyProtection="0"/>
    <xf numFmtId="0" fontId="54" fillId="31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4" borderId="0" applyNumberFormat="0" applyBorder="0" applyAlignment="0" applyProtection="0"/>
    <xf numFmtId="0" fontId="54" fillId="34" borderId="0" applyNumberFormat="0" applyBorder="0" applyAlignment="0" applyProtection="0"/>
    <xf numFmtId="0" fontId="54" fillId="28" borderId="0" applyNumberFormat="0" applyBorder="0" applyAlignment="0" applyProtection="0"/>
    <xf numFmtId="0" fontId="54" fillId="28" borderId="0" applyNumberFormat="0" applyBorder="0" applyAlignment="0" applyProtection="0"/>
    <xf numFmtId="0" fontId="54" fillId="28" borderId="0" applyNumberFormat="0" applyBorder="0" applyAlignment="0" applyProtection="0"/>
    <xf numFmtId="0" fontId="54" fillId="34" borderId="0" applyNumberFormat="0" applyBorder="0" applyAlignment="0" applyProtection="0"/>
    <xf numFmtId="0" fontId="54" fillId="34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35" borderId="0" applyNumberFormat="0" applyBorder="0" applyAlignment="0" applyProtection="0"/>
    <xf numFmtId="0" fontId="54" fillId="35" borderId="0" applyNumberFormat="0" applyBorder="0" applyAlignment="0" applyProtection="0"/>
    <xf numFmtId="0" fontId="54" fillId="36" borderId="0" applyNumberFormat="0" applyBorder="0" applyAlignment="0" applyProtection="0"/>
    <xf numFmtId="0" fontId="54" fillId="36" borderId="0" applyNumberFormat="0" applyBorder="0" applyAlignment="0" applyProtection="0"/>
    <xf numFmtId="0" fontId="54" fillId="36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4" borderId="0" applyNumberFormat="0" applyBorder="0" applyAlignment="0" applyProtection="0"/>
    <xf numFmtId="0" fontId="54" fillId="34" borderId="0" applyNumberFormat="0" applyBorder="0" applyAlignment="0" applyProtection="0"/>
    <xf numFmtId="0" fontId="54" fillId="34" borderId="0" applyNumberFormat="0" applyBorder="0" applyAlignment="0" applyProtection="0"/>
    <xf numFmtId="0" fontId="54" fillId="38" borderId="0" applyNumberFormat="0" applyBorder="0" applyAlignment="0" applyProtection="0"/>
    <xf numFmtId="0" fontId="54" fillId="38" borderId="0" applyNumberFormat="0" applyBorder="0" applyAlignment="0" applyProtection="0"/>
    <xf numFmtId="0" fontId="54" fillId="38" borderId="0" applyNumberFormat="0" applyBorder="0" applyAlignment="0" applyProtection="0"/>
    <xf numFmtId="0" fontId="57" fillId="39" borderId="0" applyNumberFormat="0" applyBorder="0" applyAlignment="0" applyProtection="0"/>
    <xf numFmtId="0" fontId="57" fillId="39" borderId="0" applyNumberFormat="0" applyBorder="0" applyAlignment="0" applyProtection="0"/>
    <xf numFmtId="0" fontId="57" fillId="39" borderId="0" applyNumberFormat="0" applyBorder="0" applyAlignment="0" applyProtection="0"/>
    <xf numFmtId="0" fontId="62" fillId="40" borderId="27" applyNumberFormat="0" applyAlignment="0" applyProtection="0"/>
    <xf numFmtId="0" fontId="62" fillId="40" borderId="27" applyNumberFormat="0" applyAlignment="0" applyProtection="0"/>
    <xf numFmtId="0" fontId="62" fillId="40" borderId="27" applyNumberFormat="0" applyAlignment="0" applyProtection="0"/>
    <xf numFmtId="0" fontId="63" fillId="41" borderId="28" applyNumberFormat="0" applyAlignment="0" applyProtection="0"/>
    <xf numFmtId="0" fontId="63" fillId="41" borderId="28" applyNumberFormat="0" applyAlignment="0" applyProtection="0"/>
    <xf numFmtId="0" fontId="63" fillId="41" borderId="28" applyNumberFormat="0" applyAlignment="0" applyProtection="0"/>
    <xf numFmtId="165" fontId="16" fillId="0" borderId="0" applyFon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66" fillId="42" borderId="0" applyNumberFormat="0" applyBorder="0" applyAlignment="0" applyProtection="0"/>
    <xf numFmtId="0" fontId="66" fillId="42" borderId="0" applyNumberFormat="0" applyBorder="0" applyAlignment="0" applyProtection="0"/>
    <xf numFmtId="0" fontId="66" fillId="42" borderId="0" applyNumberFormat="0" applyBorder="0" applyAlignment="0" applyProtection="0"/>
    <xf numFmtId="0" fontId="62" fillId="40" borderId="27" applyNumberFormat="0" applyAlignment="0" applyProtection="0"/>
    <xf numFmtId="0" fontId="65" fillId="32" borderId="27" applyNumberFormat="0" applyAlignment="0" applyProtection="0"/>
    <xf numFmtId="0" fontId="65" fillId="32" borderId="27" applyNumberFormat="0" applyAlignment="0" applyProtection="0"/>
    <xf numFmtId="0" fontId="65" fillId="32" borderId="27" applyNumberFormat="0" applyAlignment="0" applyProtection="0"/>
    <xf numFmtId="0" fontId="63" fillId="41" borderId="28" applyNumberFormat="0" applyAlignment="0" applyProtection="0"/>
    <xf numFmtId="0" fontId="66" fillId="42" borderId="0" applyNumberFormat="0" applyBorder="0" applyAlignment="0" applyProtection="0"/>
    <xf numFmtId="0" fontId="57" fillId="39" borderId="0" applyNumberFormat="0" applyBorder="0" applyAlignment="0" applyProtection="0"/>
    <xf numFmtId="0" fontId="58" fillId="0" borderId="23" applyNumberFormat="0" applyFill="0" applyAlignment="0" applyProtection="0"/>
    <xf numFmtId="0" fontId="58" fillId="0" borderId="23" applyNumberFormat="0" applyFill="0" applyAlignment="0" applyProtection="0"/>
    <xf numFmtId="0" fontId="58" fillId="0" borderId="23" applyNumberFormat="0" applyFill="0" applyAlignment="0" applyProtection="0"/>
    <xf numFmtId="0" fontId="67" fillId="32" borderId="0" applyNumberFormat="0" applyBorder="0" applyAlignment="0" applyProtection="0"/>
    <xf numFmtId="0" fontId="67" fillId="32" borderId="0" applyNumberFormat="0" applyBorder="0" applyAlignment="0" applyProtection="0"/>
    <xf numFmtId="0" fontId="67" fillId="32" borderId="0" applyNumberFormat="0" applyBorder="0" applyAlignment="0" applyProtection="0"/>
    <xf numFmtId="0" fontId="16" fillId="0" borderId="0"/>
    <xf numFmtId="0" fontId="53" fillId="0" borderId="0"/>
    <xf numFmtId="0" fontId="53" fillId="0" borderId="0"/>
    <xf numFmtId="0" fontId="16" fillId="0" borderId="0"/>
    <xf numFmtId="0" fontId="53" fillId="0" borderId="0"/>
    <xf numFmtId="0" fontId="53" fillId="0" borderId="0"/>
    <xf numFmtId="0" fontId="53" fillId="0" borderId="0"/>
    <xf numFmtId="0" fontId="2" fillId="0" borderId="0"/>
    <xf numFmtId="0" fontId="16" fillId="0" borderId="0"/>
    <xf numFmtId="0" fontId="16" fillId="0" borderId="0"/>
    <xf numFmtId="0" fontId="16" fillId="0" borderId="0"/>
    <xf numFmtId="0" fontId="16" fillId="29" borderId="30" applyNumberFormat="0" applyFont="0" applyAlignment="0" applyProtection="0"/>
    <xf numFmtId="0" fontId="53" fillId="29" borderId="30" applyNumberFormat="0" applyFont="0" applyAlignment="0" applyProtection="0"/>
    <xf numFmtId="0" fontId="53" fillId="29" borderId="30" applyNumberFormat="0" applyFont="0" applyAlignment="0" applyProtection="0"/>
    <xf numFmtId="0" fontId="53" fillId="29" borderId="30" applyNumberFormat="0" applyFont="0" applyAlignment="0" applyProtection="0"/>
    <xf numFmtId="0" fontId="53" fillId="29" borderId="30" applyNumberFormat="0" applyFont="0" applyAlignment="0" applyProtection="0"/>
    <xf numFmtId="0" fontId="53" fillId="29" borderId="30" applyNumberFormat="0" applyFont="0" applyAlignment="0" applyProtection="0"/>
    <xf numFmtId="0" fontId="53" fillId="29" borderId="30" applyNumberFormat="0" applyFont="0" applyAlignment="0" applyProtection="0"/>
    <xf numFmtId="0" fontId="53" fillId="29" borderId="30" applyNumberFormat="0" applyFont="0" applyAlignment="0" applyProtection="0"/>
    <xf numFmtId="0" fontId="53" fillId="29" borderId="30" applyNumberFormat="0" applyFont="0" applyAlignment="0" applyProtection="0"/>
    <xf numFmtId="0" fontId="53" fillId="29" borderId="30" applyNumberFormat="0" applyFont="0" applyAlignment="0" applyProtection="0"/>
    <xf numFmtId="0" fontId="53" fillId="29" borderId="30" applyNumberFormat="0" applyFont="0" applyAlignment="0" applyProtection="0"/>
    <xf numFmtId="0" fontId="2" fillId="4" borderId="7" applyNumberFormat="0" applyFont="0" applyAlignment="0" applyProtection="0"/>
    <xf numFmtId="0" fontId="53" fillId="29" borderId="30" applyNumberFormat="0" applyFont="0" applyAlignment="0" applyProtection="0"/>
    <xf numFmtId="0" fontId="53" fillId="29" borderId="30" applyNumberFormat="0" applyFont="0" applyAlignment="0" applyProtection="0"/>
    <xf numFmtId="0" fontId="53" fillId="29" borderId="30" applyNumberFormat="0" applyFont="0" applyAlignment="0" applyProtection="0"/>
    <xf numFmtId="0" fontId="53" fillId="29" borderId="30" applyNumberFormat="0" applyFont="0" applyAlignment="0" applyProtection="0"/>
    <xf numFmtId="0" fontId="53" fillId="29" borderId="30" applyNumberFormat="0" applyFont="0" applyAlignment="0" applyProtection="0"/>
    <xf numFmtId="0" fontId="53" fillId="29" borderId="30" applyNumberFormat="0" applyFont="0" applyAlignment="0" applyProtection="0"/>
    <xf numFmtId="0" fontId="53" fillId="29" borderId="30" applyNumberFormat="0" applyFont="0" applyAlignment="0" applyProtection="0"/>
    <xf numFmtId="0" fontId="2" fillId="4" borderId="7" applyNumberFormat="0" applyFont="0" applyAlignment="0" applyProtection="0"/>
    <xf numFmtId="0" fontId="16" fillId="29" borderId="30" applyNumberFormat="0" applyFont="0" applyAlignment="0" applyProtection="0"/>
    <xf numFmtId="0" fontId="67" fillId="32" borderId="0" applyNumberFormat="0" applyBorder="0" applyAlignment="0" applyProtection="0"/>
    <xf numFmtId="0" fontId="64" fillId="40" borderId="29" applyNumberFormat="0" applyAlignment="0" applyProtection="0"/>
    <xf numFmtId="0" fontId="64" fillId="40" borderId="29" applyNumberFormat="0" applyAlignment="0" applyProtection="0"/>
    <xf numFmtId="0" fontId="64" fillId="40" borderId="29" applyNumberFormat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68" fillId="0" borderId="31" applyNumberFormat="0" applyFill="0" applyAlignment="0" applyProtection="0"/>
    <xf numFmtId="0" fontId="68" fillId="0" borderId="31" applyNumberFormat="0" applyFill="0" applyAlignment="0" applyProtection="0"/>
    <xf numFmtId="0" fontId="68" fillId="0" borderId="31" applyNumberFormat="0" applyFill="0" applyAlignment="0" applyProtection="0"/>
    <xf numFmtId="165" fontId="16" fillId="0" borderId="0" applyFont="0" applyFill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36" borderId="0" applyNumberFormat="0" applyBorder="0" applyAlignment="0" applyProtection="0"/>
    <xf numFmtId="0" fontId="54" fillId="37" borderId="0" applyNumberFormat="0" applyBorder="0" applyAlignment="0" applyProtection="0"/>
    <xf numFmtId="0" fontId="54" fillId="34" borderId="0" applyNumberFormat="0" applyBorder="0" applyAlignment="0" applyProtection="0"/>
    <xf numFmtId="0" fontId="54" fillId="38" borderId="0" applyNumberFormat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1" fillId="0" borderId="0"/>
  </cellStyleXfs>
  <cellXfs count="169">
    <xf numFmtId="0" fontId="0" fillId="0" borderId="0" xfId="0"/>
    <xf numFmtId="0" fontId="17" fillId="0" borderId="0" xfId="2" applyFont="1" applyFill="1" applyBorder="1"/>
    <xf numFmtId="0" fontId="17" fillId="0" borderId="0" xfId="2" applyFont="1" applyFill="1"/>
    <xf numFmtId="0" fontId="17" fillId="0" borderId="9" xfId="2" applyFont="1" applyFill="1" applyBorder="1" applyAlignment="1">
      <alignment wrapText="1"/>
    </xf>
    <xf numFmtId="0" fontId="20" fillId="0" borderId="9" xfId="2" applyFont="1" applyFill="1" applyBorder="1" applyAlignment="1">
      <alignment wrapText="1"/>
    </xf>
    <xf numFmtId="0" fontId="21" fillId="0" borderId="9" xfId="2" applyFont="1" applyFill="1" applyBorder="1" applyAlignment="1">
      <alignment horizontal="center"/>
    </xf>
    <xf numFmtId="1" fontId="21" fillId="0" borderId="9" xfId="2" applyNumberFormat="1" applyFont="1" applyFill="1" applyBorder="1" applyAlignment="1">
      <alignment horizontal="center"/>
    </xf>
    <xf numFmtId="2" fontId="22" fillId="0" borderId="9" xfId="2" applyNumberFormat="1" applyFont="1" applyFill="1" applyBorder="1" applyAlignment="1">
      <alignment horizontal="center" wrapText="1"/>
    </xf>
    <xf numFmtId="3" fontId="21" fillId="0" borderId="9" xfId="2" applyNumberFormat="1" applyFont="1" applyFill="1" applyBorder="1" applyAlignment="1">
      <alignment horizontal="center"/>
    </xf>
    <xf numFmtId="0" fontId="21" fillId="0" borderId="9" xfId="2" applyFont="1" applyFill="1" applyBorder="1"/>
    <xf numFmtId="166" fontId="21" fillId="0" borderId="9" xfId="2" applyNumberFormat="1" applyFont="1" applyFill="1" applyBorder="1" applyAlignment="1">
      <alignment horizontal="center"/>
    </xf>
    <xf numFmtId="0" fontId="17" fillId="0" borderId="9" xfId="2" applyFont="1" applyFill="1" applyBorder="1"/>
    <xf numFmtId="3" fontId="24" fillId="0" borderId="9" xfId="2" applyNumberFormat="1" applyFont="1" applyFill="1" applyBorder="1" applyAlignment="1">
      <alignment horizontal="center"/>
    </xf>
    <xf numFmtId="166" fontId="24" fillId="0" borderId="9" xfId="2" applyNumberFormat="1" applyFont="1" applyFill="1" applyBorder="1" applyAlignment="1">
      <alignment horizontal="center"/>
    </xf>
    <xf numFmtId="0" fontId="17" fillId="0" borderId="9" xfId="0" applyFont="1" applyFill="1" applyBorder="1"/>
    <xf numFmtId="3" fontId="26" fillId="0" borderId="9" xfId="2" applyNumberFormat="1" applyFont="1" applyFill="1" applyBorder="1" applyAlignment="1">
      <alignment horizontal="center"/>
    </xf>
    <xf numFmtId="166" fontId="26" fillId="0" borderId="9" xfId="2" applyNumberFormat="1" applyFont="1" applyFill="1" applyBorder="1" applyAlignment="1">
      <alignment horizontal="center"/>
    </xf>
    <xf numFmtId="0" fontId="29" fillId="0" borderId="9" xfId="2" applyFont="1" applyFill="1" applyBorder="1"/>
    <xf numFmtId="0" fontId="30" fillId="0" borderId="0" xfId="2" applyFont="1" applyFill="1" applyBorder="1"/>
    <xf numFmtId="0" fontId="17" fillId="0" borderId="0" xfId="0" applyFont="1" applyFill="1" applyBorder="1"/>
    <xf numFmtId="0" fontId="17" fillId="0" borderId="0" xfId="0" applyFont="1" applyFill="1"/>
    <xf numFmtId="3" fontId="17" fillId="0" borderId="0" xfId="0" applyNumberFormat="1" applyFont="1" applyFill="1" applyBorder="1"/>
    <xf numFmtId="3" fontId="17" fillId="0" borderId="0" xfId="0" applyNumberFormat="1" applyFont="1" applyFill="1"/>
    <xf numFmtId="0" fontId="31" fillId="0" borderId="0" xfId="0" applyFont="1" applyFill="1" applyBorder="1"/>
    <xf numFmtId="0" fontId="30" fillId="0" borderId="0" xfId="0" applyFont="1" applyFill="1" applyBorder="1"/>
    <xf numFmtId="0" fontId="20" fillId="0" borderId="0" xfId="0" applyFont="1" applyFill="1" applyBorder="1"/>
    <xf numFmtId="3" fontId="20" fillId="0" borderId="0" xfId="0" applyNumberFormat="1" applyFont="1" applyFill="1" applyBorder="1" applyAlignment="1">
      <alignment horizontal="center"/>
    </xf>
    <xf numFmtId="2" fontId="20" fillId="0" borderId="0" xfId="0" applyNumberFormat="1" applyFont="1" applyFill="1" applyBorder="1" applyAlignment="1">
      <alignment horizontal="center"/>
    </xf>
    <xf numFmtId="1" fontId="20" fillId="0" borderId="0" xfId="0" applyNumberFormat="1" applyFont="1" applyFill="1" applyBorder="1" applyAlignment="1">
      <alignment horizontal="center"/>
    </xf>
    <xf numFmtId="0" fontId="33" fillId="0" borderId="0" xfId="0" applyFont="1" applyFill="1" applyBorder="1"/>
    <xf numFmtId="164" fontId="17" fillId="0" borderId="0" xfId="1" applyFont="1" applyFill="1" applyBorder="1"/>
    <xf numFmtId="0" fontId="37" fillId="0" borderId="0" xfId="0" applyFont="1"/>
    <xf numFmtId="0" fontId="39" fillId="0" borderId="0" xfId="0" applyFont="1"/>
    <xf numFmtId="0" fontId="43" fillId="0" borderId="0" xfId="0" applyFont="1"/>
    <xf numFmtId="49" fontId="44" fillId="26" borderId="14" xfId="0" applyNumberFormat="1" applyFont="1" applyFill="1" applyBorder="1" applyAlignment="1">
      <alignment horizontal="center"/>
    </xf>
    <xf numFmtId="49" fontId="44" fillId="26" borderId="15" xfId="0" applyNumberFormat="1" applyFont="1" applyFill="1" applyBorder="1" applyAlignment="1">
      <alignment horizontal="center"/>
    </xf>
    <xf numFmtId="0" fontId="44" fillId="26" borderId="16" xfId="0" applyFont="1" applyFill="1" applyBorder="1" applyAlignment="1">
      <alignment horizontal="center"/>
    </xf>
    <xf numFmtId="0" fontId="45" fillId="0" borderId="0" xfId="0" applyFont="1"/>
    <xf numFmtId="0" fontId="46" fillId="26" borderId="17" xfId="0" applyFont="1" applyFill="1" applyBorder="1"/>
    <xf numFmtId="0" fontId="47" fillId="0" borderId="0" xfId="0" applyFont="1"/>
    <xf numFmtId="0" fontId="48" fillId="26" borderId="17" xfId="0" applyFont="1" applyFill="1" applyBorder="1"/>
    <xf numFmtId="0" fontId="50" fillId="0" borderId="0" xfId="0" applyFont="1"/>
    <xf numFmtId="0" fontId="51" fillId="26" borderId="20" xfId="0" applyFont="1" applyFill="1" applyBorder="1" applyAlignment="1">
      <alignment horizontal="center"/>
    </xf>
    <xf numFmtId="0" fontId="52" fillId="0" borderId="0" xfId="0" applyFont="1"/>
    <xf numFmtId="0" fontId="31" fillId="0" borderId="0" xfId="2" applyFont="1" applyFill="1" applyBorder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3" fontId="0" fillId="0" borderId="0" xfId="0" applyNumberFormat="1" applyAlignment="1">
      <alignment horizontal="left"/>
    </xf>
    <xf numFmtId="166" fontId="21" fillId="24" borderId="9" xfId="2" applyNumberFormat="1" applyFont="1" applyFill="1" applyBorder="1" applyAlignment="1">
      <alignment horizontal="center"/>
    </xf>
    <xf numFmtId="0" fontId="23" fillId="24" borderId="9" xfId="2" applyFont="1" applyFill="1" applyBorder="1"/>
    <xf numFmtId="3" fontId="21" fillId="24" borderId="9" xfId="2" applyNumberFormat="1" applyFont="1" applyFill="1" applyBorder="1" applyAlignment="1">
      <alignment horizontal="center"/>
    </xf>
    <xf numFmtId="0" fontId="21" fillId="24" borderId="9" xfId="2" applyFont="1" applyFill="1" applyBorder="1"/>
    <xf numFmtId="0" fontId="22" fillId="24" borderId="9" xfId="2" applyFont="1" applyFill="1" applyBorder="1"/>
    <xf numFmtId="3" fontId="25" fillId="24" borderId="9" xfId="2" applyNumberFormat="1" applyFont="1" applyFill="1" applyBorder="1" applyAlignment="1">
      <alignment horizontal="center"/>
    </xf>
    <xf numFmtId="166" fontId="25" fillId="24" borderId="9" xfId="2" applyNumberFormat="1" applyFont="1" applyFill="1" applyBorder="1" applyAlignment="1">
      <alignment horizontal="center"/>
    </xf>
    <xf numFmtId="3" fontId="27" fillId="24" borderId="9" xfId="2" applyNumberFormat="1" applyFont="1" applyFill="1" applyBorder="1" applyAlignment="1">
      <alignment horizontal="center"/>
    </xf>
    <xf numFmtId="167" fontId="27" fillId="24" borderId="9" xfId="2" applyNumberFormat="1" applyFont="1" applyFill="1" applyBorder="1" applyAlignment="1">
      <alignment horizontal="center"/>
    </xf>
    <xf numFmtId="3" fontId="29" fillId="24" borderId="9" xfId="2" applyNumberFormat="1" applyFont="1" applyFill="1" applyBorder="1" applyAlignment="1">
      <alignment horizontal="center"/>
    </xf>
    <xf numFmtId="166" fontId="29" fillId="24" borderId="9" xfId="2" applyNumberFormat="1" applyFont="1" applyFill="1" applyBorder="1" applyAlignment="1">
      <alignment horizontal="center"/>
    </xf>
    <xf numFmtId="49" fontId="40" fillId="43" borderId="9" xfId="0" applyNumberFormat="1" applyFont="1" applyFill="1" applyBorder="1" applyAlignment="1">
      <alignment horizontal="left"/>
    </xf>
    <xf numFmtId="3" fontId="40" fillId="43" borderId="9" xfId="0" applyNumberFormat="1" applyFont="1" applyFill="1" applyBorder="1" applyAlignment="1">
      <alignment horizontal="right"/>
    </xf>
    <xf numFmtId="49" fontId="40" fillId="43" borderId="9" xfId="0" applyNumberFormat="1" applyFont="1" applyFill="1" applyBorder="1" applyAlignment="1">
      <alignment horizontal="right"/>
    </xf>
    <xf numFmtId="49" fontId="41" fillId="0" borderId="9" xfId="0" applyNumberFormat="1" applyFont="1" applyFill="1" applyBorder="1"/>
    <xf numFmtId="3" fontId="42" fillId="0" borderId="9" xfId="0" applyNumberFormat="1" applyFont="1" applyFill="1" applyBorder="1"/>
    <xf numFmtId="49" fontId="41" fillId="0" borderId="32" xfId="0" applyNumberFormat="1" applyFont="1" applyFill="1" applyBorder="1"/>
    <xf numFmtId="3" fontId="0" fillId="0" borderId="0" xfId="0" applyNumberFormat="1"/>
    <xf numFmtId="49" fontId="41" fillId="0" borderId="0" xfId="0" applyNumberFormat="1" applyFont="1" applyFill="1" applyBorder="1"/>
    <xf numFmtId="0" fontId="16" fillId="0" borderId="0" xfId="0" applyFont="1"/>
    <xf numFmtId="49" fontId="71" fillId="0" borderId="0" xfId="0" applyNumberFormat="1" applyFont="1" applyFill="1" applyBorder="1"/>
    <xf numFmtId="0" fontId="0" fillId="0" borderId="0" xfId="0" applyAlignment="1">
      <alignment horizontal="center"/>
    </xf>
    <xf numFmtId="0" fontId="17" fillId="0" borderId="9" xfId="0" applyFont="1" applyFill="1" applyBorder="1" applyAlignment="1">
      <alignment wrapText="1"/>
    </xf>
    <xf numFmtId="0" fontId="20" fillId="0" borderId="9" xfId="0" applyFont="1" applyFill="1" applyBorder="1" applyAlignment="1">
      <alignment wrapText="1"/>
    </xf>
    <xf numFmtId="0" fontId="23" fillId="23" borderId="9" xfId="0" applyFont="1" applyFill="1" applyBorder="1"/>
    <xf numFmtId="3" fontId="21" fillId="23" borderId="9" xfId="0" applyNumberFormat="1" applyFont="1" applyFill="1" applyBorder="1" applyAlignment="1">
      <alignment horizontal="center"/>
    </xf>
    <xf numFmtId="4" fontId="21" fillId="23" borderId="9" xfId="0" applyNumberFormat="1" applyFont="1" applyFill="1" applyBorder="1" applyAlignment="1">
      <alignment horizontal="center"/>
    </xf>
    <xf numFmtId="0" fontId="21" fillId="0" borderId="9" xfId="0" applyFont="1" applyFill="1" applyBorder="1"/>
    <xf numFmtId="3" fontId="21" fillId="0" borderId="9" xfId="0" applyNumberFormat="1" applyFont="1" applyFill="1" applyBorder="1" applyAlignment="1">
      <alignment horizontal="center"/>
    </xf>
    <xf numFmtId="2" fontId="21" fillId="0" borderId="9" xfId="0" applyNumberFormat="1" applyFont="1" applyFill="1" applyBorder="1" applyAlignment="1">
      <alignment horizontal="center"/>
    </xf>
    <xf numFmtId="3" fontId="24" fillId="0" borderId="9" xfId="0" applyNumberFormat="1" applyFont="1" applyFill="1" applyBorder="1" applyAlignment="1">
      <alignment horizontal="center"/>
    </xf>
    <xf numFmtId="2" fontId="24" fillId="0" borderId="9" xfId="0" applyNumberFormat="1" applyFont="1" applyFill="1" applyBorder="1" applyAlignment="1">
      <alignment horizontal="center"/>
    </xf>
    <xf numFmtId="2" fontId="21" fillId="23" borderId="9" xfId="0" applyNumberFormat="1" applyFont="1" applyFill="1" applyBorder="1" applyAlignment="1">
      <alignment horizontal="center"/>
    </xf>
    <xf numFmtId="0" fontId="32" fillId="0" borderId="9" xfId="0" applyFont="1" applyFill="1" applyBorder="1"/>
    <xf numFmtId="0" fontId="31" fillId="23" borderId="9" xfId="2" applyFont="1" applyFill="1" applyBorder="1"/>
    <xf numFmtId="0" fontId="25" fillId="0" borderId="9" xfId="0" applyFont="1" applyFill="1" applyBorder="1"/>
    <xf numFmtId="3" fontId="25" fillId="24" borderId="9" xfId="0" applyNumberFormat="1" applyFont="1" applyFill="1" applyBorder="1" applyAlignment="1">
      <alignment horizontal="center"/>
    </xf>
    <xf numFmtId="2" fontId="25" fillId="24" borderId="9" xfId="0" applyNumberFormat="1" applyFont="1" applyFill="1" applyBorder="1" applyAlignment="1">
      <alignment horizontal="center"/>
    </xf>
    <xf numFmtId="1" fontId="25" fillId="24" borderId="9" xfId="0" applyNumberFormat="1" applyFont="1" applyFill="1" applyBorder="1" applyAlignment="1">
      <alignment horizontal="center"/>
    </xf>
    <xf numFmtId="2" fontId="22" fillId="0" borderId="9" xfId="0" applyNumberFormat="1" applyFont="1" applyFill="1" applyBorder="1" applyAlignment="1">
      <alignment horizontal="center" wrapText="1"/>
    </xf>
    <xf numFmtId="0" fontId="30" fillId="0" borderId="9" xfId="0" applyFont="1" applyFill="1" applyBorder="1"/>
    <xf numFmtId="2" fontId="24" fillId="25" borderId="9" xfId="0" applyNumberFormat="1" applyFont="1" applyFill="1" applyBorder="1" applyAlignment="1">
      <alignment horizontal="center"/>
    </xf>
    <xf numFmtId="2" fontId="25" fillId="0" borderId="9" xfId="0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0" fontId="0" fillId="0" borderId="9" xfId="0" applyBorder="1" applyAlignment="1">
      <alignment wrapText="1"/>
    </xf>
    <xf numFmtId="0" fontId="35" fillId="0" borderId="9" xfId="0" applyFont="1" applyBorder="1" applyAlignment="1">
      <alignment wrapText="1"/>
    </xf>
    <xf numFmtId="0" fontId="26" fillId="0" borderId="9" xfId="0" applyFont="1" applyBorder="1"/>
    <xf numFmtId="0" fontId="26" fillId="0" borderId="9" xfId="0" applyFont="1" applyBorder="1" applyAlignment="1">
      <alignment wrapText="1"/>
    </xf>
    <xf numFmtId="49" fontId="73" fillId="0" borderId="10" xfId="0" applyNumberFormat="1" applyFont="1" applyFill="1" applyBorder="1"/>
    <xf numFmtId="49" fontId="73" fillId="0" borderId="9" xfId="0" applyNumberFormat="1" applyFont="1" applyFill="1" applyBorder="1"/>
    <xf numFmtId="4" fontId="74" fillId="0" borderId="9" xfId="0" applyNumberFormat="1" applyFont="1" applyFill="1" applyBorder="1"/>
    <xf numFmtId="4" fontId="74" fillId="0" borderId="12" xfId="0" applyNumberFormat="1" applyFont="1" applyFill="1" applyBorder="1"/>
    <xf numFmtId="0" fontId="16" fillId="0" borderId="0" xfId="0" applyFont="1" applyFill="1" applyBorder="1"/>
    <xf numFmtId="3" fontId="37" fillId="0" borderId="0" xfId="0" applyNumberFormat="1" applyFont="1" applyFill="1" applyBorder="1" applyAlignment="1">
      <alignment horizontal="center"/>
    </xf>
    <xf numFmtId="4" fontId="74" fillId="0" borderId="13" xfId="0" applyNumberFormat="1" applyFont="1" applyFill="1" applyBorder="1"/>
    <xf numFmtId="0" fontId="37" fillId="0" borderId="0" xfId="0" applyFont="1" applyFill="1" applyBorder="1" applyAlignment="1">
      <alignment horizontal="center"/>
    </xf>
    <xf numFmtId="49" fontId="72" fillId="44" borderId="9" xfId="0" applyNumberFormat="1" applyFont="1" applyFill="1" applyBorder="1" applyAlignment="1">
      <alignment horizontal="center"/>
    </xf>
    <xf numFmtId="0" fontId="72" fillId="44" borderId="9" xfId="0" applyFont="1" applyFill="1" applyBorder="1" applyAlignment="1">
      <alignment horizontal="center"/>
    </xf>
    <xf numFmtId="3" fontId="75" fillId="24" borderId="9" xfId="2" applyNumberFormat="1" applyFont="1" applyFill="1" applyBorder="1" applyAlignment="1">
      <alignment horizontal="center"/>
    </xf>
    <xf numFmtId="166" fontId="75" fillId="24" borderId="9" xfId="2" applyNumberFormat="1" applyFont="1" applyFill="1" applyBorder="1" applyAlignment="1">
      <alignment horizontal="center"/>
    </xf>
    <xf numFmtId="169" fontId="27" fillId="0" borderId="9" xfId="1" applyNumberFormat="1" applyFont="1" applyFill="1" applyBorder="1" applyAlignment="1">
      <alignment horizontal="center" vertical="center"/>
    </xf>
    <xf numFmtId="0" fontId="38" fillId="0" borderId="0" xfId="2" applyFont="1" applyFill="1" applyBorder="1"/>
    <xf numFmtId="169" fontId="27" fillId="0" borderId="9" xfId="0" applyNumberFormat="1" applyFont="1" applyFill="1" applyBorder="1" applyAlignment="1">
      <alignment horizontal="center" vertical="center"/>
    </xf>
    <xf numFmtId="3" fontId="21" fillId="0" borderId="9" xfId="0" applyNumberFormat="1" applyFont="1" applyFill="1" applyBorder="1" applyAlignment="1">
      <alignment horizontal="center" vertical="center"/>
    </xf>
    <xf numFmtId="168" fontId="42" fillId="0" borderId="0" xfId="170" applyNumberFormat="1" applyFont="1" applyFill="1" applyBorder="1"/>
    <xf numFmtId="0" fontId="36" fillId="0" borderId="9" xfId="0" applyFont="1" applyBorder="1" applyAlignment="1">
      <alignment horizontal="center" vertical="center"/>
    </xf>
    <xf numFmtId="0" fontId="18" fillId="0" borderId="0" xfId="2" applyFont="1" applyFill="1" applyBorder="1" applyAlignment="1"/>
    <xf numFmtId="170" fontId="26" fillId="0" borderId="9" xfId="0" applyNumberFormat="1" applyFont="1" applyFill="1" applyBorder="1" applyAlignment="1">
      <alignment horizontal="center" vertical="center"/>
    </xf>
    <xf numFmtId="0" fontId="76" fillId="0" borderId="0" xfId="0" applyFont="1" applyAlignment="1">
      <alignment vertical="center"/>
    </xf>
    <xf numFmtId="0" fontId="77" fillId="0" borderId="0" xfId="0" applyFont="1" applyAlignment="1">
      <alignment vertical="center"/>
    </xf>
    <xf numFmtId="0" fontId="21" fillId="0" borderId="9" xfId="2" applyFont="1" applyFill="1" applyBorder="1" applyAlignment="1">
      <alignment horizontal="center" vertical="center"/>
    </xf>
    <xf numFmtId="1" fontId="21" fillId="0" borderId="9" xfId="2" applyNumberFormat="1" applyFont="1" applyFill="1" applyBorder="1" applyAlignment="1">
      <alignment horizontal="center" vertical="center"/>
    </xf>
    <xf numFmtId="2" fontId="22" fillId="0" borderId="9" xfId="2" applyNumberFormat="1" applyFont="1" applyFill="1" applyBorder="1" applyAlignment="1">
      <alignment horizontal="center" vertical="center" wrapText="1"/>
    </xf>
    <xf numFmtId="1" fontId="22" fillId="0" borderId="9" xfId="2" applyNumberFormat="1" applyFont="1" applyFill="1" applyBorder="1" applyAlignment="1">
      <alignment horizontal="center" vertical="center" wrapText="1"/>
    </xf>
    <xf numFmtId="0" fontId="26" fillId="0" borderId="0" xfId="0" applyFont="1"/>
    <xf numFmtId="167" fontId="21" fillId="0" borderId="9" xfId="0" applyNumberFormat="1" applyFont="1" applyFill="1" applyBorder="1" applyAlignment="1">
      <alignment horizontal="center" vertical="center"/>
    </xf>
    <xf numFmtId="3" fontId="25" fillId="0" borderId="9" xfId="0" applyNumberFormat="1" applyFont="1" applyFill="1" applyBorder="1" applyAlignment="1">
      <alignment horizontal="right" vertical="center"/>
    </xf>
    <xf numFmtId="3" fontId="21" fillId="0" borderId="9" xfId="0" applyNumberFormat="1" applyFont="1" applyFill="1" applyBorder="1" applyAlignment="1">
      <alignment horizontal="right" vertical="center"/>
    </xf>
    <xf numFmtId="169" fontId="27" fillId="0" borderId="9" xfId="0" applyNumberFormat="1" applyFont="1" applyFill="1" applyBorder="1" applyAlignment="1">
      <alignment vertical="center"/>
    </xf>
    <xf numFmtId="170" fontId="26" fillId="0" borderId="9" xfId="0" applyNumberFormat="1" applyFont="1" applyFill="1" applyBorder="1" applyAlignment="1">
      <alignment vertical="center"/>
    </xf>
    <xf numFmtId="4" fontId="74" fillId="0" borderId="9" xfId="0" applyNumberFormat="1" applyFont="1" applyFill="1" applyBorder="1" applyAlignment="1">
      <alignment horizontal="right"/>
    </xf>
    <xf numFmtId="3" fontId="74" fillId="0" borderId="9" xfId="0" applyNumberFormat="1" applyFont="1" applyFill="1" applyBorder="1" applyAlignment="1">
      <alignment horizontal="right"/>
    </xf>
    <xf numFmtId="3" fontId="46" fillId="26" borderId="18" xfId="0" applyNumberFormat="1" applyFont="1" applyFill="1" applyBorder="1" applyAlignment="1">
      <alignment horizontal="right"/>
    </xf>
    <xf numFmtId="3" fontId="48" fillId="26" borderId="0" xfId="0" applyNumberFormat="1" applyFont="1" applyFill="1" applyBorder="1" applyAlignment="1">
      <alignment horizontal="right"/>
    </xf>
    <xf numFmtId="3" fontId="46" fillId="26" borderId="19" xfId="0" applyNumberFormat="1" applyFont="1" applyFill="1" applyBorder="1" applyAlignment="1">
      <alignment horizontal="right"/>
    </xf>
    <xf numFmtId="3" fontId="49" fillId="26" borderId="0" xfId="0" applyNumberFormat="1" applyFont="1" applyFill="1" applyBorder="1" applyAlignment="1">
      <alignment horizontal="right"/>
    </xf>
    <xf numFmtId="3" fontId="46" fillId="26" borderId="0" xfId="0" applyNumberFormat="1" applyFont="1" applyFill="1" applyBorder="1" applyAlignment="1">
      <alignment horizontal="right"/>
    </xf>
    <xf numFmtId="3" fontId="51" fillId="26" borderId="21" xfId="0" applyNumberFormat="1" applyFont="1" applyFill="1" applyBorder="1" applyAlignment="1">
      <alignment horizontal="right"/>
    </xf>
    <xf numFmtId="3" fontId="51" fillId="26" borderId="22" xfId="0" applyNumberFormat="1" applyFont="1" applyFill="1" applyBorder="1" applyAlignment="1">
      <alignment horizontal="right"/>
    </xf>
    <xf numFmtId="3" fontId="42" fillId="0" borderId="9" xfId="0" applyNumberFormat="1" applyFont="1" applyFill="1" applyBorder="1" applyAlignment="1">
      <alignment horizontal="right"/>
    </xf>
    <xf numFmtId="168" fontId="42" fillId="0" borderId="9" xfId="170" applyNumberFormat="1" applyFont="1" applyFill="1" applyBorder="1" applyAlignment="1">
      <alignment horizontal="center"/>
    </xf>
    <xf numFmtId="0" fontId="33" fillId="0" borderId="9" xfId="0" applyFont="1" applyFill="1" applyBorder="1"/>
    <xf numFmtId="0" fontId="33" fillId="0" borderId="9" xfId="0" applyFont="1" applyFill="1" applyBorder="1" applyAlignment="1">
      <alignment horizontal="center" vertical="center"/>
    </xf>
    <xf numFmtId="171" fontId="17" fillId="0" borderId="9" xfId="0" applyNumberFormat="1" applyFont="1" applyFill="1" applyBorder="1"/>
    <xf numFmtId="3" fontId="22" fillId="24" borderId="9" xfId="0" applyNumberFormat="1" applyFont="1" applyFill="1" applyBorder="1" applyAlignment="1">
      <alignment horizontal="center"/>
    </xf>
    <xf numFmtId="2" fontId="22" fillId="24" borderId="9" xfId="0" applyNumberFormat="1" applyFont="1" applyFill="1" applyBorder="1" applyAlignment="1">
      <alignment horizontal="center"/>
    </xf>
    <xf numFmtId="1" fontId="22" fillId="24" borderId="9" xfId="0" applyNumberFormat="1" applyFont="1" applyFill="1" applyBorder="1" applyAlignment="1">
      <alignment horizontal="center"/>
    </xf>
    <xf numFmtId="166" fontId="21" fillId="23" borderId="9" xfId="0" applyNumberFormat="1" applyFont="1" applyFill="1" applyBorder="1" applyAlignment="1">
      <alignment horizontal="center"/>
    </xf>
    <xf numFmtId="166" fontId="21" fillId="0" borderId="9" xfId="0" applyNumberFormat="1" applyFont="1" applyFill="1" applyBorder="1" applyAlignment="1">
      <alignment horizontal="center"/>
    </xf>
    <xf numFmtId="166" fontId="24" fillId="0" borderId="9" xfId="0" applyNumberFormat="1" applyFont="1" applyFill="1" applyBorder="1" applyAlignment="1">
      <alignment horizontal="center"/>
    </xf>
    <xf numFmtId="166" fontId="20" fillId="0" borderId="9" xfId="0" applyNumberFormat="1" applyFont="1" applyFill="1" applyBorder="1" applyAlignment="1">
      <alignment horizontal="center"/>
    </xf>
    <xf numFmtId="166" fontId="42" fillId="0" borderId="9" xfId="170" applyNumberFormat="1" applyFont="1" applyFill="1" applyBorder="1" applyAlignment="1">
      <alignment horizontal="center"/>
    </xf>
    <xf numFmtId="17" fontId="33" fillId="0" borderId="9" xfId="0" applyNumberFormat="1" applyFont="1" applyFill="1" applyBorder="1" applyAlignment="1">
      <alignment horizontal="center" vertical="center"/>
    </xf>
    <xf numFmtId="3" fontId="78" fillId="26" borderId="21" xfId="0" applyNumberFormat="1" applyFont="1" applyFill="1" applyBorder="1" applyAlignment="1">
      <alignment horizontal="right"/>
    </xf>
    <xf numFmtId="0" fontId="20" fillId="0" borderId="9" xfId="2" applyFont="1" applyFill="1" applyBorder="1" applyAlignment="1">
      <alignment horizontal="center" vertical="center"/>
    </xf>
    <xf numFmtId="0" fontId="19" fillId="0" borderId="10" xfId="2" applyFont="1" applyFill="1" applyBorder="1" applyAlignment="1">
      <alignment horizontal="center" vertical="center"/>
    </xf>
    <xf numFmtId="0" fontId="19" fillId="0" borderId="11" xfId="2" applyFont="1" applyFill="1" applyBorder="1" applyAlignment="1">
      <alignment horizontal="center" vertical="center"/>
    </xf>
    <xf numFmtId="0" fontId="19" fillId="0" borderId="12" xfId="2" applyFont="1" applyFill="1" applyBorder="1" applyAlignment="1">
      <alignment horizontal="center" vertical="center"/>
    </xf>
    <xf numFmtId="0" fontId="18" fillId="0" borderId="0" xfId="2" applyFont="1" applyFill="1" applyBorder="1" applyAlignment="1">
      <alignment horizontal="center"/>
    </xf>
    <xf numFmtId="0" fontId="26" fillId="0" borderId="9" xfId="2" applyFont="1" applyFill="1" applyBorder="1" applyAlignment="1">
      <alignment horizontal="center"/>
    </xf>
    <xf numFmtId="0" fontId="70" fillId="0" borderId="9" xfId="2" applyFont="1" applyFill="1" applyBorder="1" applyAlignment="1">
      <alignment horizontal="center"/>
    </xf>
    <xf numFmtId="0" fontId="19" fillId="0" borderId="10" xfId="0" applyFont="1" applyFill="1" applyBorder="1" applyAlignment="1">
      <alignment horizontal="center" vertical="center"/>
    </xf>
    <xf numFmtId="0" fontId="19" fillId="0" borderId="11" xfId="0" applyFont="1" applyFill="1" applyBorder="1" applyAlignment="1">
      <alignment horizontal="center" vertical="center"/>
    </xf>
    <xf numFmtId="0" fontId="19" fillId="0" borderId="12" xfId="0" applyFont="1" applyFill="1" applyBorder="1" applyAlignment="1">
      <alignment horizontal="center" vertical="center"/>
    </xf>
    <xf numFmtId="0" fontId="20" fillId="0" borderId="9" xfId="0" applyFont="1" applyFill="1" applyBorder="1" applyAlignment="1">
      <alignment horizontal="center" vertical="center" wrapText="1"/>
    </xf>
    <xf numFmtId="0" fontId="34" fillId="0" borderId="10" xfId="0" applyFont="1" applyBorder="1" applyAlignment="1">
      <alignment horizontal="center" vertical="center" wrapText="1"/>
    </xf>
    <xf numFmtId="0" fontId="34" fillId="0" borderId="11" xfId="0" applyFont="1" applyBorder="1" applyAlignment="1">
      <alignment horizontal="center" vertical="center" wrapText="1"/>
    </xf>
    <xf numFmtId="0" fontId="34" fillId="0" borderId="12" xfId="0" applyFont="1" applyBorder="1" applyAlignment="1">
      <alignment horizontal="center" vertical="center" wrapText="1"/>
    </xf>
    <xf numFmtId="0" fontId="37" fillId="0" borderId="0" xfId="0" applyFont="1" applyBorder="1" applyAlignment="1">
      <alignment horizontal="center" vertical="center"/>
    </xf>
    <xf numFmtId="3" fontId="37" fillId="0" borderId="0" xfId="0" applyNumberFormat="1" applyFont="1" applyFill="1" applyBorder="1" applyAlignment="1">
      <alignment horizontal="center"/>
    </xf>
    <xf numFmtId="0" fontId="37" fillId="0" borderId="0" xfId="0" applyFont="1" applyFill="1" applyBorder="1" applyAlignment="1">
      <alignment horizontal="center"/>
    </xf>
  </cellXfs>
  <cellStyles count="337">
    <cellStyle name="%20 - Vurgu1 2" xfId="3"/>
    <cellStyle name="%20 - Vurgu2 2" xfId="4"/>
    <cellStyle name="%20 - Vurgu3 2" xfId="5"/>
    <cellStyle name="%20 - Vurgu4 2" xfId="6"/>
    <cellStyle name="%20 - Vurgu5 2" xfId="7"/>
    <cellStyle name="%20 - Vurgu6 2" xfId="8"/>
    <cellStyle name="%40 - Vurgu1 2" xfId="9"/>
    <cellStyle name="%40 - Vurgu2 2" xfId="10"/>
    <cellStyle name="%40 - Vurgu3 2" xfId="11"/>
    <cellStyle name="%40 - Vurgu4 2" xfId="12"/>
    <cellStyle name="%40 - Vurgu5 2" xfId="13"/>
    <cellStyle name="%40 - Vurgu6 2" xfId="14"/>
    <cellStyle name="%60 - Vurgu1 2" xfId="15"/>
    <cellStyle name="%60 - Vurgu2 2" xfId="16"/>
    <cellStyle name="%60 - Vurgu3 2" xfId="17"/>
    <cellStyle name="%60 - Vurgu4 2" xfId="18"/>
    <cellStyle name="%60 - Vurgu5 2" xfId="19"/>
    <cellStyle name="%60 - Vurgu6 2" xfId="20"/>
    <cellStyle name="20% - Accent1" xfId="21"/>
    <cellStyle name="20% - Accent1 2" xfId="22"/>
    <cellStyle name="20% - Accent1 2 2" xfId="23"/>
    <cellStyle name="20% - Accent1 2 2 2" xfId="171"/>
    <cellStyle name="20% - Accent1 2 3" xfId="172"/>
    <cellStyle name="20% - Accent1 3" xfId="173"/>
    <cellStyle name="20% - Accent1 4" xfId="174"/>
    <cellStyle name="20% - Accent2" xfId="24"/>
    <cellStyle name="20% - Accent2 2" xfId="25"/>
    <cellStyle name="20% - Accent2 2 2" xfId="26"/>
    <cellStyle name="20% - Accent2 2 2 2" xfId="175"/>
    <cellStyle name="20% - Accent2 2 3" xfId="176"/>
    <cellStyle name="20% - Accent2 3" xfId="177"/>
    <cellStyle name="20% - Accent2 4" xfId="178"/>
    <cellStyle name="20% - Accent3" xfId="27"/>
    <cellStyle name="20% - Accent3 2" xfId="28"/>
    <cellStyle name="20% - Accent3 2 2" xfId="29"/>
    <cellStyle name="20% - Accent3 2 2 2" xfId="179"/>
    <cellStyle name="20% - Accent3 2 3" xfId="180"/>
    <cellStyle name="20% - Accent3 3" xfId="181"/>
    <cellStyle name="20% - Accent3 4" xfId="182"/>
    <cellStyle name="20% - Accent4" xfId="30"/>
    <cellStyle name="20% - Accent4 2" xfId="31"/>
    <cellStyle name="20% - Accent4 2 2" xfId="32"/>
    <cellStyle name="20% - Accent4 2 2 2" xfId="183"/>
    <cellStyle name="20% - Accent4 2 3" xfId="184"/>
    <cellStyle name="20% - Accent4 3" xfId="185"/>
    <cellStyle name="20% - Accent4 4" xfId="186"/>
    <cellStyle name="20% - Accent5" xfId="33"/>
    <cellStyle name="20% - Accent5 2" xfId="34"/>
    <cellStyle name="20% - Accent5 2 2" xfId="35"/>
    <cellStyle name="20% - Accent5 2 2 2" xfId="187"/>
    <cellStyle name="20% - Accent5 2 3" xfId="188"/>
    <cellStyle name="20% - Accent5 3" xfId="189"/>
    <cellStyle name="20% - Accent5 4" xfId="190"/>
    <cellStyle name="20% - Accent6" xfId="36"/>
    <cellStyle name="20% - Accent6 2" xfId="37"/>
    <cellStyle name="20% - Accent6 2 2" xfId="38"/>
    <cellStyle name="20% - Accent6 2 2 2" xfId="191"/>
    <cellStyle name="20% - Accent6 2 3" xfId="192"/>
    <cellStyle name="20% - Accent6 3" xfId="193"/>
    <cellStyle name="20% - Accent6 4" xfId="194"/>
    <cellStyle name="40% - Accent1" xfId="39"/>
    <cellStyle name="40% - Accent1 2" xfId="40"/>
    <cellStyle name="40% - Accent1 2 2" xfId="41"/>
    <cellStyle name="40% - Accent1 2 2 2" xfId="195"/>
    <cellStyle name="40% - Accent1 2 3" xfId="196"/>
    <cellStyle name="40% - Accent1 3" xfId="197"/>
    <cellStyle name="40% - Accent1 4" xfId="198"/>
    <cellStyle name="40% - Accent2" xfId="42"/>
    <cellStyle name="40% - Accent2 2" xfId="43"/>
    <cellStyle name="40% - Accent2 2 2" xfId="44"/>
    <cellStyle name="40% - Accent2 2 2 2" xfId="199"/>
    <cellStyle name="40% - Accent2 2 3" xfId="200"/>
    <cellStyle name="40% - Accent2 3" xfId="201"/>
    <cellStyle name="40% - Accent2 4" xfId="202"/>
    <cellStyle name="40% - Accent3" xfId="45"/>
    <cellStyle name="40% - Accent3 2" xfId="46"/>
    <cellStyle name="40% - Accent3 2 2" xfId="47"/>
    <cellStyle name="40% - Accent3 2 2 2" xfId="203"/>
    <cellStyle name="40% - Accent3 2 3" xfId="204"/>
    <cellStyle name="40% - Accent3 3" xfId="205"/>
    <cellStyle name="40% - Accent3 4" xfId="206"/>
    <cellStyle name="40% - Accent4" xfId="48"/>
    <cellStyle name="40% - Accent4 2" xfId="49"/>
    <cellStyle name="40% - Accent4 2 2" xfId="50"/>
    <cellStyle name="40% - Accent4 2 2 2" xfId="207"/>
    <cellStyle name="40% - Accent4 2 3" xfId="208"/>
    <cellStyle name="40% - Accent4 3" xfId="209"/>
    <cellStyle name="40% - Accent4 4" xfId="210"/>
    <cellStyle name="40% - Accent5" xfId="51"/>
    <cellStyle name="40% - Accent5 2" xfId="52"/>
    <cellStyle name="40% - Accent5 2 2" xfId="53"/>
    <cellStyle name="40% - Accent5 2 2 2" xfId="211"/>
    <cellStyle name="40% - Accent5 2 3" xfId="212"/>
    <cellStyle name="40% - Accent5 3" xfId="213"/>
    <cellStyle name="40% - Accent5 4" xfId="214"/>
    <cellStyle name="40% - Accent6" xfId="54"/>
    <cellStyle name="40% - Accent6 2" xfId="55"/>
    <cellStyle name="40% - Accent6 2 2" xfId="56"/>
    <cellStyle name="40% - Accent6 2 2 2" xfId="215"/>
    <cellStyle name="40% - Accent6 2 3" xfId="216"/>
    <cellStyle name="40% - Accent6 3" xfId="217"/>
    <cellStyle name="40% - Accent6 4" xfId="218"/>
    <cellStyle name="60% - Accent1" xfId="57"/>
    <cellStyle name="60% - Accent1 2" xfId="58"/>
    <cellStyle name="60% - Accent1 2 2" xfId="59"/>
    <cellStyle name="60% - Accent1 2 2 2" xfId="219"/>
    <cellStyle name="60% - Accent1 2 3" xfId="220"/>
    <cellStyle name="60% - Accent1 3" xfId="221"/>
    <cellStyle name="60% - Accent2" xfId="60"/>
    <cellStyle name="60% - Accent2 2" xfId="61"/>
    <cellStyle name="60% - Accent2 2 2" xfId="62"/>
    <cellStyle name="60% - Accent2 2 2 2" xfId="222"/>
    <cellStyle name="60% - Accent2 2 3" xfId="223"/>
    <cellStyle name="60% - Accent2 3" xfId="224"/>
    <cellStyle name="60% - Accent3" xfId="63"/>
    <cellStyle name="60% - Accent3 2" xfId="64"/>
    <cellStyle name="60% - Accent3 2 2" xfId="65"/>
    <cellStyle name="60% - Accent3 2 2 2" xfId="225"/>
    <cellStyle name="60% - Accent3 2 3" xfId="226"/>
    <cellStyle name="60% - Accent3 3" xfId="227"/>
    <cellStyle name="60% - Accent4" xfId="66"/>
    <cellStyle name="60% - Accent4 2" xfId="67"/>
    <cellStyle name="60% - Accent4 2 2" xfId="68"/>
    <cellStyle name="60% - Accent4 2 2 2" xfId="228"/>
    <cellStyle name="60% - Accent4 2 3" xfId="229"/>
    <cellStyle name="60% - Accent4 3" xfId="230"/>
    <cellStyle name="60% - Accent5" xfId="69"/>
    <cellStyle name="60% - Accent5 2" xfId="70"/>
    <cellStyle name="60% - Accent5 2 2" xfId="71"/>
    <cellStyle name="60% - Accent5 2 2 2" xfId="231"/>
    <cellStyle name="60% - Accent5 2 3" xfId="232"/>
    <cellStyle name="60% - Accent5 3" xfId="233"/>
    <cellStyle name="60% - Accent6" xfId="72"/>
    <cellStyle name="60% - Accent6 2" xfId="73"/>
    <cellStyle name="60% - Accent6 2 2" xfId="74"/>
    <cellStyle name="60% - Accent6 2 2 2" xfId="234"/>
    <cellStyle name="60% - Accent6 2 3" xfId="235"/>
    <cellStyle name="60% - Accent6 3" xfId="236"/>
    <cellStyle name="Accent1 2" xfId="75"/>
    <cellStyle name="Accent1 2 2" xfId="76"/>
    <cellStyle name="Accent1 2 2 2" xfId="237"/>
    <cellStyle name="Accent1 2 3" xfId="238"/>
    <cellStyle name="Accent1 3" xfId="239"/>
    <cellStyle name="Accent2 2" xfId="77"/>
    <cellStyle name="Accent2 2 2" xfId="78"/>
    <cellStyle name="Accent2 2 2 2" xfId="240"/>
    <cellStyle name="Accent2 2 3" xfId="241"/>
    <cellStyle name="Accent2 3" xfId="242"/>
    <cellStyle name="Accent3 2" xfId="79"/>
    <cellStyle name="Accent3 2 2" xfId="80"/>
    <cellStyle name="Accent3 2 2 2" xfId="243"/>
    <cellStyle name="Accent3 2 3" xfId="244"/>
    <cellStyle name="Accent3 3" xfId="245"/>
    <cellStyle name="Accent4 2" xfId="81"/>
    <cellStyle name="Accent4 2 2" xfId="82"/>
    <cellStyle name="Accent4 2 2 2" xfId="246"/>
    <cellStyle name="Accent4 2 3" xfId="247"/>
    <cellStyle name="Accent4 3" xfId="248"/>
    <cellStyle name="Accent5 2" xfId="83"/>
    <cellStyle name="Accent5 2 2" xfId="84"/>
    <cellStyle name="Accent5 2 2 2" xfId="249"/>
    <cellStyle name="Accent5 2 3" xfId="250"/>
    <cellStyle name="Accent5 3" xfId="251"/>
    <cellStyle name="Accent6 2" xfId="85"/>
    <cellStyle name="Accent6 2 2" xfId="86"/>
    <cellStyle name="Accent6 2 2 2" xfId="252"/>
    <cellStyle name="Accent6 2 3" xfId="253"/>
    <cellStyle name="Accent6 3" xfId="254"/>
    <cellStyle name="Açıklama Metni 2" xfId="87"/>
    <cellStyle name="Ana Başlık 2" xfId="88"/>
    <cellStyle name="Bad 2" xfId="89"/>
    <cellStyle name="Bad 2 2" xfId="90"/>
    <cellStyle name="Bad 2 2 2" xfId="255"/>
    <cellStyle name="Bad 2 3" xfId="256"/>
    <cellStyle name="Bad 3" xfId="257"/>
    <cellStyle name="Bağlı Hücre 2" xfId="91"/>
    <cellStyle name="Başlık 1 2" xfId="92"/>
    <cellStyle name="Başlık 2 2" xfId="93"/>
    <cellStyle name="Başlık 3 2" xfId="94"/>
    <cellStyle name="Başlık 4 2" xfId="95"/>
    <cellStyle name="Calculation 2" xfId="96"/>
    <cellStyle name="Calculation 2 2" xfId="97"/>
    <cellStyle name="Calculation 2 2 2" xfId="258"/>
    <cellStyle name="Calculation 2 3" xfId="259"/>
    <cellStyle name="Calculation 3" xfId="260"/>
    <cellStyle name="Check Cell 2" xfId="98"/>
    <cellStyle name="Check Cell 2 2" xfId="99"/>
    <cellStyle name="Check Cell 2 2 2" xfId="261"/>
    <cellStyle name="Check Cell 2 3" xfId="262"/>
    <cellStyle name="Check Cell 3" xfId="263"/>
    <cellStyle name="Comma" xfId="1" builtinId="3"/>
    <cellStyle name="Comma 2" xfId="100"/>
    <cellStyle name="Comma 2 2" xfId="101"/>
    <cellStyle name="Comma 2 3" xfId="264"/>
    <cellStyle name="Çıkış 2" xfId="102"/>
    <cellStyle name="Explanatory Text" xfId="103"/>
    <cellStyle name="Explanatory Text 2" xfId="104"/>
    <cellStyle name="Explanatory Text 2 2" xfId="105"/>
    <cellStyle name="Explanatory Text 2 2 2" xfId="265"/>
    <cellStyle name="Explanatory Text 2 3" xfId="266"/>
    <cellStyle name="Explanatory Text 3" xfId="267"/>
    <cellStyle name="Giriş 2" xfId="106"/>
    <cellStyle name="Good 2" xfId="107"/>
    <cellStyle name="Good 2 2" xfId="108"/>
    <cellStyle name="Good 2 2 2" xfId="268"/>
    <cellStyle name="Good 2 3" xfId="269"/>
    <cellStyle name="Good 3" xfId="270"/>
    <cellStyle name="Heading 1" xfId="109"/>
    <cellStyle name="Heading 1 2" xfId="110"/>
    <cellStyle name="Heading 2" xfId="111"/>
    <cellStyle name="Heading 2 2" xfId="112"/>
    <cellStyle name="Heading 3" xfId="113"/>
    <cellStyle name="Heading 3 2" xfId="114"/>
    <cellStyle name="Heading 4" xfId="115"/>
    <cellStyle name="Heading 4 2" xfId="116"/>
    <cellStyle name="Hesaplama 2" xfId="271"/>
    <cellStyle name="Input" xfId="117"/>
    <cellStyle name="Input 2" xfId="118"/>
    <cellStyle name="Input 2 2" xfId="119"/>
    <cellStyle name="Input 2 2 2" xfId="272"/>
    <cellStyle name="Input 2 3" xfId="273"/>
    <cellStyle name="Input 3" xfId="274"/>
    <cellStyle name="İşaretli Hücre 2" xfId="275"/>
    <cellStyle name="İyi 2" xfId="276"/>
    <cellStyle name="Kötü 2" xfId="277"/>
    <cellStyle name="Linked Cell" xfId="120"/>
    <cellStyle name="Linked Cell 2" xfId="121"/>
    <cellStyle name="Linked Cell 2 2" xfId="122"/>
    <cellStyle name="Linked Cell 2 2 2" xfId="278"/>
    <cellStyle name="Linked Cell 2 3" xfId="279"/>
    <cellStyle name="Linked Cell 3" xfId="280"/>
    <cellStyle name="Neutral 2" xfId="123"/>
    <cellStyle name="Neutral 2 2" xfId="124"/>
    <cellStyle name="Neutral 2 2 2" xfId="281"/>
    <cellStyle name="Neutral 2 3" xfId="282"/>
    <cellStyle name="Neutral 3" xfId="283"/>
    <cellStyle name="Normal" xfId="0" builtinId="0"/>
    <cellStyle name="Normal 2" xfId="336"/>
    <cellStyle name="Normal 2 2" xfId="125"/>
    <cellStyle name="Normal 2 2 2" xfId="284"/>
    <cellStyle name="Normal 2 3" xfId="126"/>
    <cellStyle name="Normal 2 3 2" xfId="127"/>
    <cellStyle name="Normal 2 3 2 2" xfId="285"/>
    <cellStyle name="Normal 2 3 3" xfId="286"/>
    <cellStyle name="Normal 3" xfId="128"/>
    <cellStyle name="Normal 3 2" xfId="287"/>
    <cellStyle name="Normal 4" xfId="129"/>
    <cellStyle name="Normal 4 2" xfId="130"/>
    <cellStyle name="Normal 4 2 2" xfId="131"/>
    <cellStyle name="Normal 4 2 2 2" xfId="288"/>
    <cellStyle name="Normal 4 2 3" xfId="289"/>
    <cellStyle name="Normal 4 3" xfId="290"/>
    <cellStyle name="Normal 4 4" xfId="291"/>
    <cellStyle name="Normal 5" xfId="292"/>
    <cellStyle name="Normal 5 2" xfId="293"/>
    <cellStyle name="Normal 5 3" xfId="294"/>
    <cellStyle name="Normal_MAYIS_2009_İHRACAT_RAKAMLARI" xfId="2"/>
    <cellStyle name="Not 2" xfId="132"/>
    <cellStyle name="Not 3" xfId="295"/>
    <cellStyle name="Note 2" xfId="133"/>
    <cellStyle name="Note 2 2" xfId="134"/>
    <cellStyle name="Note 2 2 2" xfId="135"/>
    <cellStyle name="Note 2 2 2 2" xfId="136"/>
    <cellStyle name="Note 2 2 2 2 2" xfId="296"/>
    <cellStyle name="Note 2 2 2 3" xfId="297"/>
    <cellStyle name="Note 2 2 3" xfId="137"/>
    <cellStyle name="Note 2 2 3 2" xfId="138"/>
    <cellStyle name="Note 2 2 3 2 2" xfId="139"/>
    <cellStyle name="Note 2 2 3 2 2 2" xfId="298"/>
    <cellStyle name="Note 2 2 3 2 3" xfId="299"/>
    <cellStyle name="Note 2 2 3 3" xfId="140"/>
    <cellStyle name="Note 2 2 3 3 2" xfId="141"/>
    <cellStyle name="Note 2 2 3 3 2 2" xfId="300"/>
    <cellStyle name="Note 2 2 3 3 3" xfId="301"/>
    <cellStyle name="Note 2 2 3 4" xfId="302"/>
    <cellStyle name="Note 2 2 4" xfId="142"/>
    <cellStyle name="Note 2 2 4 2" xfId="143"/>
    <cellStyle name="Note 2 2 4 2 2" xfId="303"/>
    <cellStyle name="Note 2 2 4 3" xfId="304"/>
    <cellStyle name="Note 2 2 5" xfId="305"/>
    <cellStyle name="Note 2 2 6" xfId="306"/>
    <cellStyle name="Note 2 3" xfId="144"/>
    <cellStyle name="Note 2 3 2" xfId="145"/>
    <cellStyle name="Note 2 3 2 2" xfId="146"/>
    <cellStyle name="Note 2 3 2 2 2" xfId="307"/>
    <cellStyle name="Note 2 3 2 3" xfId="308"/>
    <cellStyle name="Note 2 3 3" xfId="147"/>
    <cellStyle name="Note 2 3 3 2" xfId="148"/>
    <cellStyle name="Note 2 3 3 2 2" xfId="309"/>
    <cellStyle name="Note 2 3 3 3" xfId="310"/>
    <cellStyle name="Note 2 3 4" xfId="311"/>
    <cellStyle name="Note 2 4" xfId="149"/>
    <cellStyle name="Note 2 4 2" xfId="150"/>
    <cellStyle name="Note 2 4 2 2" xfId="312"/>
    <cellStyle name="Note 2 4 3" xfId="313"/>
    <cellStyle name="Note 2 5" xfId="314"/>
    <cellStyle name="Note 3" xfId="151"/>
    <cellStyle name="Note 3 2" xfId="315"/>
    <cellStyle name="Nötr 2" xfId="316"/>
    <cellStyle name="Output" xfId="152"/>
    <cellStyle name="Output 2" xfId="153"/>
    <cellStyle name="Output 2 2" xfId="154"/>
    <cellStyle name="Output 2 2 2" xfId="317"/>
    <cellStyle name="Output 2 3" xfId="318"/>
    <cellStyle name="Output 3" xfId="319"/>
    <cellStyle name="Percent 2" xfId="155"/>
    <cellStyle name="Percent 2 2" xfId="156"/>
    <cellStyle name="Percent 2 2 2" xfId="320"/>
    <cellStyle name="Percent 2 3" xfId="321"/>
    <cellStyle name="Percent 3" xfId="157"/>
    <cellStyle name="Percent 3 2" xfId="322"/>
    <cellStyle name="Title" xfId="158"/>
    <cellStyle name="Title 2" xfId="159"/>
    <cellStyle name="Toplam 2" xfId="160"/>
    <cellStyle name="Total" xfId="161"/>
    <cellStyle name="Total 2" xfId="162"/>
    <cellStyle name="Total 2 2" xfId="163"/>
    <cellStyle name="Total 2 2 2" xfId="323"/>
    <cellStyle name="Total 2 3" xfId="324"/>
    <cellStyle name="Total 3" xfId="325"/>
    <cellStyle name="Uyarı Metni 2" xfId="164"/>
    <cellStyle name="Virgül 2" xfId="165"/>
    <cellStyle name="Virgül 3" xfId="326"/>
    <cellStyle name="Vurgu1 2" xfId="327"/>
    <cellStyle name="Vurgu2 2" xfId="328"/>
    <cellStyle name="Vurgu3 2" xfId="329"/>
    <cellStyle name="Vurgu4 2" xfId="330"/>
    <cellStyle name="Vurgu5 2" xfId="331"/>
    <cellStyle name="Vurgu6 2" xfId="332"/>
    <cellStyle name="Warning Text" xfId="166"/>
    <cellStyle name="Warning Text 2" xfId="167"/>
    <cellStyle name="Warning Text 2 2" xfId="168"/>
    <cellStyle name="Warning Text 2 2 2" xfId="333"/>
    <cellStyle name="Warning Text 2 3" xfId="334"/>
    <cellStyle name="Warning Text 3" xfId="335"/>
    <cellStyle name="Yüzde 2" xfId="169"/>
    <cellStyle name="Yüzde 3" xfId="17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 sz="1000"/>
              <a:t>AYLAR BAZINDA SANAYİ SEKTÖRÜ İHRACATI</a:t>
            </a:r>
          </a:p>
        </c:rich>
      </c:tx>
      <c:layout>
        <c:manualLayout>
          <c:xMode val="edge"/>
          <c:yMode val="edge"/>
          <c:x val="0.16361646768123617"/>
          <c:y val="3.042876901798063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933638443935944"/>
          <c:y val="0.18672237001258191"/>
          <c:w val="0.7757437070938249"/>
          <c:h val="0.5518683380371866"/>
        </c:manualLayout>
      </c:layout>
      <c:lineChart>
        <c:grouping val="standard"/>
        <c:varyColors val="0"/>
        <c:ser>
          <c:idx val="0"/>
          <c:order val="0"/>
          <c:tx>
            <c:strRef>
              <c:f>'2002_2016_AYLIK_IHR'!$A$25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'2002_2016_AYLIK_IHR'!$C$25:$N$25</c:f>
              <c:numCache>
                <c:formatCode>#,##0</c:formatCode>
                <c:ptCount val="12"/>
                <c:pt idx="0">
                  <c:v>8662598.4494800009</c:v>
                </c:pt>
                <c:pt idx="1">
                  <c:v>8523330.9014599994</c:v>
                </c:pt>
                <c:pt idx="2">
                  <c:v>9124845.8394999988</c:v>
                </c:pt>
                <c:pt idx="3">
                  <c:v>9710463.8264199998</c:v>
                </c:pt>
                <c:pt idx="4">
                  <c:v>8807155.3827300016</c:v>
                </c:pt>
                <c:pt idx="5">
                  <c:v>9651191.6511899997</c:v>
                </c:pt>
                <c:pt idx="6">
                  <c:v>8897038.9293500017</c:v>
                </c:pt>
                <c:pt idx="7">
                  <c:v>8628684.3245499991</c:v>
                </c:pt>
                <c:pt idx="8">
                  <c:v>8694320.7690600008</c:v>
                </c:pt>
                <c:pt idx="9">
                  <c:v>9871762.4005899988</c:v>
                </c:pt>
                <c:pt idx="10">
                  <c:v>9095993.3066000007</c:v>
                </c:pt>
                <c:pt idx="11">
                  <c:v>9209414.1787699983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'2002_2016_AYLIK_IHR'!$A$24</c:f>
              <c:strCache>
                <c:ptCount val="1"/>
                <c:pt idx="0">
                  <c:v>2016</c:v>
                </c:pt>
              </c:strCache>
            </c:strRef>
          </c:tx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'2002_2016_AYLIK_IHR'!$C$24:$N$24</c:f>
              <c:numCache>
                <c:formatCode>#,##0</c:formatCode>
                <c:ptCount val="12"/>
                <c:pt idx="0">
                  <c:v>7469295.0414900007</c:v>
                </c:pt>
                <c:pt idx="1">
                  <c:v>8788448.8171599992</c:v>
                </c:pt>
                <c:pt idx="2">
                  <c:v>9425942.4512000009</c:v>
                </c:pt>
                <c:pt idx="3">
                  <c:v>9437957.5144699998</c:v>
                </c:pt>
                <c:pt idx="4">
                  <c:v>8853022.5678400006</c:v>
                </c:pt>
                <c:pt idx="5">
                  <c:v>9789422.0276800003</c:v>
                </c:pt>
                <c:pt idx="6">
                  <c:v>7267128.537899998</c:v>
                </c:pt>
                <c:pt idx="7">
                  <c:v>9147686.4870999996</c:v>
                </c:pt>
                <c:pt idx="8">
                  <c:v>8550767.3335199989</c:v>
                </c:pt>
                <c:pt idx="9">
                  <c:v>9423137.9894400015</c:v>
                </c:pt>
                <c:pt idx="10">
                  <c:v>9518290.8874699995</c:v>
                </c:pt>
                <c:pt idx="11">
                  <c:v>9989225.4893500004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538296"/>
        <c:axId val="177538688"/>
      </c:lineChart>
      <c:catAx>
        <c:axId val="177538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775386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7538688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77538296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702962292403256"/>
          <c:y val="0.11065006915629322"/>
          <c:w val="0.28015600002277374"/>
          <c:h val="7.8189520915694671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KURU MEYVE VE MAMULLERİ İHRACATI (Bin $)</a:t>
            </a:r>
          </a:p>
        </c:rich>
      </c:tx>
      <c:layout>
        <c:manualLayout>
          <c:xMode val="edge"/>
          <c:yMode val="edge"/>
          <c:x val="0.18514705169040729"/>
          <c:y val="6.28019323671497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41569521468954"/>
          <c:y val="0.17625584845372591"/>
          <c:w val="0.81747891369841597"/>
          <c:h val="0.60168739777093083"/>
        </c:manualLayout>
      </c:layout>
      <c:lineChart>
        <c:grouping val="standard"/>
        <c:varyColors val="0"/>
        <c:ser>
          <c:idx val="1"/>
          <c:order val="0"/>
          <c:tx>
            <c:strRef>
              <c:f>'2002_2016_AYLIK_IHR'!$A$10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'2002_2016_AYLIK_IHR'!$C$10:$N$10</c:f>
              <c:numCache>
                <c:formatCode>#,##0</c:formatCode>
                <c:ptCount val="12"/>
                <c:pt idx="0">
                  <c:v>89731.465129999997</c:v>
                </c:pt>
                <c:pt idx="1">
                  <c:v>105702.40222</c:v>
                </c:pt>
                <c:pt idx="2">
                  <c:v>108135.59894</c:v>
                </c:pt>
                <c:pt idx="3">
                  <c:v>96465.707190000001</c:v>
                </c:pt>
                <c:pt idx="4">
                  <c:v>96162.451709999994</c:v>
                </c:pt>
                <c:pt idx="5">
                  <c:v>99400.112859999994</c:v>
                </c:pt>
                <c:pt idx="6">
                  <c:v>54543.250610000003</c:v>
                </c:pt>
                <c:pt idx="7">
                  <c:v>88512.558510000003</c:v>
                </c:pt>
                <c:pt idx="8">
                  <c:v>133485.4804</c:v>
                </c:pt>
                <c:pt idx="9">
                  <c:v>165523.56797999999</c:v>
                </c:pt>
                <c:pt idx="10">
                  <c:v>145665.3806</c:v>
                </c:pt>
                <c:pt idx="11">
                  <c:v>115329.20540000001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'2002_2016_AYLIK_IHR'!$A$11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'2002_2016_AYLIK_IHR'!$C$11:$N$11</c:f>
              <c:numCache>
                <c:formatCode>#,##0</c:formatCode>
                <c:ptCount val="12"/>
                <c:pt idx="0">
                  <c:v>97812.898400000005</c:v>
                </c:pt>
                <c:pt idx="1">
                  <c:v>94271.043049999993</c:v>
                </c:pt>
                <c:pt idx="2">
                  <c:v>98490.356310000003</c:v>
                </c:pt>
                <c:pt idx="3">
                  <c:v>110854.41593</c:v>
                </c:pt>
                <c:pt idx="4">
                  <c:v>85102.734970000005</c:v>
                </c:pt>
                <c:pt idx="5">
                  <c:v>92497.679629999999</c:v>
                </c:pt>
                <c:pt idx="6">
                  <c:v>76412.842829999994</c:v>
                </c:pt>
                <c:pt idx="7">
                  <c:v>88757.402780000004</c:v>
                </c:pt>
                <c:pt idx="8">
                  <c:v>114412.51446999999</c:v>
                </c:pt>
                <c:pt idx="9">
                  <c:v>200913.78299000001</c:v>
                </c:pt>
                <c:pt idx="10">
                  <c:v>150072.13007000001</c:v>
                </c:pt>
                <c:pt idx="11">
                  <c:v>131132.58483000001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198688"/>
        <c:axId val="179199080"/>
      </c:lineChart>
      <c:catAx>
        <c:axId val="179198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791990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9199080"/>
        <c:scaling>
          <c:orientation val="minMax"/>
          <c:max val="2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79198688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7178095037914921"/>
          <c:y val="0.14251207729468598"/>
          <c:w val="0.27466119096509239"/>
          <c:h val="7.1717828749667159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FINDIK VE MAMULLERİ İHRACATI (Bin $)</a:t>
            </a:r>
          </a:p>
        </c:rich>
      </c:tx>
      <c:layout>
        <c:manualLayout>
          <c:xMode val="edge"/>
          <c:yMode val="edge"/>
          <c:x val="0.17943569553805774"/>
          <c:y val="2.73631840796019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919369525904036"/>
          <c:y val="0.18283615401293282"/>
          <c:w val="0.79032335866951164"/>
          <c:h val="0.55597116220259135"/>
        </c:manualLayout>
      </c:layout>
      <c:lineChart>
        <c:grouping val="standard"/>
        <c:varyColors val="0"/>
        <c:ser>
          <c:idx val="1"/>
          <c:order val="0"/>
          <c:tx>
            <c:strRef>
              <c:f>'2002_2016_AYLIK_IHR'!$A$12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'2002_2016_AYLIK_IHR'!$C$12:$N$12</c:f>
              <c:numCache>
                <c:formatCode>#,##0</c:formatCode>
                <c:ptCount val="12"/>
                <c:pt idx="0">
                  <c:v>178413.55434</c:v>
                </c:pt>
                <c:pt idx="1">
                  <c:v>169766.14748000001</c:v>
                </c:pt>
                <c:pt idx="2">
                  <c:v>138571.21487</c:v>
                </c:pt>
                <c:pt idx="3">
                  <c:v>141600.09865</c:v>
                </c:pt>
                <c:pt idx="4">
                  <c:v>140964.30918000001</c:v>
                </c:pt>
                <c:pt idx="5">
                  <c:v>154997.40966</c:v>
                </c:pt>
                <c:pt idx="6">
                  <c:v>113204.60529000001</c:v>
                </c:pt>
                <c:pt idx="7">
                  <c:v>123430.15022</c:v>
                </c:pt>
                <c:pt idx="8">
                  <c:v>138458.13492000001</c:v>
                </c:pt>
                <c:pt idx="9">
                  <c:v>252046.24035000001</c:v>
                </c:pt>
                <c:pt idx="10">
                  <c:v>232244.07793</c:v>
                </c:pt>
                <c:pt idx="11">
                  <c:v>204649.99371000001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'2002_2016_AYLIK_IHR'!$A$13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'2002_2016_AYLIK_IHR'!$C$13:$N$13</c:f>
              <c:numCache>
                <c:formatCode>#,##0</c:formatCode>
                <c:ptCount val="12"/>
                <c:pt idx="0">
                  <c:v>245531.10282999999</c:v>
                </c:pt>
                <c:pt idx="1">
                  <c:v>231388.24583999999</c:v>
                </c:pt>
                <c:pt idx="2">
                  <c:v>206870.61434999999</c:v>
                </c:pt>
                <c:pt idx="3">
                  <c:v>242419.20790000001</c:v>
                </c:pt>
                <c:pt idx="4">
                  <c:v>215601.54558999999</c:v>
                </c:pt>
                <c:pt idx="5">
                  <c:v>207594.19146999999</c:v>
                </c:pt>
                <c:pt idx="6">
                  <c:v>227181.93338999999</c:v>
                </c:pt>
                <c:pt idx="7">
                  <c:v>152733.69157</c:v>
                </c:pt>
                <c:pt idx="8">
                  <c:v>261985.31090000001</c:v>
                </c:pt>
                <c:pt idx="9">
                  <c:v>307824.41453000001</c:v>
                </c:pt>
                <c:pt idx="10">
                  <c:v>255191.82045999999</c:v>
                </c:pt>
                <c:pt idx="11">
                  <c:v>271496.09273999999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199864"/>
        <c:axId val="179200256"/>
      </c:lineChart>
      <c:catAx>
        <c:axId val="179199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792002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9200256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7919986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658009482685632"/>
          <c:y val="0.13184079601990051"/>
          <c:w val="0.26967741935483869"/>
          <c:h val="7.3858659458612447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ZEYTİN VE ZEYTİNYAĞI (Bin $)</a:t>
            </a:r>
          </a:p>
        </c:rich>
      </c:tx>
      <c:layout>
        <c:manualLayout>
          <c:xMode val="edge"/>
          <c:yMode val="edge"/>
          <c:x val="0.26156941649899396"/>
          <c:y val="4.13770017878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340710932260228"/>
          <c:y val="0.17843866171003717"/>
          <c:w val="0.81891348088531157"/>
          <c:h val="0.56753407682775714"/>
        </c:manualLayout>
      </c:layout>
      <c:lineChart>
        <c:grouping val="standard"/>
        <c:varyColors val="0"/>
        <c:ser>
          <c:idx val="1"/>
          <c:order val="0"/>
          <c:tx>
            <c:strRef>
              <c:f>'2002_2016_AYLIK_IHR'!$A$14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'2002_2016_AYLIK_IHR'!$C$14:$N$14</c:f>
              <c:numCache>
                <c:formatCode>#,##0</c:formatCode>
                <c:ptCount val="12"/>
                <c:pt idx="0">
                  <c:v>10191.507659999999</c:v>
                </c:pt>
                <c:pt idx="1">
                  <c:v>15895.20304</c:v>
                </c:pt>
                <c:pt idx="2">
                  <c:v>18612.352360000001</c:v>
                </c:pt>
                <c:pt idx="3">
                  <c:v>16074.062110000001</c:v>
                </c:pt>
                <c:pt idx="4">
                  <c:v>13709.48552</c:v>
                </c:pt>
                <c:pt idx="5">
                  <c:v>15906.68377</c:v>
                </c:pt>
                <c:pt idx="6">
                  <c:v>7864.1694500000003</c:v>
                </c:pt>
                <c:pt idx="7">
                  <c:v>14110.55587</c:v>
                </c:pt>
                <c:pt idx="8">
                  <c:v>16903.757259999998</c:v>
                </c:pt>
                <c:pt idx="9">
                  <c:v>16057.673000000001</c:v>
                </c:pt>
                <c:pt idx="10">
                  <c:v>19860.462739999999</c:v>
                </c:pt>
                <c:pt idx="11">
                  <c:v>25699.584299999999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'2002_2016_AYLIK_IHR'!$A$15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'2002_2016_AYLIK_IHR'!$C$15:$N$15</c:f>
              <c:numCache>
                <c:formatCode>#,##0</c:formatCode>
                <c:ptCount val="12"/>
                <c:pt idx="0">
                  <c:v>16791.806779999999</c:v>
                </c:pt>
                <c:pt idx="1">
                  <c:v>19131.206109999999</c:v>
                </c:pt>
                <c:pt idx="2">
                  <c:v>19111.990160000001</c:v>
                </c:pt>
                <c:pt idx="3">
                  <c:v>18199.15724</c:v>
                </c:pt>
                <c:pt idx="4">
                  <c:v>17030.152870000002</c:v>
                </c:pt>
                <c:pt idx="5">
                  <c:v>17736.840499999998</c:v>
                </c:pt>
                <c:pt idx="6">
                  <c:v>12890.33347</c:v>
                </c:pt>
                <c:pt idx="7">
                  <c:v>10622.04089</c:v>
                </c:pt>
                <c:pt idx="8">
                  <c:v>11021.520619999999</c:v>
                </c:pt>
                <c:pt idx="9">
                  <c:v>13036.69392</c:v>
                </c:pt>
                <c:pt idx="10">
                  <c:v>16443.221649999999</c:v>
                </c:pt>
                <c:pt idx="11">
                  <c:v>17468.448090000002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201040"/>
        <c:axId val="179201432"/>
      </c:lineChart>
      <c:catAx>
        <c:axId val="179201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792014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9201432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79201040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1662732299307655"/>
          <c:y val="0.13517592909581955"/>
          <c:w val="0.26913480885311869"/>
          <c:h val="7.1717828749667159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TÜTÜN İHRACATI (Bin $)</a:t>
            </a:r>
          </a:p>
        </c:rich>
      </c:tx>
      <c:layout>
        <c:manualLayout>
          <c:xMode val="edge"/>
          <c:yMode val="edge"/>
          <c:x val="0.29508199475065616"/>
          <c:y val="3.480589022757697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387978142076504"/>
          <c:y val="0.18206242292002656"/>
          <c:w val="0.82513661202185795"/>
          <c:h val="0.56358979223982542"/>
        </c:manualLayout>
      </c:layout>
      <c:lineChart>
        <c:grouping val="standard"/>
        <c:varyColors val="0"/>
        <c:ser>
          <c:idx val="1"/>
          <c:order val="0"/>
          <c:tx>
            <c:strRef>
              <c:f>'2002_2016_AYLIK_IHR'!$A$16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'2002_2016_AYLIK_IHR'!$C$16:$N$16</c:f>
              <c:numCache>
                <c:formatCode>#,##0</c:formatCode>
                <c:ptCount val="12"/>
                <c:pt idx="0">
                  <c:v>84511.730519999997</c:v>
                </c:pt>
                <c:pt idx="1">
                  <c:v>95207.148939999999</c:v>
                </c:pt>
                <c:pt idx="2">
                  <c:v>120666.01637</c:v>
                </c:pt>
                <c:pt idx="3">
                  <c:v>106168.6369</c:v>
                </c:pt>
                <c:pt idx="4">
                  <c:v>77918.443740000002</c:v>
                </c:pt>
                <c:pt idx="5">
                  <c:v>73102.883369999996</c:v>
                </c:pt>
                <c:pt idx="6">
                  <c:v>64000.109349999999</c:v>
                </c:pt>
                <c:pt idx="7">
                  <c:v>105204.74516999999</c:v>
                </c:pt>
                <c:pt idx="8">
                  <c:v>70332.889139999999</c:v>
                </c:pt>
                <c:pt idx="9">
                  <c:v>74471.286319999999</c:v>
                </c:pt>
                <c:pt idx="10">
                  <c:v>63456.790180000004</c:v>
                </c:pt>
                <c:pt idx="11">
                  <c:v>75289.751940000002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'2002_2016_AYLIK_IHR'!$A$17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chemeClr val="tx2"/>
              </a:solidFill>
            </c:spPr>
          </c:marker>
          <c:val>
            <c:numRef>
              <c:f>'2002_2016_AYLIK_IHR'!$C$17:$N$17</c:f>
              <c:numCache>
                <c:formatCode>#,##0</c:formatCode>
                <c:ptCount val="12"/>
                <c:pt idx="0">
                  <c:v>84587.382100000003</c:v>
                </c:pt>
                <c:pt idx="1">
                  <c:v>87419.751180000007</c:v>
                </c:pt>
                <c:pt idx="2">
                  <c:v>105669.31832000001</c:v>
                </c:pt>
                <c:pt idx="3">
                  <c:v>72638.579329999993</c:v>
                </c:pt>
                <c:pt idx="4">
                  <c:v>53359.857490000002</c:v>
                </c:pt>
                <c:pt idx="5">
                  <c:v>54936.205170000001</c:v>
                </c:pt>
                <c:pt idx="6">
                  <c:v>73120.949699999997</c:v>
                </c:pt>
                <c:pt idx="7">
                  <c:v>81940.677330000006</c:v>
                </c:pt>
                <c:pt idx="8">
                  <c:v>58821.08236</c:v>
                </c:pt>
                <c:pt idx="9">
                  <c:v>80593.646659999999</c:v>
                </c:pt>
                <c:pt idx="10">
                  <c:v>71026.910910000006</c:v>
                </c:pt>
                <c:pt idx="11">
                  <c:v>94139.503190000003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202216"/>
        <c:axId val="179574320"/>
      </c:lineChart>
      <c:catAx>
        <c:axId val="179202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795743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9574320"/>
        <c:scaling>
          <c:orientation val="minMax"/>
          <c:max val="15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79202216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3475359580052494"/>
          <c:y val="0.13654618473895583"/>
          <c:w val="0.26751999999999998"/>
          <c:h val="7.9494460782763607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SÜS BİTKİLERİ İHRACATI (Bin $)</a:t>
            </a:r>
          </a:p>
        </c:rich>
      </c:tx>
      <c:layout>
        <c:manualLayout>
          <c:xMode val="edge"/>
          <c:yMode val="edge"/>
          <c:x val="0.24180327868852458"/>
          <c:y val="3.745318352059941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061510456354246"/>
          <c:y val="0.18701970352297509"/>
          <c:w val="0.86230822961645937"/>
          <c:h val="0.57888913533695618"/>
        </c:manualLayout>
      </c:layout>
      <c:lineChart>
        <c:grouping val="standard"/>
        <c:varyColors val="0"/>
        <c:ser>
          <c:idx val="1"/>
          <c:order val="0"/>
          <c:tx>
            <c:strRef>
              <c:f>'2002_2016_AYLIK_IHR'!$A$18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'2002_2016_AYLIK_IHR'!$C$18:$N$18</c:f>
              <c:numCache>
                <c:formatCode>#,##0</c:formatCode>
                <c:ptCount val="12"/>
                <c:pt idx="0">
                  <c:v>6380.1968100000004</c:v>
                </c:pt>
                <c:pt idx="1">
                  <c:v>10943.8946</c:v>
                </c:pt>
                <c:pt idx="2">
                  <c:v>11918.69154</c:v>
                </c:pt>
                <c:pt idx="3">
                  <c:v>14289.86443</c:v>
                </c:pt>
                <c:pt idx="4">
                  <c:v>5571.9104900000002</c:v>
                </c:pt>
                <c:pt idx="5">
                  <c:v>3156.9027799999999</c:v>
                </c:pt>
                <c:pt idx="6">
                  <c:v>3344.2157099999999</c:v>
                </c:pt>
                <c:pt idx="7">
                  <c:v>4817.8857399999997</c:v>
                </c:pt>
                <c:pt idx="8">
                  <c:v>5467.3721800000003</c:v>
                </c:pt>
                <c:pt idx="9">
                  <c:v>3457.1936799999999</c:v>
                </c:pt>
                <c:pt idx="10">
                  <c:v>5491.6414599999998</c:v>
                </c:pt>
                <c:pt idx="11">
                  <c:v>6517.1455100000003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'2002_2016_AYLIK_IHR'!$A$19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'2002_2016_AYLIK_IHR'!$C$19:$N$19</c:f>
              <c:numCache>
                <c:formatCode>#,##0</c:formatCode>
                <c:ptCount val="12"/>
                <c:pt idx="0">
                  <c:v>6323.2487099999998</c:v>
                </c:pt>
                <c:pt idx="1">
                  <c:v>8819.9491300000009</c:v>
                </c:pt>
                <c:pt idx="2">
                  <c:v>11241.36759</c:v>
                </c:pt>
                <c:pt idx="3">
                  <c:v>10605.65509</c:v>
                </c:pt>
                <c:pt idx="4">
                  <c:v>6164.7641899999999</c:v>
                </c:pt>
                <c:pt idx="5">
                  <c:v>2449.9805200000001</c:v>
                </c:pt>
                <c:pt idx="6">
                  <c:v>4008.5602800000001</c:v>
                </c:pt>
                <c:pt idx="7">
                  <c:v>5086.7874000000002</c:v>
                </c:pt>
                <c:pt idx="8">
                  <c:v>5655.7401399999999</c:v>
                </c:pt>
                <c:pt idx="9">
                  <c:v>5397.6899199999998</c:v>
                </c:pt>
                <c:pt idx="10">
                  <c:v>5119.4543800000001</c:v>
                </c:pt>
                <c:pt idx="11">
                  <c:v>6748.1485899999998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575104"/>
        <c:axId val="179575496"/>
      </c:lineChart>
      <c:catAx>
        <c:axId val="179575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795754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9575496"/>
        <c:scaling>
          <c:orientation val="minMax"/>
          <c:max val="2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79575104"/>
        <c:crosses val="autoZero"/>
        <c:crossBetween val="between"/>
        <c:majorUnit val="5000"/>
        <c:minorUnit val="40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4603222752893587"/>
          <c:y val="0.13523492662008801"/>
          <c:w val="0.26967741935483869"/>
          <c:h val="6.9697608221507529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 b="1" i="0" u="none" strike="noStrike" baseline="0">
                <a:solidFill>
                  <a:srgbClr val="000000"/>
                </a:solidFill>
                <a:latin typeface="Arial Tur"/>
                <a:cs typeface="Arial Tur"/>
              </a:rPr>
              <a:t>SU ÜRÜNLERİ VE HAY. MAM. İHRACATI (Bin $)</a:t>
            </a:r>
            <a:endParaRPr lang="tr-TR" sz="700"/>
          </a:p>
        </c:rich>
      </c:tx>
      <c:layout>
        <c:manualLayout>
          <c:xMode val="edge"/>
          <c:yMode val="edge"/>
          <c:x val="0.15214236824093086"/>
          <c:y val="2.24719101123595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430548594156736"/>
          <c:y val="0.21348393248596756"/>
          <c:w val="0.84257444205511267"/>
          <c:h val="0.54931532434850139"/>
        </c:manualLayout>
      </c:layout>
      <c:lineChart>
        <c:grouping val="standard"/>
        <c:varyColors val="0"/>
        <c:ser>
          <c:idx val="1"/>
          <c:order val="0"/>
          <c:tx>
            <c:strRef>
              <c:f>'2002_2016_AYLIK_IHR'!$A$20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'2002_2016_AYLIK_IHR'!$C$20:$N$20</c:f>
              <c:numCache>
                <c:formatCode>#,##0</c:formatCode>
                <c:ptCount val="12"/>
                <c:pt idx="0">
                  <c:v>134162.91104000001</c:v>
                </c:pt>
                <c:pt idx="1">
                  <c:v>143119.48126</c:v>
                </c:pt>
                <c:pt idx="2">
                  <c:v>150086.95507</c:v>
                </c:pt>
                <c:pt idx="3">
                  <c:v>144289.19433999999</c:v>
                </c:pt>
                <c:pt idx="4">
                  <c:v>154677.59112</c:v>
                </c:pt>
                <c:pt idx="5">
                  <c:v>155034.36575999999</c:v>
                </c:pt>
                <c:pt idx="6">
                  <c:v>131760.60505000001</c:v>
                </c:pt>
                <c:pt idx="7">
                  <c:v>174624.31688</c:v>
                </c:pt>
                <c:pt idx="8">
                  <c:v>149527.97795</c:v>
                </c:pt>
                <c:pt idx="9">
                  <c:v>166820.45894000001</c:v>
                </c:pt>
                <c:pt idx="10">
                  <c:v>175222.34503</c:v>
                </c:pt>
                <c:pt idx="11">
                  <c:v>211745.31584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'2002_2016_AYLIK_IHR'!$A$21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'2002_2016_AYLIK_IHR'!$C$21:$N$21</c:f>
              <c:numCache>
                <c:formatCode>#,##0</c:formatCode>
                <c:ptCount val="12"/>
                <c:pt idx="0">
                  <c:v>172543.8327</c:v>
                </c:pt>
                <c:pt idx="1">
                  <c:v>167106.44742000001</c:v>
                </c:pt>
                <c:pt idx="2">
                  <c:v>171068.19013999999</c:v>
                </c:pt>
                <c:pt idx="3">
                  <c:v>172518.28628999999</c:v>
                </c:pt>
                <c:pt idx="4">
                  <c:v>124616.54806</c:v>
                </c:pt>
                <c:pt idx="5">
                  <c:v>109718.50732999999</c:v>
                </c:pt>
                <c:pt idx="6">
                  <c:v>152578.29842000001</c:v>
                </c:pt>
                <c:pt idx="7">
                  <c:v>141907.61348999999</c:v>
                </c:pt>
                <c:pt idx="8">
                  <c:v>126984.49699</c:v>
                </c:pt>
                <c:pt idx="9">
                  <c:v>162255.21410000001</c:v>
                </c:pt>
                <c:pt idx="10">
                  <c:v>153455.32876999999</c:v>
                </c:pt>
                <c:pt idx="11">
                  <c:v>157827.89903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576280"/>
        <c:axId val="179576672"/>
      </c:lineChart>
      <c:catAx>
        <c:axId val="179576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795766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9576672"/>
        <c:scaling>
          <c:orientation val="minMax"/>
          <c:max val="3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79576280"/>
        <c:crosses val="autoZero"/>
        <c:crossBetween val="between"/>
        <c:majorUnit val="50000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445574436665639"/>
          <c:y val="0.10888908549352679"/>
          <c:w val="0.27466119096509239"/>
          <c:h val="7.4135283651341338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orientation="landscape" horizontalDpi="1200" verticalDpi="120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AĞAÇ MAM. VE ORMAN ÜRÜNLERİ İHRACATI (Bin $)</a:t>
            </a:r>
          </a:p>
        </c:rich>
      </c:tx>
      <c:layout>
        <c:manualLayout>
          <c:xMode val="edge"/>
          <c:yMode val="edge"/>
          <c:x val="0.15020576131687244"/>
          <c:y val="1.960784313725490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471900888932093"/>
          <c:y val="0.19730392156862744"/>
          <c:w val="0.7942402790643468"/>
          <c:h val="0.56985294117647067"/>
        </c:manualLayout>
      </c:layout>
      <c:lineChart>
        <c:grouping val="standard"/>
        <c:varyColors val="0"/>
        <c:ser>
          <c:idx val="1"/>
          <c:order val="0"/>
          <c:tx>
            <c:strRef>
              <c:f>'2002_2016_AYLIK_IHR'!$A$22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'2002_2016_AYLIK_IHR'!$C$22:$N$22</c:f>
              <c:numCache>
                <c:formatCode>#,##0</c:formatCode>
                <c:ptCount val="12"/>
                <c:pt idx="0">
                  <c:v>272169.44436000002</c:v>
                </c:pt>
                <c:pt idx="1">
                  <c:v>345269.27243000001</c:v>
                </c:pt>
                <c:pt idx="2">
                  <c:v>369384.29501</c:v>
                </c:pt>
                <c:pt idx="3">
                  <c:v>344801.37011000002</c:v>
                </c:pt>
                <c:pt idx="4">
                  <c:v>359477.39548000001</c:v>
                </c:pt>
                <c:pt idx="5">
                  <c:v>379975.35524</c:v>
                </c:pt>
                <c:pt idx="6">
                  <c:v>272883.78418000002</c:v>
                </c:pt>
                <c:pt idx="7">
                  <c:v>366543.69384000002</c:v>
                </c:pt>
                <c:pt idx="8">
                  <c:v>318626.71925000002</c:v>
                </c:pt>
                <c:pt idx="9">
                  <c:v>348450.55517000001</c:v>
                </c:pt>
                <c:pt idx="10">
                  <c:v>370517.89555000002</c:v>
                </c:pt>
                <c:pt idx="11">
                  <c:v>354898.86978000001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'2002_2016_AYLIK_IHR'!$A$23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'2002_2016_AYLIK_IHR'!$C$23:$N$23</c:f>
              <c:numCache>
                <c:formatCode>#,##0</c:formatCode>
                <c:ptCount val="12"/>
                <c:pt idx="0">
                  <c:v>316515.24618000002</c:v>
                </c:pt>
                <c:pt idx="1">
                  <c:v>302157.48661000002</c:v>
                </c:pt>
                <c:pt idx="2">
                  <c:v>347074.11473999999</c:v>
                </c:pt>
                <c:pt idx="3">
                  <c:v>362988.57892</c:v>
                </c:pt>
                <c:pt idx="4">
                  <c:v>328953.48136999999</c:v>
                </c:pt>
                <c:pt idx="5">
                  <c:v>354466.17703999998</c:v>
                </c:pt>
                <c:pt idx="6">
                  <c:v>348784.41462</c:v>
                </c:pt>
                <c:pt idx="7">
                  <c:v>345592.84184000001</c:v>
                </c:pt>
                <c:pt idx="8">
                  <c:v>312462.86366999999</c:v>
                </c:pt>
                <c:pt idx="9">
                  <c:v>365308.77862</c:v>
                </c:pt>
                <c:pt idx="10">
                  <c:v>342230.26827</c:v>
                </c:pt>
                <c:pt idx="11">
                  <c:v>348281.56095000001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577456"/>
        <c:axId val="179577848"/>
      </c:lineChart>
      <c:catAx>
        <c:axId val="179577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795778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9577848"/>
        <c:scaling>
          <c:orientation val="minMax"/>
          <c:max val="5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79577456"/>
        <c:crosses val="autoZero"/>
        <c:crossBetween val="between"/>
        <c:majorUnit val="100000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415637860082305"/>
          <c:y val="9.612745098039216E-2"/>
          <c:w val="0.27522633744855968"/>
          <c:h val="7.277250270186815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50"/>
              <a:t>TEKSTİL VE HAMMADDELERİ İHRACATI (Bin $)</a:t>
            </a:r>
          </a:p>
        </c:rich>
      </c:tx>
      <c:layout>
        <c:manualLayout>
          <c:xMode val="edge"/>
          <c:yMode val="edge"/>
          <c:x val="0.17687096255825163"/>
          <c:y val="3.703703703703703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734710553562077"/>
          <c:y val="0.20740815758158895"/>
          <c:w val="0.79387834211410224"/>
          <c:h val="0.52592782815331363"/>
        </c:manualLayout>
      </c:layout>
      <c:lineChart>
        <c:grouping val="standard"/>
        <c:varyColors val="0"/>
        <c:ser>
          <c:idx val="1"/>
          <c:order val="0"/>
          <c:tx>
            <c:strRef>
              <c:f>'2002_2016_AYLIK_IHR'!$A$26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'2002_2016_AYLIK_IHR'!$C$26:$N$26</c:f>
              <c:numCache>
                <c:formatCode>#,##0</c:formatCode>
                <c:ptCount val="12"/>
                <c:pt idx="0">
                  <c:v>596372.87048000004</c:v>
                </c:pt>
                <c:pt idx="1">
                  <c:v>632915.49390999996</c:v>
                </c:pt>
                <c:pt idx="2">
                  <c:v>703472.47320999997</c:v>
                </c:pt>
                <c:pt idx="3">
                  <c:v>689857.83849999995</c:v>
                </c:pt>
                <c:pt idx="4">
                  <c:v>667587.22306999995</c:v>
                </c:pt>
                <c:pt idx="5">
                  <c:v>713505.63387000002</c:v>
                </c:pt>
                <c:pt idx="6">
                  <c:v>517452.58934000001</c:v>
                </c:pt>
                <c:pt idx="7">
                  <c:v>661391.98562000005</c:v>
                </c:pt>
                <c:pt idx="8">
                  <c:v>655762.56211000006</c:v>
                </c:pt>
                <c:pt idx="9">
                  <c:v>691794.53133000003</c:v>
                </c:pt>
                <c:pt idx="10">
                  <c:v>694603.15482000005</c:v>
                </c:pt>
                <c:pt idx="11">
                  <c:v>646937.98225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'2002_2016_AYLIK_IHR'!$A$27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'2002_2016_AYLIK_IHR'!$C$27:$N$27</c:f>
              <c:numCache>
                <c:formatCode>#,##0</c:formatCode>
                <c:ptCount val="12"/>
                <c:pt idx="0">
                  <c:v>648202.18587000004</c:v>
                </c:pt>
                <c:pt idx="1">
                  <c:v>609091.59302999999</c:v>
                </c:pt>
                <c:pt idx="2">
                  <c:v>676704.10618999996</c:v>
                </c:pt>
                <c:pt idx="3">
                  <c:v>724064.10615000001</c:v>
                </c:pt>
                <c:pt idx="4">
                  <c:v>652369.29017000005</c:v>
                </c:pt>
                <c:pt idx="5">
                  <c:v>678598.28385999997</c:v>
                </c:pt>
                <c:pt idx="6">
                  <c:v>630927.52298000001</c:v>
                </c:pt>
                <c:pt idx="7">
                  <c:v>639215.103</c:v>
                </c:pt>
                <c:pt idx="8">
                  <c:v>648365.97089999996</c:v>
                </c:pt>
                <c:pt idx="9">
                  <c:v>753918.67180000001</c:v>
                </c:pt>
                <c:pt idx="10">
                  <c:v>658549.71892999997</c:v>
                </c:pt>
                <c:pt idx="11">
                  <c:v>627276.88355000003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578632"/>
        <c:axId val="179579024"/>
      </c:lineChart>
      <c:catAx>
        <c:axId val="179578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795790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9579024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79578632"/>
        <c:crosses val="autoZero"/>
        <c:crossBetween val="between"/>
        <c:majorUnit val="100000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482393272269536"/>
          <c:y val="0.12249402158063576"/>
          <c:w val="0.2903519202956773"/>
          <c:h val="7.988723631768252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noFill/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DERİ VE MAMULLERİ İHRACATI (Bin $)</a:t>
            </a:r>
          </a:p>
        </c:rich>
      </c:tx>
      <c:layout>
        <c:manualLayout>
          <c:xMode val="edge"/>
          <c:yMode val="edge"/>
          <c:x val="0.1897961326262797"/>
          <c:y val="3.703703703703705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346960201403397"/>
          <c:y val="0.25555633323612326"/>
          <c:w val="0.77142934015200504"/>
          <c:h val="0.4888906571566024"/>
        </c:manualLayout>
      </c:layout>
      <c:lineChart>
        <c:grouping val="standard"/>
        <c:varyColors val="0"/>
        <c:ser>
          <c:idx val="1"/>
          <c:order val="0"/>
          <c:tx>
            <c:strRef>
              <c:f>'2002_2016_AYLIK_IHR'!$A$28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'2002_2016_AYLIK_IHR'!$C$28:$N$28</c:f>
              <c:numCache>
                <c:formatCode>#,##0</c:formatCode>
                <c:ptCount val="12"/>
                <c:pt idx="0">
                  <c:v>88262.762650000004</c:v>
                </c:pt>
                <c:pt idx="1">
                  <c:v>108392.23509</c:v>
                </c:pt>
                <c:pt idx="2">
                  <c:v>126202.38999</c:v>
                </c:pt>
                <c:pt idx="3">
                  <c:v>134431.60488999999</c:v>
                </c:pt>
                <c:pt idx="4">
                  <c:v>121148.57137000001</c:v>
                </c:pt>
                <c:pt idx="5">
                  <c:v>124402.03602</c:v>
                </c:pt>
                <c:pt idx="6">
                  <c:v>100662.30781</c:v>
                </c:pt>
                <c:pt idx="7">
                  <c:v>143168.26053</c:v>
                </c:pt>
                <c:pt idx="8">
                  <c:v>110421.69039</c:v>
                </c:pt>
                <c:pt idx="9">
                  <c:v>120299.51221</c:v>
                </c:pt>
                <c:pt idx="10">
                  <c:v>103329.81659</c:v>
                </c:pt>
                <c:pt idx="11">
                  <c:v>107893.46733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'2002_2016_AYLIK_IHR'!$A$29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'2002_2016_AYLIK_IHR'!$C$29:$N$29</c:f>
              <c:numCache>
                <c:formatCode>#,##0</c:formatCode>
                <c:ptCount val="12"/>
                <c:pt idx="0">
                  <c:v>112824.20994</c:v>
                </c:pt>
                <c:pt idx="1">
                  <c:v>115694.13949</c:v>
                </c:pt>
                <c:pt idx="2">
                  <c:v>144207.13498</c:v>
                </c:pt>
                <c:pt idx="3">
                  <c:v>145988.65747999999</c:v>
                </c:pt>
                <c:pt idx="4">
                  <c:v>117697.77284999999</c:v>
                </c:pt>
                <c:pt idx="5">
                  <c:v>115520.33348</c:v>
                </c:pt>
                <c:pt idx="6">
                  <c:v>118325.16792000001</c:v>
                </c:pt>
                <c:pt idx="7">
                  <c:v>133934.48550000001</c:v>
                </c:pt>
                <c:pt idx="8">
                  <c:v>117112.08331</c:v>
                </c:pt>
                <c:pt idx="9">
                  <c:v>126211.75838</c:v>
                </c:pt>
                <c:pt idx="10">
                  <c:v>111617.9768</c:v>
                </c:pt>
                <c:pt idx="11">
                  <c:v>114097.20166000001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579808"/>
        <c:axId val="179580200"/>
      </c:lineChart>
      <c:catAx>
        <c:axId val="179579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795802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9580200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79579808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HALI İHRACATI (Bin $)</a:t>
            </a:r>
          </a:p>
        </c:rich>
      </c:tx>
      <c:layout>
        <c:manualLayout>
          <c:xMode val="edge"/>
          <c:yMode val="edge"/>
          <c:x val="0.32040837752423973"/>
          <c:y val="3.731343283582089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346960201403397"/>
          <c:y val="0.24875661064754964"/>
          <c:w val="0.77142934015200504"/>
          <c:h val="0.50746361113793192"/>
        </c:manualLayout>
      </c:layout>
      <c:lineChart>
        <c:grouping val="standard"/>
        <c:varyColors val="0"/>
        <c:ser>
          <c:idx val="1"/>
          <c:order val="0"/>
          <c:tx>
            <c:strRef>
              <c:f>'2002_2016_AYLIK_IHR'!$A$30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'2002_2016_AYLIK_IHR'!$C$30:$N$30</c:f>
              <c:numCache>
                <c:formatCode>#,##0</c:formatCode>
                <c:ptCount val="12"/>
                <c:pt idx="0">
                  <c:v>129495.75634000001</c:v>
                </c:pt>
                <c:pt idx="1">
                  <c:v>155035.06388</c:v>
                </c:pt>
                <c:pt idx="2">
                  <c:v>179018.74742</c:v>
                </c:pt>
                <c:pt idx="3">
                  <c:v>170895.45955</c:v>
                </c:pt>
                <c:pt idx="4">
                  <c:v>164493.13253999999</c:v>
                </c:pt>
                <c:pt idx="5">
                  <c:v>172579.00075000001</c:v>
                </c:pt>
                <c:pt idx="6">
                  <c:v>103247.80958</c:v>
                </c:pt>
                <c:pt idx="7">
                  <c:v>166135.12200999999</c:v>
                </c:pt>
                <c:pt idx="8">
                  <c:v>155537.37403000001</c:v>
                </c:pt>
                <c:pt idx="9">
                  <c:v>178217.18522000001</c:v>
                </c:pt>
                <c:pt idx="10">
                  <c:v>176650.61194</c:v>
                </c:pt>
                <c:pt idx="11">
                  <c:v>168997.32849000001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'2002_2016_AYLIK_IHR'!$A$31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'2002_2016_AYLIK_IHR'!$C$31:$N$31</c:f>
              <c:numCache>
                <c:formatCode>#,##0</c:formatCode>
                <c:ptCount val="12"/>
                <c:pt idx="0">
                  <c:v>143592.34104999999</c:v>
                </c:pt>
                <c:pt idx="1">
                  <c:v>147034.17332999999</c:v>
                </c:pt>
                <c:pt idx="2">
                  <c:v>167697.59656999999</c:v>
                </c:pt>
                <c:pt idx="3">
                  <c:v>177976.82922000001</c:v>
                </c:pt>
                <c:pt idx="4">
                  <c:v>169615.87656999999</c:v>
                </c:pt>
                <c:pt idx="5">
                  <c:v>192780.13312000001</c:v>
                </c:pt>
                <c:pt idx="6">
                  <c:v>146176.54934</c:v>
                </c:pt>
                <c:pt idx="7">
                  <c:v>168405.25076</c:v>
                </c:pt>
                <c:pt idx="8">
                  <c:v>165188.11491</c:v>
                </c:pt>
                <c:pt idx="9">
                  <c:v>188749.88042</c:v>
                </c:pt>
                <c:pt idx="10">
                  <c:v>175218.90530000001</c:v>
                </c:pt>
                <c:pt idx="11">
                  <c:v>172919.19054000001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580984"/>
        <c:axId val="179581376"/>
      </c:lineChart>
      <c:catAx>
        <c:axId val="179580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795813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9581376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7958098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/>
              <a:t>AYLAR BAZINDA MADENCİLİK İHRACAT</a:t>
            </a:r>
            <a:r>
              <a:rPr lang="tr-TR"/>
              <a:t>I</a:t>
            </a:r>
            <a:endParaRPr lang="en-US"/>
          </a:p>
        </c:rich>
      </c:tx>
      <c:layout>
        <c:manualLayout>
          <c:xMode val="edge"/>
          <c:yMode val="edge"/>
          <c:x val="0.20134597305776514"/>
          <c:y val="3.745318352059925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055063851804235"/>
          <c:y val="0.21722925894362621"/>
          <c:w val="0.77064306488660361"/>
          <c:h val="0.50936515890229372"/>
        </c:manualLayout>
      </c:layout>
      <c:lineChart>
        <c:grouping val="standard"/>
        <c:varyColors val="0"/>
        <c:ser>
          <c:idx val="0"/>
          <c:order val="0"/>
          <c:tx>
            <c:strRef>
              <c:f>'2002_2016_AYLIK_IHR'!$A$59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'2002_2016_AYLIK_IHR'!$C$59:$N$59</c:f>
              <c:numCache>
                <c:formatCode>#,##0</c:formatCode>
                <c:ptCount val="12"/>
                <c:pt idx="0">
                  <c:v>275911.10003999999</c:v>
                </c:pt>
                <c:pt idx="1">
                  <c:v>281267.10907000001</c:v>
                </c:pt>
                <c:pt idx="2">
                  <c:v>275441.42132000002</c:v>
                </c:pt>
                <c:pt idx="3">
                  <c:v>348218.35579</c:v>
                </c:pt>
                <c:pt idx="4">
                  <c:v>403889.40522000002</c:v>
                </c:pt>
                <c:pt idx="5">
                  <c:v>393504.76014000003</c:v>
                </c:pt>
                <c:pt idx="6">
                  <c:v>372407.65275000001</c:v>
                </c:pt>
                <c:pt idx="7">
                  <c:v>342593.82049000001</c:v>
                </c:pt>
                <c:pt idx="8">
                  <c:v>285769.35791999998</c:v>
                </c:pt>
                <c:pt idx="9">
                  <c:v>315506.20071</c:v>
                </c:pt>
                <c:pt idx="10">
                  <c:v>291654.31043999997</c:v>
                </c:pt>
                <c:pt idx="11">
                  <c:v>309047.22055999999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'2002_2016_AYLIK_IHR'!$A$58</c:f>
              <c:strCache>
                <c:ptCount val="1"/>
                <c:pt idx="0">
                  <c:v>2016</c:v>
                </c:pt>
              </c:strCache>
            </c:strRef>
          </c:tx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'2002_2016_AYLIK_IHR'!$C$58:$N$58</c:f>
              <c:numCache>
                <c:formatCode>#,##0</c:formatCode>
                <c:ptCount val="12"/>
                <c:pt idx="0">
                  <c:v>236204.63557000001</c:v>
                </c:pt>
                <c:pt idx="1">
                  <c:v>244178.06928</c:v>
                </c:pt>
                <c:pt idx="2">
                  <c:v>265568.22891000001</c:v>
                </c:pt>
                <c:pt idx="3">
                  <c:v>337062.42219999997</c:v>
                </c:pt>
                <c:pt idx="4">
                  <c:v>315308.42086999997</c:v>
                </c:pt>
                <c:pt idx="5">
                  <c:v>361234.93433999998</c:v>
                </c:pt>
                <c:pt idx="6">
                  <c:v>271410.43497</c:v>
                </c:pt>
                <c:pt idx="7">
                  <c:v>344705.85963999998</c:v>
                </c:pt>
                <c:pt idx="8">
                  <c:v>322252.11206999997</c:v>
                </c:pt>
                <c:pt idx="9">
                  <c:v>351239.71331000002</c:v>
                </c:pt>
                <c:pt idx="10">
                  <c:v>382875.08155</c:v>
                </c:pt>
                <c:pt idx="11">
                  <c:v>354647.02817000001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539472"/>
        <c:axId val="177539864"/>
      </c:lineChart>
      <c:catAx>
        <c:axId val="177539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775398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7539864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7753947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KİMYEVİ MADDELER VE MAMULLERİ İHRACATI (Bin $)</a:t>
            </a:r>
          </a:p>
        </c:rich>
      </c:tx>
      <c:layout>
        <c:manualLayout>
          <c:xMode val="edge"/>
          <c:yMode val="edge"/>
          <c:x val="0.14814836417052862"/>
          <c:y val="3.87596899224806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283993821759935"/>
          <c:y val="0.25064680868379824"/>
          <c:w val="0.7736641060315943"/>
          <c:h val="0.51162984356015384"/>
        </c:manualLayout>
      </c:layout>
      <c:lineChart>
        <c:grouping val="standard"/>
        <c:varyColors val="0"/>
        <c:ser>
          <c:idx val="1"/>
          <c:order val="0"/>
          <c:tx>
            <c:strRef>
              <c:f>'2002_2016_AYLIK_IHR'!$A$32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'2002_2016_AYLIK_IHR'!$C$32:$N$32</c:f>
              <c:numCache>
                <c:formatCode>#,##0</c:formatCode>
                <c:ptCount val="12"/>
                <c:pt idx="0">
                  <c:v>997816.78448999999</c:v>
                </c:pt>
                <c:pt idx="1">
                  <c:v>1136929.7553099999</c:v>
                </c:pt>
                <c:pt idx="2">
                  <c:v>1189783.99474</c:v>
                </c:pt>
                <c:pt idx="3">
                  <c:v>1231445.28217</c:v>
                </c:pt>
                <c:pt idx="4">
                  <c:v>1127013.74434</c:v>
                </c:pt>
                <c:pt idx="5">
                  <c:v>1316683.0847</c:v>
                </c:pt>
                <c:pt idx="6">
                  <c:v>961086.99797000003</c:v>
                </c:pt>
                <c:pt idx="7">
                  <c:v>1208029.29342</c:v>
                </c:pt>
                <c:pt idx="8">
                  <c:v>1095093.4053799999</c:v>
                </c:pt>
                <c:pt idx="9">
                  <c:v>1234624.41108</c:v>
                </c:pt>
                <c:pt idx="10">
                  <c:v>1155659.3386599999</c:v>
                </c:pt>
                <c:pt idx="11">
                  <c:v>1282127.6275899999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'2002_2016_AYLIK_IHR'!$A$33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'2002_2016_AYLIK_IHR'!$C$33:$N$33</c:f>
              <c:numCache>
                <c:formatCode>#,##0</c:formatCode>
                <c:ptCount val="12"/>
                <c:pt idx="0">
                  <c:v>1197747.8568800001</c:v>
                </c:pt>
                <c:pt idx="1">
                  <c:v>1176291.8132499999</c:v>
                </c:pt>
                <c:pt idx="2">
                  <c:v>1342695.2692100001</c:v>
                </c:pt>
                <c:pt idx="3">
                  <c:v>1439379.3918300001</c:v>
                </c:pt>
                <c:pt idx="4">
                  <c:v>1377660.6897799999</c:v>
                </c:pt>
                <c:pt idx="5">
                  <c:v>1416856.8097000001</c:v>
                </c:pt>
                <c:pt idx="6">
                  <c:v>1310336.3024599999</c:v>
                </c:pt>
                <c:pt idx="7">
                  <c:v>1185556.49394</c:v>
                </c:pt>
                <c:pt idx="8">
                  <c:v>1088970.92631</c:v>
                </c:pt>
                <c:pt idx="9">
                  <c:v>1305031.4446399999</c:v>
                </c:pt>
                <c:pt idx="10">
                  <c:v>1295932.05947</c:v>
                </c:pt>
                <c:pt idx="11">
                  <c:v>1261717.4326500001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359408"/>
        <c:axId val="180359800"/>
      </c:lineChart>
      <c:catAx>
        <c:axId val="180359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803598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0359800"/>
        <c:scaling>
          <c:orientation val="minMax"/>
          <c:max val="2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80359408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50"/>
              <a:t>MAKİNE VE AKSAMLARI İHRACATI (Bin $)</a:t>
            </a:r>
          </a:p>
        </c:rich>
      </c:tx>
      <c:layout>
        <c:manualLayout>
          <c:xMode val="edge"/>
          <c:yMode val="edge"/>
          <c:x val="0.16734715303444253"/>
          <c:y val="3.731343283582089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329909162156335"/>
          <c:y val="0.17537345384913924"/>
          <c:w val="0.80976314834393193"/>
          <c:h val="0.61318525482822106"/>
        </c:manualLayout>
      </c:layout>
      <c:lineChart>
        <c:grouping val="standard"/>
        <c:varyColors val="0"/>
        <c:ser>
          <c:idx val="1"/>
          <c:order val="0"/>
          <c:tx>
            <c:strRef>
              <c:f>'2002_2016_AYLIK_IHR'!$A$42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'2002_2016_AYLIK_IHR'!$C$42:$N$42</c:f>
              <c:numCache>
                <c:formatCode>#,##0</c:formatCode>
                <c:ptCount val="12"/>
                <c:pt idx="0">
                  <c:v>375778.59366000001</c:v>
                </c:pt>
                <c:pt idx="1">
                  <c:v>439410.12323000003</c:v>
                </c:pt>
                <c:pt idx="2">
                  <c:v>469225.74894999998</c:v>
                </c:pt>
                <c:pt idx="3">
                  <c:v>493172.83035</c:v>
                </c:pt>
                <c:pt idx="4">
                  <c:v>455867.74634000001</c:v>
                </c:pt>
                <c:pt idx="5">
                  <c:v>474535.47995000001</c:v>
                </c:pt>
                <c:pt idx="6">
                  <c:v>350685.80729999999</c:v>
                </c:pt>
                <c:pt idx="7">
                  <c:v>450300.91220999998</c:v>
                </c:pt>
                <c:pt idx="8">
                  <c:v>403860.84730000002</c:v>
                </c:pt>
                <c:pt idx="9">
                  <c:v>441807.84</c:v>
                </c:pt>
                <c:pt idx="10">
                  <c:v>454791.63731999998</c:v>
                </c:pt>
                <c:pt idx="11">
                  <c:v>493576.66022999998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'2002_2016_AYLIK_IHR'!$A$43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'2002_2016_AYLIK_IHR'!$C$43:$N$43</c:f>
              <c:numCache>
                <c:formatCode>#,##0</c:formatCode>
                <c:ptCount val="12"/>
                <c:pt idx="0">
                  <c:v>465536.70377999998</c:v>
                </c:pt>
                <c:pt idx="1">
                  <c:v>432304.07919999998</c:v>
                </c:pt>
                <c:pt idx="2">
                  <c:v>450254.67855999997</c:v>
                </c:pt>
                <c:pt idx="3">
                  <c:v>492498.43300999998</c:v>
                </c:pt>
                <c:pt idx="4">
                  <c:v>411800.54035000002</c:v>
                </c:pt>
                <c:pt idx="5">
                  <c:v>470042.16327999998</c:v>
                </c:pt>
                <c:pt idx="6">
                  <c:v>482673.67670000001</c:v>
                </c:pt>
                <c:pt idx="7">
                  <c:v>434253.52101000003</c:v>
                </c:pt>
                <c:pt idx="8">
                  <c:v>438245.40456</c:v>
                </c:pt>
                <c:pt idx="9">
                  <c:v>456802.9644</c:v>
                </c:pt>
                <c:pt idx="10">
                  <c:v>486624.82858999999</c:v>
                </c:pt>
                <c:pt idx="11">
                  <c:v>502027.66013999999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360192"/>
        <c:axId val="180360584"/>
      </c:lineChart>
      <c:catAx>
        <c:axId val="180360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803605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0360584"/>
        <c:scaling>
          <c:orientation val="minMax"/>
          <c:max val="1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80360192"/>
        <c:crosses val="autoZero"/>
        <c:crossBetween val="between"/>
        <c:majorUnit val="10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 b="1" i="0" u="none" strike="noStrike" baseline="0">
                <a:solidFill>
                  <a:srgbClr val="000000"/>
                </a:solidFill>
                <a:latin typeface="Arial Tur"/>
                <a:cs typeface="Arial Tur"/>
              </a:rPr>
              <a:t>OTOMOTİV ENDÜSTRİSİ İHRACATI (Bin $)</a:t>
            </a:r>
            <a:endParaRPr lang="tr-TR" sz="700"/>
          </a:p>
        </c:rich>
      </c:tx>
      <c:layout>
        <c:manualLayout>
          <c:xMode val="edge"/>
          <c:yMode val="edge"/>
          <c:x val="0.25253530555644105"/>
          <c:y val="4.244694132334581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149681289838767"/>
          <c:y val="0.1610494755571284"/>
          <c:w val="0.78367425031315086"/>
          <c:h val="0.57303567391154753"/>
        </c:manualLayout>
      </c:layout>
      <c:lineChart>
        <c:grouping val="standard"/>
        <c:varyColors val="0"/>
        <c:ser>
          <c:idx val="1"/>
          <c:order val="0"/>
          <c:tx>
            <c:strRef>
              <c:f>'2002_2016_AYLIK_IHR'!$A$36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'2002_2016_AYLIK_IHR'!$C$36:$N$36</c:f>
              <c:numCache>
                <c:formatCode>#,##0</c:formatCode>
                <c:ptCount val="12"/>
                <c:pt idx="0">
                  <c:v>1512311.71523</c:v>
                </c:pt>
                <c:pt idx="1">
                  <c:v>1983150.7717299999</c:v>
                </c:pt>
                <c:pt idx="2">
                  <c:v>2046685.6943099999</c:v>
                </c:pt>
                <c:pt idx="3">
                  <c:v>2045827.21077</c:v>
                </c:pt>
                <c:pt idx="4">
                  <c:v>1998450.5116699999</c:v>
                </c:pt>
                <c:pt idx="5">
                  <c:v>2148010.3936399999</c:v>
                </c:pt>
                <c:pt idx="6">
                  <c:v>1724779.6812100001</c:v>
                </c:pt>
                <c:pt idx="7">
                  <c:v>1677841.64167</c:v>
                </c:pt>
                <c:pt idx="8">
                  <c:v>1940461.0890800001</c:v>
                </c:pt>
                <c:pt idx="9">
                  <c:v>2211007.77881</c:v>
                </c:pt>
                <c:pt idx="10">
                  <c:v>2253548.6629599999</c:v>
                </c:pt>
                <c:pt idx="11">
                  <c:v>2347550.95107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'2002_2016_AYLIK_IHR'!$A$37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'2002_2016_AYLIK_IHR'!$C$37:$N$37</c:f>
              <c:numCache>
                <c:formatCode>#,##0</c:formatCode>
                <c:ptCount val="12"/>
                <c:pt idx="0">
                  <c:v>1728183.4278800001</c:v>
                </c:pt>
                <c:pt idx="1">
                  <c:v>1703279.75015</c:v>
                </c:pt>
                <c:pt idx="2">
                  <c:v>1770417.7382400001</c:v>
                </c:pt>
                <c:pt idx="3">
                  <c:v>1835673.64307</c:v>
                </c:pt>
                <c:pt idx="4">
                  <c:v>1480070.72129</c:v>
                </c:pt>
                <c:pt idx="5">
                  <c:v>1969904.47059</c:v>
                </c:pt>
                <c:pt idx="6">
                  <c:v>1641980.42833</c:v>
                </c:pt>
                <c:pt idx="7">
                  <c:v>1361394.6058700001</c:v>
                </c:pt>
                <c:pt idx="8">
                  <c:v>1872658.86555</c:v>
                </c:pt>
                <c:pt idx="9">
                  <c:v>2024753.8374600001</c:v>
                </c:pt>
                <c:pt idx="10">
                  <c:v>1916058.2155500001</c:v>
                </c:pt>
                <c:pt idx="11">
                  <c:v>1847538.102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361368"/>
        <c:axId val="180361760"/>
      </c:lineChart>
      <c:catAx>
        <c:axId val="180361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803617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0361760"/>
        <c:scaling>
          <c:orientation val="minMax"/>
          <c:max val="3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80361368"/>
        <c:crosses val="autoZero"/>
        <c:crossBetween val="between"/>
        <c:majorUnit val="500000"/>
      </c:valAx>
      <c:spPr>
        <a:noFill/>
        <a:ln w="25400">
          <a:noFill/>
        </a:ln>
      </c:spPr>
    </c:plotArea>
    <c:legend>
      <c:legendPos val="t"/>
      <c:layout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 sz="1000"/>
              <a:t>ELEKTRİK ELEKTRONİK </a:t>
            </a:r>
            <a:r>
              <a:rPr lang="tr-TR" sz="1000" baseline="0"/>
              <a:t>VE HİZMET </a:t>
            </a:r>
            <a:r>
              <a:rPr lang="en-US" sz="1000"/>
              <a:t>İHRACATI </a:t>
            </a:r>
            <a:r>
              <a:rPr lang="tr-TR" sz="1000"/>
              <a:t> </a:t>
            </a:r>
            <a:r>
              <a:rPr lang="en-US" sz="1000"/>
              <a:t>(Bin $)</a:t>
            </a:r>
          </a:p>
        </c:rich>
      </c:tx>
      <c:layout>
        <c:manualLayout>
          <c:xMode val="edge"/>
          <c:yMode val="edge"/>
          <c:x val="0.17293786129494548"/>
          <c:y val="3.636363636363636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397804147720971"/>
          <c:y val="0.18909090909090953"/>
          <c:w val="0.8067191601049869"/>
          <c:h val="0.57212121212121214"/>
        </c:manualLayout>
      </c:layout>
      <c:lineChart>
        <c:grouping val="standard"/>
        <c:varyColors val="0"/>
        <c:ser>
          <c:idx val="1"/>
          <c:order val="0"/>
          <c:tx>
            <c:strRef>
              <c:f>'2002_2016_AYLIK_IHR'!$A$40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'2002_2016_AYLIK_IHR'!$C$40:$N$40</c:f>
              <c:numCache>
                <c:formatCode>#,##0</c:formatCode>
                <c:ptCount val="12"/>
                <c:pt idx="0">
                  <c:v>626879.38526999997</c:v>
                </c:pt>
                <c:pt idx="1">
                  <c:v>803789.29258999997</c:v>
                </c:pt>
                <c:pt idx="2">
                  <c:v>898100.21768999996</c:v>
                </c:pt>
                <c:pt idx="3">
                  <c:v>885562.18747999996</c:v>
                </c:pt>
                <c:pt idx="4">
                  <c:v>806842.98225</c:v>
                </c:pt>
                <c:pt idx="5">
                  <c:v>925948.00800000003</c:v>
                </c:pt>
                <c:pt idx="6">
                  <c:v>628907.09400000004</c:v>
                </c:pt>
                <c:pt idx="7">
                  <c:v>855458.77495999995</c:v>
                </c:pt>
                <c:pt idx="8">
                  <c:v>807646.23586000002</c:v>
                </c:pt>
                <c:pt idx="9">
                  <c:v>896666.19175</c:v>
                </c:pt>
                <c:pt idx="10">
                  <c:v>900233.21903000004</c:v>
                </c:pt>
                <c:pt idx="11">
                  <c:v>951703.53688999999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'2002_2016_AYLIK_IHR'!$A$41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'2002_2016_AYLIK_IHR'!$C$41:$N$41</c:f>
              <c:numCache>
                <c:formatCode>#,##0</c:formatCode>
                <c:ptCount val="12"/>
                <c:pt idx="0">
                  <c:v>732029.95970999997</c:v>
                </c:pt>
                <c:pt idx="1">
                  <c:v>830881.90549000003</c:v>
                </c:pt>
                <c:pt idx="2">
                  <c:v>838373.02080000006</c:v>
                </c:pt>
                <c:pt idx="3">
                  <c:v>881094.76477000001</c:v>
                </c:pt>
                <c:pt idx="4">
                  <c:v>826084.44212000002</c:v>
                </c:pt>
                <c:pt idx="5">
                  <c:v>961615.57756999996</c:v>
                </c:pt>
                <c:pt idx="6">
                  <c:v>815920.09268</c:v>
                </c:pt>
                <c:pt idx="7">
                  <c:v>830765.99915000005</c:v>
                </c:pt>
                <c:pt idx="8">
                  <c:v>854053.04645999998</c:v>
                </c:pt>
                <c:pt idx="9">
                  <c:v>1039294.3690900001</c:v>
                </c:pt>
                <c:pt idx="10">
                  <c:v>927258.84855</c:v>
                </c:pt>
                <c:pt idx="11">
                  <c:v>934564.43351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362544"/>
        <c:axId val="180362936"/>
      </c:lineChart>
      <c:catAx>
        <c:axId val="180362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803629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0362936"/>
        <c:scaling>
          <c:orientation val="minMax"/>
          <c:max val="15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80362544"/>
        <c:crosses val="autoZero"/>
        <c:crossBetween val="between"/>
        <c:majorUnit val="25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HAZIR GİYİM VE KONFEKSİYON İHRACATI (Bin $)</a:t>
            </a:r>
          </a:p>
        </c:rich>
      </c:tx>
      <c:layout>
        <c:manualLayout>
          <c:xMode val="edge"/>
          <c:yMode val="edge"/>
          <c:x val="0.16530637895615161"/>
          <c:y val="4.91367861885790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285735711607478"/>
          <c:y val="0.22576361221779548"/>
          <c:w val="0.79387834211410224"/>
          <c:h val="0.50199203187250996"/>
        </c:manualLayout>
      </c:layout>
      <c:lineChart>
        <c:grouping val="standard"/>
        <c:varyColors val="0"/>
        <c:ser>
          <c:idx val="1"/>
          <c:order val="0"/>
          <c:tx>
            <c:strRef>
              <c:f>'2002_2016_AYLIK_IHR'!$A$34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'2002_2016_AYLIK_IHR'!$C$34:$N$34</c:f>
              <c:numCache>
                <c:formatCode>#,##0</c:formatCode>
                <c:ptCount val="12"/>
                <c:pt idx="0">
                  <c:v>1317724.1118000001</c:v>
                </c:pt>
                <c:pt idx="1">
                  <c:v>1417273.31543</c:v>
                </c:pt>
                <c:pt idx="2">
                  <c:v>1509668.3867299999</c:v>
                </c:pt>
                <c:pt idx="3">
                  <c:v>1522693.0629100001</c:v>
                </c:pt>
                <c:pt idx="4">
                  <c:v>1417807.95713</c:v>
                </c:pt>
                <c:pt idx="5">
                  <c:v>1526221.1144900001</c:v>
                </c:pt>
                <c:pt idx="6">
                  <c:v>1246322.31323</c:v>
                </c:pt>
                <c:pt idx="7">
                  <c:v>1605894.72685</c:v>
                </c:pt>
                <c:pt idx="8">
                  <c:v>1320039.8404999999</c:v>
                </c:pt>
                <c:pt idx="9">
                  <c:v>1426297.4417099999</c:v>
                </c:pt>
                <c:pt idx="10">
                  <c:v>1316563.9429200001</c:v>
                </c:pt>
                <c:pt idx="11">
                  <c:v>1339352.8468200001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'2002_2016_AYLIK_IHR'!$A$35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'2002_2016_AYLIK_IHR'!$C$35:$N$35</c:f>
              <c:numCache>
                <c:formatCode>#,##0</c:formatCode>
                <c:ptCount val="12"/>
                <c:pt idx="0">
                  <c:v>1383247.5898599999</c:v>
                </c:pt>
                <c:pt idx="1">
                  <c:v>1264027.22337</c:v>
                </c:pt>
                <c:pt idx="2">
                  <c:v>1324666.77034</c:v>
                </c:pt>
                <c:pt idx="3">
                  <c:v>1384637.4631399999</c:v>
                </c:pt>
                <c:pt idx="4">
                  <c:v>1342535.0589399999</c:v>
                </c:pt>
                <c:pt idx="5">
                  <c:v>1456424.21952</c:v>
                </c:pt>
                <c:pt idx="6">
                  <c:v>1490059.4694699999</c:v>
                </c:pt>
                <c:pt idx="7">
                  <c:v>1541144.48859</c:v>
                </c:pt>
                <c:pt idx="8">
                  <c:v>1386677.0830600001</c:v>
                </c:pt>
                <c:pt idx="9">
                  <c:v>1588763.58467</c:v>
                </c:pt>
                <c:pt idx="10">
                  <c:v>1404164.4969500001</c:v>
                </c:pt>
                <c:pt idx="11">
                  <c:v>1388520.65634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363720"/>
        <c:axId val="180364112"/>
      </c:lineChart>
      <c:catAx>
        <c:axId val="180363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803641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0364112"/>
        <c:scaling>
          <c:orientation val="minMax"/>
          <c:max val="2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80363720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6549124216615775"/>
          <c:y val="0.13248339973439574"/>
          <c:w val="0.26913480885311869"/>
          <c:h val="7.8861038784494561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DEMİR VE DEMİRDIŞI METALLER İHRACATI (Bin $)</a:t>
            </a:r>
          </a:p>
        </c:rich>
      </c:tx>
      <c:layout>
        <c:manualLayout>
          <c:xMode val="edge"/>
          <c:yMode val="edge"/>
          <c:x val="0.2034015748031496"/>
          <c:y val="4.726368159203980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714307140178907"/>
          <c:y val="0.250000391742077"/>
          <c:w val="0.80612325227524362"/>
          <c:h val="0.4850755106465548"/>
        </c:manualLayout>
      </c:layout>
      <c:lineChart>
        <c:grouping val="standard"/>
        <c:varyColors val="0"/>
        <c:ser>
          <c:idx val="1"/>
          <c:order val="0"/>
          <c:tx>
            <c:strRef>
              <c:f>'2002_2016_AYLIK_IHR'!$A$44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'2002_2016_AYLIK_IHR'!$C$44:$N$44</c:f>
              <c:numCache>
                <c:formatCode>#,##0</c:formatCode>
                <c:ptCount val="12"/>
                <c:pt idx="0">
                  <c:v>423834.37780999998</c:v>
                </c:pt>
                <c:pt idx="1">
                  <c:v>502347.79833999998</c:v>
                </c:pt>
                <c:pt idx="2">
                  <c:v>536231.16076</c:v>
                </c:pt>
                <c:pt idx="3">
                  <c:v>515810.63504000002</c:v>
                </c:pt>
                <c:pt idx="4">
                  <c:v>503377.12997000001</c:v>
                </c:pt>
                <c:pt idx="5">
                  <c:v>538485.53342999995</c:v>
                </c:pt>
                <c:pt idx="6">
                  <c:v>408631.73946000001</c:v>
                </c:pt>
                <c:pt idx="7">
                  <c:v>517555.52523000003</c:v>
                </c:pt>
                <c:pt idx="8">
                  <c:v>483580.25825999997</c:v>
                </c:pt>
                <c:pt idx="9">
                  <c:v>508231.47061000002</c:v>
                </c:pt>
                <c:pt idx="10">
                  <c:v>517968.54080999998</c:v>
                </c:pt>
                <c:pt idx="11">
                  <c:v>492911.36488000001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'2002_2016_AYLIK_IHR'!$A$45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'2002_2016_AYLIK_IHR'!$C$45:$N$45</c:f>
              <c:numCache>
                <c:formatCode>#,##0</c:formatCode>
                <c:ptCount val="12"/>
                <c:pt idx="0">
                  <c:v>487406.64941000001</c:v>
                </c:pt>
                <c:pt idx="1">
                  <c:v>472955.40367999999</c:v>
                </c:pt>
                <c:pt idx="2">
                  <c:v>531382.43290000001</c:v>
                </c:pt>
                <c:pt idx="3">
                  <c:v>573363.50586000003</c:v>
                </c:pt>
                <c:pt idx="4">
                  <c:v>518540.35038999998</c:v>
                </c:pt>
                <c:pt idx="5">
                  <c:v>543283.71284000005</c:v>
                </c:pt>
                <c:pt idx="6">
                  <c:v>527477.47441999998</c:v>
                </c:pt>
                <c:pt idx="7">
                  <c:v>514632.62894999998</c:v>
                </c:pt>
                <c:pt idx="8">
                  <c:v>481265.33765</c:v>
                </c:pt>
                <c:pt idx="9">
                  <c:v>569422.58073000005</c:v>
                </c:pt>
                <c:pt idx="10">
                  <c:v>504244.73570000002</c:v>
                </c:pt>
                <c:pt idx="11">
                  <c:v>506304.07636000001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364896"/>
        <c:axId val="180365288"/>
      </c:lineChart>
      <c:catAx>
        <c:axId val="180364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803652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0365288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80364896"/>
        <c:crosses val="autoZero"/>
        <c:crossBetween val="between"/>
        <c:majorUnit val="100000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7115046333494023"/>
          <c:y val="0.15920398009950248"/>
          <c:w val="0.2903519202956773"/>
          <c:h val="8.0483409723038357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 b="1" i="0" u="none" strike="noStrike" baseline="0">
                <a:solidFill>
                  <a:srgbClr val="000000"/>
                </a:solidFill>
                <a:latin typeface="Arial Tur"/>
                <a:cs typeface="Arial Tur"/>
              </a:rPr>
              <a:t>ÇİMENTO CAM SERAMİK VE TOPRAK ÜRÜNLERİ İHRACATI (Bin $)</a:t>
            </a:r>
            <a:endParaRPr lang="tr-TR" sz="700" b="1"/>
          </a:p>
        </c:rich>
      </c:tx>
      <c:layout>
        <c:manualLayout>
          <c:xMode val="edge"/>
          <c:yMode val="edge"/>
          <c:x val="0.14693898976913675"/>
          <c:y val="1.741293532338308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93892193371522"/>
          <c:y val="0.23880640524138091"/>
          <c:w val="0.81020488899562437"/>
          <c:h val="0.47388146040086643"/>
        </c:manualLayout>
      </c:layout>
      <c:lineChart>
        <c:grouping val="standard"/>
        <c:varyColors val="0"/>
        <c:ser>
          <c:idx val="1"/>
          <c:order val="0"/>
          <c:tx>
            <c:strRef>
              <c:f>'2002_2016_AYLIK_IHR'!$A$48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'2002_2016_AYLIK_IHR'!$C$48:$N$48</c:f>
              <c:numCache>
                <c:formatCode>#,##0</c:formatCode>
                <c:ptCount val="12"/>
                <c:pt idx="0">
                  <c:v>184458.32011999999</c:v>
                </c:pt>
                <c:pt idx="1">
                  <c:v>224268.11603999999</c:v>
                </c:pt>
                <c:pt idx="2">
                  <c:v>273740.46263000002</c:v>
                </c:pt>
                <c:pt idx="3">
                  <c:v>251589.98237000001</c:v>
                </c:pt>
                <c:pt idx="4">
                  <c:v>233936.51415999999</c:v>
                </c:pt>
                <c:pt idx="5">
                  <c:v>239475.64504</c:v>
                </c:pt>
                <c:pt idx="6">
                  <c:v>180024.71906999999</c:v>
                </c:pt>
                <c:pt idx="7">
                  <c:v>226490.13529999999</c:v>
                </c:pt>
                <c:pt idx="8">
                  <c:v>216316.40568</c:v>
                </c:pt>
                <c:pt idx="9">
                  <c:v>207527.47016999999</c:v>
                </c:pt>
                <c:pt idx="10">
                  <c:v>212405.94766999999</c:v>
                </c:pt>
                <c:pt idx="11">
                  <c:v>204462.31135999999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'2002_2016_AYLIK_IHR'!$A$49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'2002_2016_AYLIK_IHR'!$C$49:$N$49</c:f>
              <c:numCache>
                <c:formatCode>#,##0</c:formatCode>
                <c:ptCount val="12"/>
                <c:pt idx="0">
                  <c:v>201065.27963</c:v>
                </c:pt>
                <c:pt idx="1">
                  <c:v>214500.38548999999</c:v>
                </c:pt>
                <c:pt idx="2">
                  <c:v>255233.05017999999</c:v>
                </c:pt>
                <c:pt idx="3">
                  <c:v>264035.47511</c:v>
                </c:pt>
                <c:pt idx="4">
                  <c:v>243009.80095999999</c:v>
                </c:pt>
                <c:pt idx="5">
                  <c:v>238433.84372999999</c:v>
                </c:pt>
                <c:pt idx="6">
                  <c:v>230345.85438</c:v>
                </c:pt>
                <c:pt idx="7">
                  <c:v>220589.03412999999</c:v>
                </c:pt>
                <c:pt idx="8">
                  <c:v>213310.34721000001</c:v>
                </c:pt>
                <c:pt idx="9">
                  <c:v>238526.37781999999</c:v>
                </c:pt>
                <c:pt idx="10">
                  <c:v>214512.34836</c:v>
                </c:pt>
                <c:pt idx="11">
                  <c:v>221458.04852000001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366072"/>
        <c:axId val="180366464"/>
      </c:lineChart>
      <c:catAx>
        <c:axId val="180366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803664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0366464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80366072"/>
        <c:crosses val="autoZero"/>
        <c:crossBetween val="between"/>
        <c:majorUnit val="4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MÜCEVHER İHRACATI (Bin $)</a:t>
            </a:r>
          </a:p>
        </c:rich>
      </c:tx>
      <c:layout>
        <c:manualLayout>
          <c:xMode val="edge"/>
          <c:yMode val="edge"/>
          <c:x val="0.31793884198210159"/>
          <c:y val="4.567901234567900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465895742924319"/>
          <c:y val="0.18518585498356113"/>
          <c:w val="0.79116621008685151"/>
          <c:h val="0.5185203939539712"/>
        </c:manualLayout>
      </c:layout>
      <c:lineChart>
        <c:grouping val="standard"/>
        <c:varyColors val="0"/>
        <c:ser>
          <c:idx val="1"/>
          <c:order val="0"/>
          <c:tx>
            <c:strRef>
              <c:f>'2002_2016_AYLIK_IHR'!$A$50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'2002_2016_AYLIK_IHR'!$C$50:$N$50</c:f>
              <c:numCache>
                <c:formatCode>#,##0</c:formatCode>
                <c:ptCount val="12"/>
                <c:pt idx="0">
                  <c:v>170447.06148999999</c:v>
                </c:pt>
                <c:pt idx="1">
                  <c:v>155557.30212000001</c:v>
                </c:pt>
                <c:pt idx="2">
                  <c:v>194886.82939999999</c:v>
                </c:pt>
                <c:pt idx="3">
                  <c:v>248022.71038</c:v>
                </c:pt>
                <c:pt idx="4">
                  <c:v>172315.64525</c:v>
                </c:pt>
                <c:pt idx="5">
                  <c:v>156342.58846</c:v>
                </c:pt>
                <c:pt idx="6">
                  <c:v>90968.517519999994</c:v>
                </c:pt>
                <c:pt idx="7">
                  <c:v>232107.83017999999</c:v>
                </c:pt>
                <c:pt idx="8">
                  <c:v>196705.58014000001</c:v>
                </c:pt>
                <c:pt idx="9">
                  <c:v>227809.09750999999</c:v>
                </c:pt>
                <c:pt idx="10">
                  <c:v>255520.68178000001</c:v>
                </c:pt>
                <c:pt idx="11">
                  <c:v>347990.29573999997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'2002_2016_AYLIK_IHR'!$A$51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'2002_2016_AYLIK_IHR'!$C$51:$N$51</c:f>
              <c:numCache>
                <c:formatCode>#,##0</c:formatCode>
                <c:ptCount val="12"/>
                <c:pt idx="0">
                  <c:v>286935.63050000003</c:v>
                </c:pt>
                <c:pt idx="1">
                  <c:v>143484.70694</c:v>
                </c:pt>
                <c:pt idx="2">
                  <c:v>159471.97928999999</c:v>
                </c:pt>
                <c:pt idx="3">
                  <c:v>248153.5404</c:v>
                </c:pt>
                <c:pt idx="4">
                  <c:v>344006.66226999997</c:v>
                </c:pt>
                <c:pt idx="5">
                  <c:v>232756.33554999999</c:v>
                </c:pt>
                <c:pt idx="6">
                  <c:v>148979.14981999999</c:v>
                </c:pt>
                <c:pt idx="7">
                  <c:v>245689.59697000001</c:v>
                </c:pt>
                <c:pt idx="8">
                  <c:v>148522.46544999999</c:v>
                </c:pt>
                <c:pt idx="9">
                  <c:v>269212.43683999998</c:v>
                </c:pt>
                <c:pt idx="10">
                  <c:v>204973.46960000001</c:v>
                </c:pt>
                <c:pt idx="11">
                  <c:v>212290.94656000001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309288"/>
        <c:axId val="181309680"/>
      </c:lineChart>
      <c:catAx>
        <c:axId val="181309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813096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1309680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81309288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4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ÇELİK İHRACATI</a:t>
            </a:r>
            <a:r>
              <a:rPr lang="tr-TR" baseline="0"/>
              <a:t> </a:t>
            </a:r>
            <a:r>
              <a:rPr lang="tr-TR"/>
              <a:t>(Bin $)</a:t>
            </a:r>
          </a:p>
        </c:rich>
      </c:tx>
      <c:layout>
        <c:manualLayout>
          <c:xMode val="edge"/>
          <c:yMode val="edge"/>
          <c:x val="0.34691106585200271"/>
          <c:y val="3.6900369003690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682281059063141"/>
          <c:y val="0.19926238002537525"/>
          <c:w val="0.80651731160896056"/>
          <c:h val="0.5387463581540417"/>
        </c:manualLayout>
      </c:layout>
      <c:lineChart>
        <c:grouping val="standard"/>
        <c:varyColors val="0"/>
        <c:ser>
          <c:idx val="1"/>
          <c:order val="0"/>
          <c:tx>
            <c:strRef>
              <c:f>'2002_2016_AYLIK_IHR'!$A$56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'2002_2016_AYLIK_IHR'!$C$46:$N$46</c:f>
              <c:numCache>
                <c:formatCode>#,##0</c:formatCode>
                <c:ptCount val="12"/>
                <c:pt idx="0">
                  <c:v>626932.11251999997</c:v>
                </c:pt>
                <c:pt idx="1">
                  <c:v>744891.14327</c:v>
                </c:pt>
                <c:pt idx="2">
                  <c:v>731713.55844000005</c:v>
                </c:pt>
                <c:pt idx="3">
                  <c:v>695900.65306000004</c:v>
                </c:pt>
                <c:pt idx="4">
                  <c:v>748314.15792000003</c:v>
                </c:pt>
                <c:pt idx="5">
                  <c:v>903309.61910999997</c:v>
                </c:pt>
                <c:pt idx="6">
                  <c:v>603972.97855999996</c:v>
                </c:pt>
                <c:pt idx="7">
                  <c:v>880911.87302000006</c:v>
                </c:pt>
                <c:pt idx="8">
                  <c:v>717040.50942000002</c:v>
                </c:pt>
                <c:pt idx="9">
                  <c:v>759100.55113000004</c:v>
                </c:pt>
                <c:pt idx="10">
                  <c:v>739549.53498999996</c:v>
                </c:pt>
                <c:pt idx="11">
                  <c:v>937693.43310999998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'2002_2016_AYLIK_IHR'!$A$47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'2002_2016_AYLIK_IHR'!$C$47:$N$47</c:f>
              <c:numCache>
                <c:formatCode>#,##0</c:formatCode>
                <c:ptCount val="12"/>
                <c:pt idx="0">
                  <c:v>851959.67770999996</c:v>
                </c:pt>
                <c:pt idx="1">
                  <c:v>937971.25488999998</c:v>
                </c:pt>
                <c:pt idx="2">
                  <c:v>954786.39512999996</c:v>
                </c:pt>
                <c:pt idx="3">
                  <c:v>973028.22149000003</c:v>
                </c:pt>
                <c:pt idx="4">
                  <c:v>790369.94894999999</c:v>
                </c:pt>
                <c:pt idx="5">
                  <c:v>830151.84849999996</c:v>
                </c:pt>
                <c:pt idx="6">
                  <c:v>799547.27315000002</c:v>
                </c:pt>
                <c:pt idx="7">
                  <c:v>793957.05504000001</c:v>
                </c:pt>
                <c:pt idx="8">
                  <c:v>759077.65466999996</c:v>
                </c:pt>
                <c:pt idx="9">
                  <c:v>767522.91553</c:v>
                </c:pt>
                <c:pt idx="10">
                  <c:v>661529.16342999996</c:v>
                </c:pt>
                <c:pt idx="11">
                  <c:v>759962.02592000004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310464"/>
        <c:axId val="181310856"/>
      </c:lineChart>
      <c:catAx>
        <c:axId val="181310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813108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1310856"/>
        <c:scaling>
          <c:orientation val="minMax"/>
          <c:max val="3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81310464"/>
        <c:crosses val="autoZero"/>
        <c:crossBetween val="between"/>
        <c:majorUnit val="25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MADENCİLİK ÜRÜNLERİ İHRACATI (Bin $)</a:t>
            </a:r>
          </a:p>
        </c:rich>
      </c:tx>
      <c:layout>
        <c:manualLayout>
          <c:xMode val="edge"/>
          <c:yMode val="edge"/>
          <c:x val="0.23400000000000001"/>
          <c:y val="4.744067336410537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"/>
          <c:y val="0.17603060638535223"/>
          <c:w val="0.86000000000000065"/>
          <c:h val="0.57303580376508445"/>
        </c:manualLayout>
      </c:layout>
      <c:lineChart>
        <c:grouping val="standard"/>
        <c:varyColors val="0"/>
        <c:ser>
          <c:idx val="1"/>
          <c:order val="0"/>
          <c:tx>
            <c:strRef>
              <c:f>'2002_2016_AYLIK_IHR'!$A$60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'2002_2016_AYLIK_IHR'!$C$60:$N$60</c:f>
              <c:numCache>
                <c:formatCode>#,##0</c:formatCode>
                <c:ptCount val="12"/>
                <c:pt idx="0">
                  <c:v>236204.63557000001</c:v>
                </c:pt>
                <c:pt idx="1">
                  <c:v>244178.06928</c:v>
                </c:pt>
                <c:pt idx="2">
                  <c:v>265568.22891000001</c:v>
                </c:pt>
                <c:pt idx="3">
                  <c:v>337062.42219999997</c:v>
                </c:pt>
                <c:pt idx="4">
                  <c:v>315308.42086999997</c:v>
                </c:pt>
                <c:pt idx="5">
                  <c:v>361234.93433999998</c:v>
                </c:pt>
                <c:pt idx="6">
                  <c:v>271410.43497</c:v>
                </c:pt>
                <c:pt idx="7">
                  <c:v>344705.85963999998</c:v>
                </c:pt>
                <c:pt idx="8">
                  <c:v>322252.11206999997</c:v>
                </c:pt>
                <c:pt idx="9">
                  <c:v>351239.71331000002</c:v>
                </c:pt>
                <c:pt idx="10">
                  <c:v>382875.08155</c:v>
                </c:pt>
                <c:pt idx="11">
                  <c:v>354647.02817000001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'2002_2016_AYLIK_IHR'!$A$61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'2002_2016_AYLIK_IHR'!$C$61:$N$61</c:f>
              <c:numCache>
                <c:formatCode>#,##0</c:formatCode>
                <c:ptCount val="12"/>
                <c:pt idx="0">
                  <c:v>275911.10003999999</c:v>
                </c:pt>
                <c:pt idx="1">
                  <c:v>281267.10907000001</c:v>
                </c:pt>
                <c:pt idx="2">
                  <c:v>275441.42132000002</c:v>
                </c:pt>
                <c:pt idx="3">
                  <c:v>348218.35579</c:v>
                </c:pt>
                <c:pt idx="4">
                  <c:v>403889.40522000002</c:v>
                </c:pt>
                <c:pt idx="5">
                  <c:v>393504.76014000003</c:v>
                </c:pt>
                <c:pt idx="6">
                  <c:v>372407.65275000001</c:v>
                </c:pt>
                <c:pt idx="7">
                  <c:v>342593.82049000001</c:v>
                </c:pt>
                <c:pt idx="8">
                  <c:v>285769.35791999998</c:v>
                </c:pt>
                <c:pt idx="9">
                  <c:v>315506.20071</c:v>
                </c:pt>
                <c:pt idx="10">
                  <c:v>291654.31043999997</c:v>
                </c:pt>
                <c:pt idx="11">
                  <c:v>309047.22055999999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311640"/>
        <c:axId val="181312032"/>
      </c:lineChart>
      <c:catAx>
        <c:axId val="181311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813120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1312032"/>
        <c:scaling>
          <c:orientation val="minMax"/>
          <c:max val="55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81311640"/>
        <c:crosses val="autoZero"/>
        <c:crossBetween val="between"/>
        <c:majorUnit val="5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AYLAR BAZINDA TOPLAM İHRACAT
</a:t>
            </a:r>
          </a:p>
        </c:rich>
      </c:tx>
      <c:layout>
        <c:manualLayout>
          <c:xMode val="edge"/>
          <c:yMode val="edge"/>
          <c:x val="0.27731374487279997"/>
          <c:y val="3.663003663003663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21967963386727"/>
          <c:y val="0.21611798920411671"/>
          <c:w val="0.75972540045766757"/>
          <c:h val="0.51648536403017697"/>
        </c:manualLayout>
      </c:layout>
      <c:lineChart>
        <c:grouping val="standard"/>
        <c:varyColors val="0"/>
        <c:ser>
          <c:idx val="0"/>
          <c:order val="0"/>
          <c:tx>
            <c:strRef>
              <c:f>'2002_2016_AYLIK_IHR'!$A$75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'2002_2016_AYLIK_IHR'!$C$75:$N$75</c:f>
              <c:numCache>
                <c:formatCode>#,##0</c:formatCode>
                <c:ptCount val="12"/>
                <c:pt idx="0">
                  <c:v>12301766.75</c:v>
                </c:pt>
                <c:pt idx="1">
                  <c:v>12231860.140000001</c:v>
                </c:pt>
                <c:pt idx="2">
                  <c:v>12519910.437999999</c:v>
                </c:pt>
                <c:pt idx="3">
                  <c:v>13349346.866</c:v>
                </c:pt>
                <c:pt idx="4">
                  <c:v>11080385.127</c:v>
                </c:pt>
                <c:pt idx="5">
                  <c:v>11949647.085999999</c:v>
                </c:pt>
                <c:pt idx="6">
                  <c:v>11129358.973999999</c:v>
                </c:pt>
                <c:pt idx="7">
                  <c:v>11022045.344000001</c:v>
                </c:pt>
                <c:pt idx="8">
                  <c:v>11581703.842</c:v>
                </c:pt>
                <c:pt idx="9">
                  <c:v>13240039.088</c:v>
                </c:pt>
                <c:pt idx="10">
                  <c:v>11681989.013</c:v>
                </c:pt>
                <c:pt idx="11">
                  <c:v>11750818.76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'2002_2016_AYLIK_IHR'!$A$76</c:f>
              <c:strCache>
                <c:ptCount val="1"/>
                <c:pt idx="0">
                  <c:v>2016</c:v>
                </c:pt>
              </c:strCache>
            </c:strRef>
          </c:tx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'2002_2016_AYLIK_IHR'!$C$76:$N$76</c:f>
              <c:numCache>
                <c:formatCode>#,##0</c:formatCode>
                <c:ptCount val="12"/>
                <c:pt idx="0">
                  <c:v>9546738.1439999994</c:v>
                </c:pt>
                <c:pt idx="1">
                  <c:v>12366756.547</c:v>
                </c:pt>
                <c:pt idx="2">
                  <c:v>12759214.973999999</c:v>
                </c:pt>
                <c:pt idx="3">
                  <c:v>11951191.800000001</c:v>
                </c:pt>
                <c:pt idx="4">
                  <c:v>12100830.342</c:v>
                </c:pt>
                <c:pt idx="5">
                  <c:v>12875644.456</c:v>
                </c:pt>
                <c:pt idx="6">
                  <c:v>9825515.3770000003</c:v>
                </c:pt>
                <c:pt idx="7">
                  <c:v>11831162.127</c:v>
                </c:pt>
                <c:pt idx="8">
                  <c:v>10906932.566</c:v>
                </c:pt>
                <c:pt idx="9">
                  <c:v>12811793.658</c:v>
                </c:pt>
                <c:pt idx="10">
                  <c:v>12817300.886</c:v>
                </c:pt>
                <c:pt idx="11">
                  <c:v>12345769.362129999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540648"/>
        <c:axId val="177541040"/>
      </c:lineChart>
      <c:catAx>
        <c:axId val="177540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775410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7541040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77540648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GEMİ</a:t>
            </a:r>
            <a:r>
              <a:rPr lang="tr-TR" sz="1000" baseline="0"/>
              <a:t> VE YAT</a:t>
            </a:r>
            <a:r>
              <a:rPr lang="en-US" sz="1000"/>
              <a:t> İHRACATI (Bin $)</a:t>
            </a:r>
          </a:p>
        </c:rich>
      </c:tx>
      <c:layout>
        <c:manualLayout>
          <c:xMode val="edge"/>
          <c:yMode val="edge"/>
          <c:x val="0.31400000000000078"/>
          <c:y val="4.244694132334591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999999999999999"/>
          <c:y val="0.14606820214888874"/>
          <c:w val="0.86000000000000065"/>
          <c:h val="0.57303580376508478"/>
        </c:manualLayout>
      </c:layout>
      <c:lineChart>
        <c:grouping val="standard"/>
        <c:varyColors val="0"/>
        <c:ser>
          <c:idx val="1"/>
          <c:order val="0"/>
          <c:tx>
            <c:strRef>
              <c:f>'2002_2016_AYLIK_IHR'!$A$38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'2002_2016_AYLIK_IHR'!$C$38:$N$38</c:f>
              <c:numCache>
                <c:formatCode>#,##0</c:formatCode>
                <c:ptCount val="12"/>
                <c:pt idx="0">
                  <c:v>41413.986100000002</c:v>
                </c:pt>
                <c:pt idx="1">
                  <c:v>60080.299330000002</c:v>
                </c:pt>
                <c:pt idx="2">
                  <c:v>79413.773239999995</c:v>
                </c:pt>
                <c:pt idx="3">
                  <c:v>92766.229569999996</c:v>
                </c:pt>
                <c:pt idx="4">
                  <c:v>33853.179360000002</c:v>
                </c:pt>
                <c:pt idx="5">
                  <c:v>58315.610529999998</c:v>
                </c:pt>
                <c:pt idx="6">
                  <c:v>22686.377090000002</c:v>
                </c:pt>
                <c:pt idx="7">
                  <c:v>60904.21574</c:v>
                </c:pt>
                <c:pt idx="8">
                  <c:v>19889.552940000001</c:v>
                </c:pt>
                <c:pt idx="9">
                  <c:v>74240.672420000003</c:v>
                </c:pt>
                <c:pt idx="10">
                  <c:v>272209.03993999999</c:v>
                </c:pt>
                <c:pt idx="11">
                  <c:v>156403.91558999999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'2002_2016_AYLIK_IHR'!$A$39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'2002_2016_AYLIK_IHR'!$C$39:$N$39</c:f>
              <c:numCache>
                <c:formatCode>#,##0</c:formatCode>
                <c:ptCount val="12"/>
                <c:pt idx="0">
                  <c:v>43975.630740000001</c:v>
                </c:pt>
                <c:pt idx="1">
                  <c:v>77870.873619999998</c:v>
                </c:pt>
                <c:pt idx="2">
                  <c:v>46982.886599999998</c:v>
                </c:pt>
                <c:pt idx="3">
                  <c:v>103764.36032000001</c:v>
                </c:pt>
                <c:pt idx="4">
                  <c:v>116960.59392</c:v>
                </c:pt>
                <c:pt idx="5">
                  <c:v>53593.840929999998</c:v>
                </c:pt>
                <c:pt idx="6">
                  <c:v>148860.65543000001</c:v>
                </c:pt>
                <c:pt idx="7">
                  <c:v>123107.68345</c:v>
                </c:pt>
                <c:pt idx="8">
                  <c:v>75751.284390000001</c:v>
                </c:pt>
                <c:pt idx="9">
                  <c:v>75632.592009999993</c:v>
                </c:pt>
                <c:pt idx="10">
                  <c:v>101998.46158</c:v>
                </c:pt>
                <c:pt idx="11">
                  <c:v>61358.134149999998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312816"/>
        <c:axId val="181313208"/>
      </c:lineChart>
      <c:catAx>
        <c:axId val="181312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813132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1313208"/>
        <c:scaling>
          <c:orientation val="minMax"/>
          <c:max val="4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81312816"/>
        <c:crosses val="autoZero"/>
        <c:crossBetween val="between"/>
        <c:majorUnit val="5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SAVUNMA</a:t>
            </a:r>
            <a:r>
              <a:rPr lang="tr-TR" sz="1000" baseline="0"/>
              <a:t> VE HAVACILIK SANAYİİ</a:t>
            </a:r>
            <a:r>
              <a:rPr lang="en-US" sz="1000"/>
              <a:t> İHRACATI (Bin $)</a:t>
            </a:r>
          </a:p>
        </c:rich>
      </c:tx>
      <c:layout>
        <c:manualLayout>
          <c:xMode val="edge"/>
          <c:yMode val="edge"/>
          <c:x val="0.22066666666666668"/>
          <c:y val="2.74656679151061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999999999999999"/>
          <c:y val="0.15106195995163529"/>
          <c:w val="0.86000000000000065"/>
          <c:h val="0.57303580376508445"/>
        </c:manualLayout>
      </c:layout>
      <c:lineChart>
        <c:grouping val="standard"/>
        <c:varyColors val="0"/>
        <c:ser>
          <c:idx val="1"/>
          <c:order val="0"/>
          <c:tx>
            <c:strRef>
              <c:f>'2002_2016_AYLIK_IHR'!$A$52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'2002_2016_AYLIK_IHR'!$C$52:$N$52</c:f>
              <c:numCache>
                <c:formatCode>#,##0</c:formatCode>
                <c:ptCount val="12"/>
                <c:pt idx="0">
                  <c:v>118636.14177</c:v>
                </c:pt>
                <c:pt idx="1">
                  <c:v>136586.82457999999</c:v>
                </c:pt>
                <c:pt idx="2">
                  <c:v>164167.68768999999</c:v>
                </c:pt>
                <c:pt idx="3">
                  <c:v>146799.34344</c:v>
                </c:pt>
                <c:pt idx="4">
                  <c:v>106338.51489999999</c:v>
                </c:pt>
                <c:pt idx="5">
                  <c:v>143121.23869999999</c:v>
                </c:pt>
                <c:pt idx="6">
                  <c:v>97285.00662</c:v>
                </c:pt>
                <c:pt idx="7">
                  <c:v>151570.55338999999</c:v>
                </c:pt>
                <c:pt idx="8">
                  <c:v>140241.91118</c:v>
                </c:pt>
                <c:pt idx="9">
                  <c:v>124361.78052</c:v>
                </c:pt>
                <c:pt idx="10">
                  <c:v>135551.15710000001</c:v>
                </c:pt>
                <c:pt idx="11">
                  <c:v>212852.61012999999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'2002_2016_AYLIK_IHR'!$A$53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chemeClr val="tx2"/>
              </a:solidFill>
            </a:ln>
          </c:spPr>
          <c:marker>
            <c:symbol val="diamond"/>
            <c:size val="7"/>
            <c:spPr>
              <a:solidFill>
                <a:schemeClr val="tx2"/>
              </a:solidFill>
            </c:spPr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'2002_2016_AYLIK_IHR'!$C$53:$N$53</c:f>
              <c:numCache>
                <c:formatCode>#,##0</c:formatCode>
                <c:ptCount val="12"/>
                <c:pt idx="0">
                  <c:v>99405.476550000007</c:v>
                </c:pt>
                <c:pt idx="1">
                  <c:v>97020.904750000002</c:v>
                </c:pt>
                <c:pt idx="2">
                  <c:v>136118.54362000001</c:v>
                </c:pt>
                <c:pt idx="3">
                  <c:v>127832.47478</c:v>
                </c:pt>
                <c:pt idx="4">
                  <c:v>110824.95748</c:v>
                </c:pt>
                <c:pt idx="5">
                  <c:v>159703.81526999999</c:v>
                </c:pt>
                <c:pt idx="6">
                  <c:v>97948.048179999998</c:v>
                </c:pt>
                <c:pt idx="7">
                  <c:v>142957.12294</c:v>
                </c:pt>
                <c:pt idx="8">
                  <c:v>162035.99627999999</c:v>
                </c:pt>
                <c:pt idx="9">
                  <c:v>129552.53593</c:v>
                </c:pt>
                <c:pt idx="10">
                  <c:v>108305.56518999999</c:v>
                </c:pt>
                <c:pt idx="11">
                  <c:v>282382.47564999998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313992"/>
        <c:axId val="181314384"/>
      </c:lineChart>
      <c:catAx>
        <c:axId val="181313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813143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1314384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8131399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892262467191599"/>
          <c:y val="0.11235955056179775"/>
          <c:w val="0.26751999999999998"/>
          <c:h val="7.4135283651341338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İKLİMLENDİRME</a:t>
            </a:r>
            <a:r>
              <a:rPr lang="tr-TR" sz="1000" baseline="0"/>
              <a:t> SANAYİ </a:t>
            </a:r>
            <a:r>
              <a:rPr lang="en-US" sz="1000"/>
              <a:t>İHRACATI (Bin $)</a:t>
            </a:r>
          </a:p>
        </c:rich>
      </c:tx>
      <c:layout>
        <c:manualLayout>
          <c:xMode val="edge"/>
          <c:yMode val="edge"/>
          <c:x val="0.25800000000000001"/>
          <c:y val="3.24594257178526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"/>
          <c:y val="0.17603060638535223"/>
          <c:w val="0.86000000000000065"/>
          <c:h val="0.55306064270056132"/>
        </c:manualLayout>
      </c:layout>
      <c:lineChart>
        <c:grouping val="standard"/>
        <c:varyColors val="0"/>
        <c:ser>
          <c:idx val="1"/>
          <c:order val="0"/>
          <c:tx>
            <c:strRef>
              <c:f>'2002_2016_AYLIK_IHR'!$A$54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'2002_2016_AYLIK_IHR'!$C$54:$N$54</c:f>
              <c:numCache>
                <c:formatCode>#,##0</c:formatCode>
                <c:ptCount val="12"/>
                <c:pt idx="0">
                  <c:v>254118.57037</c:v>
                </c:pt>
                <c:pt idx="1">
                  <c:v>280094.70999</c:v>
                </c:pt>
                <c:pt idx="2">
                  <c:v>314645.38643000001</c:v>
                </c:pt>
                <c:pt idx="3">
                  <c:v>303604.24443000002</c:v>
                </c:pt>
                <c:pt idx="4">
                  <c:v>286639.18878999999</c:v>
                </c:pt>
                <c:pt idx="5">
                  <c:v>335511.14055000001</c:v>
                </c:pt>
                <c:pt idx="6">
                  <c:v>225691.47210000001</c:v>
                </c:pt>
                <c:pt idx="7">
                  <c:v>302096.98679</c:v>
                </c:pt>
                <c:pt idx="8">
                  <c:v>281851.47389999998</c:v>
                </c:pt>
                <c:pt idx="9">
                  <c:v>314033.72928999999</c:v>
                </c:pt>
                <c:pt idx="10">
                  <c:v>320740.08409999998</c:v>
                </c:pt>
                <c:pt idx="11">
                  <c:v>290203.94021999999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'2002_2016_AYLIK_IHR'!$A$55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chemeClr val="tx2"/>
              </a:solidFill>
            </a:ln>
          </c:spPr>
          <c:marker>
            <c:symbol val="diamond"/>
            <c:size val="7"/>
            <c:spPr>
              <a:solidFill>
                <a:schemeClr val="tx2"/>
              </a:solidFill>
            </c:spPr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'2002_2016_AYLIK_IHR'!$C$55:$N$55</c:f>
              <c:numCache>
                <c:formatCode>#,##0</c:formatCode>
                <c:ptCount val="12"/>
                <c:pt idx="0">
                  <c:v>274711.79819</c:v>
                </c:pt>
                <c:pt idx="1">
                  <c:v>295438.31614000001</c:v>
                </c:pt>
                <c:pt idx="2">
                  <c:v>315224.17057000002</c:v>
                </c:pt>
                <c:pt idx="3">
                  <c:v>327374.87635999999</c:v>
                </c:pt>
                <c:pt idx="4">
                  <c:v>295721.75578000001</c:v>
                </c:pt>
                <c:pt idx="5">
                  <c:v>321362.25965000002</c:v>
                </c:pt>
                <c:pt idx="6">
                  <c:v>300290.65970999998</c:v>
                </c:pt>
                <c:pt idx="7">
                  <c:v>285536.71535000001</c:v>
                </c:pt>
                <c:pt idx="8">
                  <c:v>275348.10167</c:v>
                </c:pt>
                <c:pt idx="9">
                  <c:v>332864.05992999999</c:v>
                </c:pt>
                <c:pt idx="10">
                  <c:v>314548.53178000002</c:v>
                </c:pt>
                <c:pt idx="11">
                  <c:v>307669.83185000002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839376"/>
        <c:axId val="181839768"/>
      </c:lineChart>
      <c:catAx>
        <c:axId val="181839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818397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1839768"/>
        <c:scaling>
          <c:orientation val="minMax"/>
          <c:max val="5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81839376"/>
        <c:crosses val="autoZero"/>
        <c:crossBetween val="between"/>
        <c:majorUnit val="5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 sz="1000"/>
              <a:t>AYLAR BAZINDA TARIM İHRACATI</a:t>
            </a:r>
            <a:endParaRPr lang="tr-TR" sz="1000" b="1" i="0" u="none" strike="noStrike" baseline="0"/>
          </a:p>
        </c:rich>
      </c:tx>
      <c:layout>
        <c:manualLayout>
          <c:xMode val="edge"/>
          <c:yMode val="edge"/>
          <c:x val="0.27169617989891004"/>
          <c:y val="5.5335968379446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390845884621779"/>
          <c:y val="0.18972368631825576"/>
          <c:w val="0.75402468126949163"/>
          <c:h val="0.54940817496328231"/>
        </c:manualLayout>
      </c:layout>
      <c:lineChart>
        <c:grouping val="standard"/>
        <c:varyColors val="0"/>
        <c:ser>
          <c:idx val="0"/>
          <c:order val="0"/>
          <c:tx>
            <c:strRef>
              <c:f>'2002_2016_AYLIK_IHR'!$A$3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'2002_2016_AYLIK_IHR'!$C$3:$N$3</c:f>
              <c:numCache>
                <c:formatCode>#,##0</c:formatCode>
                <c:ptCount val="12"/>
                <c:pt idx="0">
                  <c:v>1817721.7493999999</c:v>
                </c:pt>
                <c:pt idx="1">
                  <c:v>1656336.50397</c:v>
                </c:pt>
                <c:pt idx="2">
                  <c:v>1770947.3889799998</c:v>
                </c:pt>
                <c:pt idx="3">
                  <c:v>1707971.2418900002</c:v>
                </c:pt>
                <c:pt idx="4">
                  <c:v>1569237.1802300001</c:v>
                </c:pt>
                <c:pt idx="5">
                  <c:v>1611584.9565699997</c:v>
                </c:pt>
                <c:pt idx="6">
                  <c:v>1530250.5802799999</c:v>
                </c:pt>
                <c:pt idx="7">
                  <c:v>1469644.8621</c:v>
                </c:pt>
                <c:pt idx="8">
                  <c:v>1554599.8897499996</c:v>
                </c:pt>
                <c:pt idx="9">
                  <c:v>2104427.8649300002</c:v>
                </c:pt>
                <c:pt idx="10">
                  <c:v>1996611.9718500003</c:v>
                </c:pt>
                <c:pt idx="11">
                  <c:v>1980206.7929000002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'2002_2016_AYLIK_IHR'!$A$2</c:f>
              <c:strCache>
                <c:ptCount val="1"/>
                <c:pt idx="0">
                  <c:v>2016</c:v>
                </c:pt>
              </c:strCache>
            </c:strRef>
          </c:tx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'2002_2016_AYLIK_IHR'!$C$2:$N$2</c:f>
              <c:numCache>
                <c:formatCode>#,##0</c:formatCode>
                <c:ptCount val="12"/>
                <c:pt idx="0">
                  <c:v>1452230.2365300001</c:v>
                </c:pt>
                <c:pt idx="1">
                  <c:v>1713930.1905499999</c:v>
                </c:pt>
                <c:pt idx="2">
                  <c:v>1750002.9295099999</c:v>
                </c:pt>
                <c:pt idx="3">
                  <c:v>1635796.3596500002</c:v>
                </c:pt>
                <c:pt idx="4">
                  <c:v>1600755.81176</c:v>
                </c:pt>
                <c:pt idx="5">
                  <c:v>1703563.2838399997</c:v>
                </c:pt>
                <c:pt idx="6">
                  <c:v>1206270.1807500001</c:v>
                </c:pt>
                <c:pt idx="7">
                  <c:v>1629047.4056800001</c:v>
                </c:pt>
                <c:pt idx="8">
                  <c:v>1547685.5047899999</c:v>
                </c:pt>
                <c:pt idx="9">
                  <c:v>1941427.8039000002</c:v>
                </c:pt>
                <c:pt idx="10">
                  <c:v>2046560.75663</c:v>
                </c:pt>
                <c:pt idx="11">
                  <c:v>2001896.8446100003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541824"/>
        <c:axId val="177542216"/>
      </c:lineChart>
      <c:catAx>
        <c:axId val="177541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775422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7542216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7754182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AYLIK İHRACAT RAKAMLARINDAKİ DEĞİŞİM, 2009-2016</a:t>
            </a:r>
          </a:p>
        </c:rich>
      </c:tx>
      <c:layout>
        <c:manualLayout>
          <c:xMode val="edge"/>
          <c:yMode val="edge"/>
          <c:x val="0.21774221770665791"/>
          <c:y val="3.409090909090908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053783200215318"/>
          <c:y val="0.16477295583961588"/>
          <c:w val="0.73656010658196058"/>
          <c:h val="0.60795538878754851"/>
        </c:manualLayout>
      </c:layout>
      <c:lineChart>
        <c:grouping val="standard"/>
        <c:varyColors val="0"/>
        <c:ser>
          <c:idx val="5"/>
          <c:order val="0"/>
          <c:tx>
            <c:v>2009</c:v>
          </c:tx>
          <c:spPr>
            <a:ln w="38100">
              <a:solidFill>
                <a:srgbClr val="800000"/>
              </a:solidFill>
              <a:prstDash val="solid"/>
            </a:ln>
          </c:spPr>
          <c:marker>
            <c:symbol val="none"/>
          </c:marker>
          <c:val>
            <c:numRef>
              <c:f>'2002_2016_AYLIK_IHR'!$C$69:$N$69</c:f>
              <c:numCache>
                <c:formatCode>#,##0</c:formatCode>
                <c:ptCount val="12"/>
                <c:pt idx="0">
                  <c:v>7884493.5240000002</c:v>
                </c:pt>
                <c:pt idx="1">
                  <c:v>8435115.8340000007</c:v>
                </c:pt>
                <c:pt idx="2">
                  <c:v>8155485.0810000002</c:v>
                </c:pt>
                <c:pt idx="3">
                  <c:v>7561696.2829999998</c:v>
                </c:pt>
                <c:pt idx="4">
                  <c:v>7346407.5279999999</c:v>
                </c:pt>
                <c:pt idx="5">
                  <c:v>8329692.7829999998</c:v>
                </c:pt>
                <c:pt idx="6">
                  <c:v>9055733.6710000001</c:v>
                </c:pt>
                <c:pt idx="7">
                  <c:v>7839908.8420000002</c:v>
                </c:pt>
                <c:pt idx="8">
                  <c:v>8480708.3870000001</c:v>
                </c:pt>
                <c:pt idx="9">
                  <c:v>10095768.029999999</c:v>
                </c:pt>
                <c:pt idx="10">
                  <c:v>8903010.773</c:v>
                </c:pt>
                <c:pt idx="11">
                  <c:v>10054591.867000001</c:v>
                </c:pt>
              </c:numCache>
            </c:numRef>
          </c:val>
          <c:smooth val="0"/>
        </c:ser>
        <c:ser>
          <c:idx val="6"/>
          <c:order val="1"/>
          <c:tx>
            <c:strRef>
              <c:f>'2002_2016_AYLIK_IHR'!$A$70</c:f>
              <c:strCache>
                <c:ptCount val="1"/>
                <c:pt idx="0">
                  <c:v>2010</c:v>
                </c:pt>
              </c:strCache>
            </c:strRef>
          </c:tx>
          <c:marker>
            <c:symbol val="none"/>
          </c:marker>
          <c:val>
            <c:numRef>
              <c:f>'2002_2016_AYLIK_IHR'!$C$70:$N$70</c:f>
              <c:numCache>
                <c:formatCode>#,##0</c:formatCode>
                <c:ptCount val="12"/>
                <c:pt idx="0">
                  <c:v>7828748.0580000002</c:v>
                </c:pt>
                <c:pt idx="1">
                  <c:v>8263237.8140000002</c:v>
                </c:pt>
                <c:pt idx="2">
                  <c:v>9886488.1710000001</c:v>
                </c:pt>
                <c:pt idx="3">
                  <c:v>9396006.6539999992</c:v>
                </c:pt>
                <c:pt idx="4">
                  <c:v>9799958.1170000006</c:v>
                </c:pt>
                <c:pt idx="5">
                  <c:v>9542907.6439999994</c:v>
                </c:pt>
                <c:pt idx="6">
                  <c:v>9564682.5449999999</c:v>
                </c:pt>
                <c:pt idx="7">
                  <c:v>8523451.9729999993</c:v>
                </c:pt>
                <c:pt idx="8">
                  <c:v>8909230.5209999997</c:v>
                </c:pt>
                <c:pt idx="9">
                  <c:v>10963586.27</c:v>
                </c:pt>
                <c:pt idx="10">
                  <c:v>9382369.7180000003</c:v>
                </c:pt>
                <c:pt idx="11">
                  <c:v>11822551.698999999</c:v>
                </c:pt>
              </c:numCache>
            </c:numRef>
          </c:val>
          <c:smooth val="0"/>
        </c:ser>
        <c:ser>
          <c:idx val="7"/>
          <c:order val="2"/>
          <c:tx>
            <c:strRef>
              <c:f>'2002_2016_AYLIK_IHR'!$A$71</c:f>
              <c:strCache>
                <c:ptCount val="1"/>
                <c:pt idx="0">
                  <c:v>2011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val>
            <c:numRef>
              <c:f>'2002_2016_AYLIK_IHR'!$C$71:$N$71</c:f>
              <c:numCache>
                <c:formatCode>#,##0</c:formatCode>
                <c:ptCount val="12"/>
                <c:pt idx="0">
                  <c:v>9551084.6390000004</c:v>
                </c:pt>
                <c:pt idx="1">
                  <c:v>10059126.307</c:v>
                </c:pt>
                <c:pt idx="2">
                  <c:v>11811085.16</c:v>
                </c:pt>
                <c:pt idx="3">
                  <c:v>11873269.447000001</c:v>
                </c:pt>
                <c:pt idx="4">
                  <c:v>10943364.372</c:v>
                </c:pt>
                <c:pt idx="5">
                  <c:v>11349953.558</c:v>
                </c:pt>
                <c:pt idx="6">
                  <c:v>11860004.271</c:v>
                </c:pt>
                <c:pt idx="7">
                  <c:v>11245124.657</c:v>
                </c:pt>
                <c:pt idx="8">
                  <c:v>10750626.098999999</c:v>
                </c:pt>
                <c:pt idx="9">
                  <c:v>11907219.297</c:v>
                </c:pt>
                <c:pt idx="10">
                  <c:v>11078524.743000001</c:v>
                </c:pt>
                <c:pt idx="11">
                  <c:v>12477486.279999999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'2002_2016_AYLIK_IHR'!$A$72</c:f>
              <c:strCache>
                <c:ptCount val="1"/>
                <c:pt idx="0">
                  <c:v>2012</c:v>
                </c:pt>
              </c:strCache>
            </c:strRef>
          </c:tx>
          <c:marker>
            <c:symbol val="none"/>
          </c:marker>
          <c:val>
            <c:numRef>
              <c:f>'2002_2016_AYLIK_IHR'!$C$72:$N$72</c:f>
              <c:numCache>
                <c:formatCode>#,##0</c:formatCode>
                <c:ptCount val="12"/>
                <c:pt idx="0">
                  <c:v>10348187.165999999</c:v>
                </c:pt>
                <c:pt idx="1">
                  <c:v>11748000.124</c:v>
                </c:pt>
                <c:pt idx="2">
                  <c:v>13208572.977</c:v>
                </c:pt>
                <c:pt idx="3">
                  <c:v>12630226.718</c:v>
                </c:pt>
                <c:pt idx="4">
                  <c:v>13131530.960999999</c:v>
                </c:pt>
                <c:pt idx="5">
                  <c:v>13231198.687999999</c:v>
                </c:pt>
                <c:pt idx="6">
                  <c:v>12830675.307</c:v>
                </c:pt>
                <c:pt idx="7">
                  <c:v>12831394.572000001</c:v>
                </c:pt>
                <c:pt idx="8">
                  <c:v>12952651.721999999</c:v>
                </c:pt>
                <c:pt idx="9">
                  <c:v>13190769.654999999</c:v>
                </c:pt>
                <c:pt idx="10">
                  <c:v>13753052.493000001</c:v>
                </c:pt>
                <c:pt idx="11">
                  <c:v>12605476.173</c:v>
                </c:pt>
              </c:numCache>
            </c:numRef>
          </c:val>
          <c:smooth val="0"/>
        </c:ser>
        <c:ser>
          <c:idx val="3"/>
          <c:order val="4"/>
          <c:tx>
            <c:strRef>
              <c:f>'2002_2016_AYLIK_IHR'!$A$73</c:f>
              <c:strCache>
                <c:ptCount val="1"/>
                <c:pt idx="0">
                  <c:v>2013</c:v>
                </c:pt>
              </c:strCache>
            </c:strRef>
          </c:tx>
          <c:marker>
            <c:symbol val="none"/>
          </c:marker>
          <c:val>
            <c:numRef>
              <c:f>'2002_2016_AYLIK_IHR'!$C$73:$N$73</c:f>
              <c:numCache>
                <c:formatCode>#,##0</c:formatCode>
                <c:ptCount val="12"/>
                <c:pt idx="0">
                  <c:v>11481521.079</c:v>
                </c:pt>
                <c:pt idx="1">
                  <c:v>12385690.909</c:v>
                </c:pt>
                <c:pt idx="2">
                  <c:v>13122058.141000001</c:v>
                </c:pt>
                <c:pt idx="3">
                  <c:v>12468202.903000001</c:v>
                </c:pt>
                <c:pt idx="4">
                  <c:v>13277209.017000001</c:v>
                </c:pt>
                <c:pt idx="5">
                  <c:v>12399973.961999999</c:v>
                </c:pt>
                <c:pt idx="6">
                  <c:v>13059519.685000001</c:v>
                </c:pt>
                <c:pt idx="7">
                  <c:v>11118300.903000001</c:v>
                </c:pt>
                <c:pt idx="8">
                  <c:v>13060371.039000001</c:v>
                </c:pt>
                <c:pt idx="9">
                  <c:v>12053704.638</c:v>
                </c:pt>
                <c:pt idx="10">
                  <c:v>14201227.351</c:v>
                </c:pt>
                <c:pt idx="11">
                  <c:v>13174857.460000001</c:v>
                </c:pt>
              </c:numCache>
            </c:numRef>
          </c:val>
          <c:smooth val="0"/>
        </c:ser>
        <c:ser>
          <c:idx val="4"/>
          <c:order val="5"/>
          <c:tx>
            <c:strRef>
              <c:f>'2002_2016_AYLIK_IHR'!$A$74</c:f>
              <c:strCache>
                <c:ptCount val="1"/>
                <c:pt idx="0">
                  <c:v>2014</c:v>
                </c:pt>
              </c:strCache>
            </c:strRef>
          </c:tx>
          <c:marker>
            <c:symbol val="diamond"/>
            <c:size val="5"/>
          </c:marker>
          <c:val>
            <c:numRef>
              <c:f>'2002_2016_AYLIK_IHR'!$C$74:$N$74</c:f>
              <c:numCache>
                <c:formatCode>#,##0</c:formatCode>
                <c:ptCount val="12"/>
                <c:pt idx="0">
                  <c:v>12399761.948000001</c:v>
                </c:pt>
                <c:pt idx="1">
                  <c:v>13053292.493000001</c:v>
                </c:pt>
                <c:pt idx="2">
                  <c:v>14680110.779999999</c:v>
                </c:pt>
                <c:pt idx="3">
                  <c:v>13371185.664000001</c:v>
                </c:pt>
                <c:pt idx="4">
                  <c:v>13681906.159</c:v>
                </c:pt>
                <c:pt idx="5">
                  <c:v>12880924.245999999</c:v>
                </c:pt>
                <c:pt idx="6">
                  <c:v>13344776.958000001</c:v>
                </c:pt>
                <c:pt idx="7">
                  <c:v>11386828.925000001</c:v>
                </c:pt>
                <c:pt idx="8">
                  <c:v>13583120.905999999</c:v>
                </c:pt>
                <c:pt idx="9">
                  <c:v>12891630.102</c:v>
                </c:pt>
                <c:pt idx="10">
                  <c:v>13067348.107000001</c:v>
                </c:pt>
                <c:pt idx="11">
                  <c:v>13269271.402000001</c:v>
                </c:pt>
              </c:numCache>
            </c:numRef>
          </c:val>
          <c:smooth val="0"/>
        </c:ser>
        <c:ser>
          <c:idx val="1"/>
          <c:order val="6"/>
          <c:tx>
            <c:strRef>
              <c:f>'2002_2016_AYLIK_IHR'!$A$75</c:f>
              <c:strCache>
                <c:ptCount val="1"/>
                <c:pt idx="0">
                  <c:v>2015</c:v>
                </c:pt>
              </c:strCache>
            </c:strRef>
          </c:tx>
          <c:marker>
            <c:symbol val="none"/>
          </c:marker>
          <c:val>
            <c:numRef>
              <c:f>'2002_2016_AYLIK_IHR'!$C$75:$N$75</c:f>
              <c:numCache>
                <c:formatCode>#,##0</c:formatCode>
                <c:ptCount val="12"/>
                <c:pt idx="0">
                  <c:v>12301766.75</c:v>
                </c:pt>
                <c:pt idx="1">
                  <c:v>12231860.140000001</c:v>
                </c:pt>
                <c:pt idx="2">
                  <c:v>12519910.437999999</c:v>
                </c:pt>
                <c:pt idx="3">
                  <c:v>13349346.866</c:v>
                </c:pt>
                <c:pt idx="4">
                  <c:v>11080385.127</c:v>
                </c:pt>
                <c:pt idx="5">
                  <c:v>11949647.085999999</c:v>
                </c:pt>
                <c:pt idx="6">
                  <c:v>11129358.973999999</c:v>
                </c:pt>
                <c:pt idx="7">
                  <c:v>11022045.344000001</c:v>
                </c:pt>
                <c:pt idx="8">
                  <c:v>11581703.842</c:v>
                </c:pt>
                <c:pt idx="9">
                  <c:v>13240039.088</c:v>
                </c:pt>
                <c:pt idx="10">
                  <c:v>11681989.013</c:v>
                </c:pt>
                <c:pt idx="11">
                  <c:v>11750818.76</c:v>
                </c:pt>
              </c:numCache>
            </c:numRef>
          </c:val>
          <c:smooth val="0"/>
        </c:ser>
        <c:ser>
          <c:idx val="2"/>
          <c:order val="7"/>
          <c:tx>
            <c:strRef>
              <c:f>'2002_2016_AYLIK_IHR'!$A$76</c:f>
              <c:strCache>
                <c:ptCount val="1"/>
                <c:pt idx="0">
                  <c:v>2016</c:v>
                </c:pt>
              </c:strCache>
            </c:strRef>
          </c:tx>
          <c:marker>
            <c:symbol val="none"/>
          </c:marker>
          <c:val>
            <c:numRef>
              <c:f>'2002_2016_AYLIK_IHR'!$C$76:$L$76</c:f>
              <c:numCache>
                <c:formatCode>#,##0</c:formatCode>
                <c:ptCount val="10"/>
                <c:pt idx="0">
                  <c:v>9546738.1439999994</c:v>
                </c:pt>
                <c:pt idx="1">
                  <c:v>12366756.547</c:v>
                </c:pt>
                <c:pt idx="2">
                  <c:v>12759214.973999999</c:v>
                </c:pt>
                <c:pt idx="3">
                  <c:v>11951191.800000001</c:v>
                </c:pt>
                <c:pt idx="4">
                  <c:v>12100830.342</c:v>
                </c:pt>
                <c:pt idx="5">
                  <c:v>12875644.456</c:v>
                </c:pt>
                <c:pt idx="6">
                  <c:v>9825515.3770000003</c:v>
                </c:pt>
                <c:pt idx="7">
                  <c:v>11831162.127</c:v>
                </c:pt>
                <c:pt idx="8">
                  <c:v>10906932.566</c:v>
                </c:pt>
                <c:pt idx="9">
                  <c:v>12811793.658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543000"/>
        <c:axId val="177543392"/>
      </c:lineChart>
      <c:catAx>
        <c:axId val="177543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775433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75433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BİN DOLAR</a:t>
                </a:r>
              </a:p>
            </c:rich>
          </c:tx>
          <c:layout>
            <c:manualLayout>
              <c:xMode val="edge"/>
              <c:yMode val="edge"/>
              <c:x val="2.150537634408603E-2"/>
              <c:y val="0.3750005965163448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77543000"/>
        <c:crosses val="autoZero"/>
        <c:crossBetween val="between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9247424717071655"/>
          <c:y val="0.30397757098544698"/>
          <c:w val="8.666666666666667E-2"/>
          <c:h val="0.4584156525888809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YILLAR İTİBARİYLE TÜRKİYE İHRACATI 2002-2016 (1.000 $)</a:t>
            </a:r>
          </a:p>
        </c:rich>
      </c:tx>
      <c:layout>
        <c:manualLayout>
          <c:xMode val="edge"/>
          <c:yMode val="edge"/>
          <c:x val="0.19840230689799673"/>
          <c:y val="3.29113924050634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84821140056188"/>
          <c:y val="0.13417721518987338"/>
          <c:w val="0.83355580161074405"/>
          <c:h val="0.7518987341772156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'2002_2016_AYLIK_IHR'!$A$62:$A$76</c:f>
              <c:strCache>
                <c:ptCount val="15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</c:strCache>
            </c:strRef>
          </c:tx>
          <c:spPr>
            <a:gradFill rotWithShape="0">
              <a:gsLst>
                <a:gs pos="0">
                  <a:srgbClr val="000080">
                    <a:gamma/>
                    <a:shade val="46275"/>
                    <a:invGamma/>
                  </a:srgbClr>
                </a:gs>
                <a:gs pos="100000">
                  <a:srgbClr val="000080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0"/>
              <c:layout>
                <c:manualLayout>
                  <c:x val="-4.0404172963228083E-2"/>
                  <c:y val="1.687737134124057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1"/>
              <c:layout>
                <c:manualLayout>
                  <c:x val="6.7337416156313798E-3"/>
                  <c:y val="1.350210970464136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4"/>
              <c:layout>
                <c:manualLayout>
                  <c:x val="-1.2434193357974307E-16"/>
                  <c:y val="2.880501161839934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 w="25400">
                <a:noFill/>
              </a:ln>
            </c:spPr>
            <c:txPr>
              <a:bodyPr anchor="ctr" anchorCtr="0"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'2002_2016_AYLIK_IHR'!$A$62:$A$76</c:f>
              <c:numCache>
                <c:formatCode>General</c:formatCode>
                <c:ptCount val="15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</c:numCache>
            </c:numRef>
          </c:cat>
          <c:val>
            <c:numRef>
              <c:f>'2002_2016_AYLIK_IHR'!$O$62:$O$76</c:f>
              <c:numCache>
                <c:formatCode>#,##0</c:formatCode>
                <c:ptCount val="15"/>
                <c:pt idx="0">
                  <c:v>36059089.028999999</c:v>
                </c:pt>
                <c:pt idx="1">
                  <c:v>47252836.302000001</c:v>
                </c:pt>
                <c:pt idx="2">
                  <c:v>63167152.819999993</c:v>
                </c:pt>
                <c:pt idx="3">
                  <c:v>73476408.142999992</c:v>
                </c:pt>
                <c:pt idx="4">
                  <c:v>85534675.517999992</c:v>
                </c:pt>
                <c:pt idx="5">
                  <c:v>107271749.90399998</c:v>
                </c:pt>
                <c:pt idx="6">
                  <c:v>132027195.626</c:v>
                </c:pt>
                <c:pt idx="7">
                  <c:v>102142612.603</c:v>
                </c:pt>
                <c:pt idx="8">
                  <c:v>113883219.18399999</c:v>
                </c:pt>
                <c:pt idx="9">
                  <c:v>134906868.83000001</c:v>
                </c:pt>
                <c:pt idx="10">
                  <c:v>152461736.55599999</c:v>
                </c:pt>
                <c:pt idx="11">
                  <c:v>151802637.08700001</c:v>
                </c:pt>
                <c:pt idx="12">
                  <c:v>157610157.69</c:v>
                </c:pt>
                <c:pt idx="13">
                  <c:v>143838871.428</c:v>
                </c:pt>
                <c:pt idx="14">
                  <c:v>142138850.23913002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544176"/>
        <c:axId val="177544568"/>
      </c:barChart>
      <c:catAx>
        <c:axId val="177544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775445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7544568"/>
        <c:scaling>
          <c:orientation val="minMax"/>
          <c:max val="160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77544176"/>
        <c:crosses val="autoZero"/>
        <c:crossBetween val="between"/>
      </c:valAx>
      <c:spPr>
        <a:gradFill rotWithShape="0">
          <a:gsLst>
            <a:gs pos="0">
              <a:srgbClr val="99CCFF"/>
            </a:gs>
            <a:gs pos="100000">
              <a:srgbClr val="99CCFF">
                <a:gamma/>
                <a:shade val="46275"/>
                <a:invGamma/>
              </a:srgbClr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5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HUBUBAT BAKLİYAT VE YAĞLI TOHUMLAR İHRACATI</a:t>
            </a:r>
            <a:r>
              <a:rPr lang="tr-TR" baseline="0"/>
              <a:t> </a:t>
            </a:r>
          </a:p>
          <a:p>
            <a:pPr algn="ctr"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(Bin</a:t>
            </a:r>
            <a:r>
              <a:rPr lang="tr-TR" baseline="0"/>
              <a:t> </a:t>
            </a:r>
            <a:r>
              <a:rPr lang="tr-TR"/>
              <a:t>$)</a:t>
            </a:r>
          </a:p>
        </c:rich>
      </c:tx>
      <c:layout>
        <c:manualLayout>
          <c:xMode val="edge"/>
          <c:yMode val="edge"/>
          <c:x val="0.1179279583917041"/>
          <c:y val="2.334782779018294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701458855482493"/>
          <c:y val="0.2178477690288714"/>
          <c:w val="0.82208753132894641"/>
          <c:h val="0.5031322462644926"/>
        </c:manualLayout>
      </c:layout>
      <c:lineChart>
        <c:grouping val="standard"/>
        <c:varyColors val="0"/>
        <c:ser>
          <c:idx val="1"/>
          <c:order val="0"/>
          <c:tx>
            <c:strRef>
              <c:f>'2002_2016_AYLIK_IHR'!$A$4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'2002_2016_AYLIK_IHR'!$C$4:$N$4</c:f>
              <c:numCache>
                <c:formatCode>#,##0</c:formatCode>
                <c:ptCount val="12"/>
                <c:pt idx="0">
                  <c:v>460617.42556</c:v>
                </c:pt>
                <c:pt idx="1">
                  <c:v>562243.6078</c:v>
                </c:pt>
                <c:pt idx="2">
                  <c:v>569562.28801999998</c:v>
                </c:pt>
                <c:pt idx="3">
                  <c:v>533004.94240000006</c:v>
                </c:pt>
                <c:pt idx="4">
                  <c:v>511654.77825999999</c:v>
                </c:pt>
                <c:pt idx="5">
                  <c:v>532859.36444999999</c:v>
                </c:pt>
                <c:pt idx="6">
                  <c:v>385462.33100000001</c:v>
                </c:pt>
                <c:pt idx="7">
                  <c:v>541231.47042000003</c:v>
                </c:pt>
                <c:pt idx="8">
                  <c:v>478487.84006999998</c:v>
                </c:pt>
                <c:pt idx="9">
                  <c:v>569696.75731000002</c:v>
                </c:pt>
                <c:pt idx="10">
                  <c:v>602576.66995999997</c:v>
                </c:pt>
                <c:pt idx="11">
                  <c:v>616713.14529000001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'2002_2016_AYLIK_IHR'!$A$5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  <a:ln w="9525">
                <a:noFill/>
              </a:ln>
            </c:spPr>
          </c:marker>
          <c:val>
            <c:numRef>
              <c:f>'2002_2016_AYLIK_IHR'!$C$5:$N$5</c:f>
              <c:numCache>
                <c:formatCode>#,##0</c:formatCode>
                <c:ptCount val="12"/>
                <c:pt idx="0">
                  <c:v>566117.66602999996</c:v>
                </c:pt>
                <c:pt idx="1">
                  <c:v>491783.75361999997</c:v>
                </c:pt>
                <c:pt idx="2">
                  <c:v>554740.76428</c:v>
                </c:pt>
                <c:pt idx="3">
                  <c:v>486976.49277999997</c:v>
                </c:pt>
                <c:pt idx="4">
                  <c:v>480848.67021000001</c:v>
                </c:pt>
                <c:pt idx="5">
                  <c:v>480768.24197999999</c:v>
                </c:pt>
                <c:pt idx="6">
                  <c:v>430668.38750999997</c:v>
                </c:pt>
                <c:pt idx="7">
                  <c:v>459881.61290000001</c:v>
                </c:pt>
                <c:pt idx="8">
                  <c:v>438173.99703000003</c:v>
                </c:pt>
                <c:pt idx="9">
                  <c:v>587624.22609000001</c:v>
                </c:pt>
                <c:pt idx="10">
                  <c:v>607627.91329000005</c:v>
                </c:pt>
                <c:pt idx="11">
                  <c:v>541772.52483000001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195160"/>
        <c:axId val="179195552"/>
      </c:lineChart>
      <c:catAx>
        <c:axId val="179195160"/>
        <c:scaling>
          <c:orientation val="minMax"/>
        </c:scaling>
        <c:delete val="0"/>
        <c:axPos val="b"/>
        <c:numFmt formatCode="#\ ?/?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791955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9195552"/>
        <c:scaling>
          <c:orientation val="minMax"/>
          <c:max val="1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79195160"/>
        <c:crosses val="autoZero"/>
        <c:crossBetween val="between"/>
        <c:majorUnit val="100000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2453397313065929"/>
          <c:y val="0.16911505464801974"/>
          <c:w val="0.27353783231083845"/>
          <c:h val="7.3858659458612447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YAŞ MEYVE VE SEBZE İHRACATI (Bin $)</a:t>
            </a:r>
          </a:p>
        </c:rich>
      </c:tx>
      <c:layout>
        <c:manualLayout>
          <c:xMode val="edge"/>
          <c:yMode val="edge"/>
          <c:x val="0.20612266323852377"/>
          <c:y val="1.76100628930817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93892193371522"/>
          <c:y val="0.18113240922097806"/>
          <c:w val="0.81836816243638633"/>
          <c:h val="0.55471800323924569"/>
        </c:manualLayout>
      </c:layout>
      <c:lineChart>
        <c:grouping val="standard"/>
        <c:varyColors val="0"/>
        <c:ser>
          <c:idx val="1"/>
          <c:order val="0"/>
          <c:tx>
            <c:strRef>
              <c:f>'2002_2016_AYLIK_IHR'!$A$6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'2002_2016_AYLIK_IHR'!$C$6:$N$6</c:f>
              <c:numCache>
                <c:formatCode>#,##0</c:formatCode>
                <c:ptCount val="12"/>
                <c:pt idx="0">
                  <c:v>133664.50292999999</c:v>
                </c:pt>
                <c:pt idx="1">
                  <c:v>159615.66297999999</c:v>
                </c:pt>
                <c:pt idx="2">
                  <c:v>147817.03485</c:v>
                </c:pt>
                <c:pt idx="3">
                  <c:v>137864.25597999999</c:v>
                </c:pt>
                <c:pt idx="4">
                  <c:v>141054.25565000001</c:v>
                </c:pt>
                <c:pt idx="5">
                  <c:v>170570.46976000001</c:v>
                </c:pt>
                <c:pt idx="6">
                  <c:v>86829.024699999994</c:v>
                </c:pt>
                <c:pt idx="7">
                  <c:v>84937.38351</c:v>
                </c:pt>
                <c:pt idx="8">
                  <c:v>117347.73857</c:v>
                </c:pt>
                <c:pt idx="9">
                  <c:v>216435.97127000001</c:v>
                </c:pt>
                <c:pt idx="10">
                  <c:v>303640.74303999997</c:v>
                </c:pt>
                <c:pt idx="11">
                  <c:v>279301.89581000002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'2002_2016_AYLIK_IHR'!$A$7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'2002_2016_AYLIK_IHR'!$C$7:$N$7</c:f>
              <c:numCache>
                <c:formatCode>#,##0</c:formatCode>
                <c:ptCount val="12"/>
                <c:pt idx="0">
                  <c:v>218481.59776</c:v>
                </c:pt>
                <c:pt idx="1">
                  <c:v>155554.29676</c:v>
                </c:pt>
                <c:pt idx="2">
                  <c:v>152629.234</c:v>
                </c:pt>
                <c:pt idx="3">
                  <c:v>124853.16082999999</c:v>
                </c:pt>
                <c:pt idx="4">
                  <c:v>161353.40616000001</c:v>
                </c:pt>
                <c:pt idx="5">
                  <c:v>181166.30304999999</c:v>
                </c:pt>
                <c:pt idx="6">
                  <c:v>93843.73358</c:v>
                </c:pt>
                <c:pt idx="7">
                  <c:v>73244.345950000003</c:v>
                </c:pt>
                <c:pt idx="8">
                  <c:v>111339.6872</c:v>
                </c:pt>
                <c:pt idx="9">
                  <c:v>237260.94284999999</c:v>
                </c:pt>
                <c:pt idx="10">
                  <c:v>266868.56482000003</c:v>
                </c:pt>
                <c:pt idx="11">
                  <c:v>308973.60508000001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196336"/>
        <c:axId val="179196728"/>
      </c:lineChart>
      <c:catAx>
        <c:axId val="179196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791967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9196728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79196336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3849740211045048"/>
          <c:y val="0.13836477987421383"/>
          <c:w val="0.2729795918367347"/>
          <c:h val="7.4694795226068436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MEYVE SEBZE MAMULLERİ İHRACATI (Bin $)</a:t>
            </a:r>
          </a:p>
        </c:rich>
      </c:tx>
      <c:layout>
        <c:manualLayout>
          <c:xMode val="edge"/>
          <c:yMode val="edge"/>
          <c:x val="0.16973458072342185"/>
          <c:y val="2.33463035019455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05951940056574"/>
          <c:y val="0.18417639429312582"/>
          <c:w val="0.83435749448311181"/>
          <c:h val="0.57587548638132469"/>
        </c:manualLayout>
      </c:layout>
      <c:lineChart>
        <c:grouping val="standard"/>
        <c:varyColors val="0"/>
        <c:ser>
          <c:idx val="1"/>
          <c:order val="0"/>
          <c:tx>
            <c:strRef>
              <c:f>'2002_2016_AYLIK_IHR'!$A$8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'2002_2016_AYLIK_IHR'!$C$8:$N$8</c:f>
              <c:numCache>
                <c:formatCode>#,##0</c:formatCode>
                <c:ptCount val="12"/>
                <c:pt idx="0">
                  <c:v>82387.498179999995</c:v>
                </c:pt>
                <c:pt idx="1">
                  <c:v>106167.3698</c:v>
                </c:pt>
                <c:pt idx="2">
                  <c:v>115248.48248000001</c:v>
                </c:pt>
                <c:pt idx="3">
                  <c:v>101238.22754000001</c:v>
                </c:pt>
                <c:pt idx="4">
                  <c:v>99565.190610000005</c:v>
                </c:pt>
                <c:pt idx="5">
                  <c:v>118559.73619</c:v>
                </c:pt>
                <c:pt idx="6">
                  <c:v>86378.08541</c:v>
                </c:pt>
                <c:pt idx="7">
                  <c:v>125634.64552000001</c:v>
                </c:pt>
                <c:pt idx="8">
                  <c:v>119047.59505</c:v>
                </c:pt>
                <c:pt idx="9">
                  <c:v>128468.09987999999</c:v>
                </c:pt>
                <c:pt idx="10">
                  <c:v>127884.75014</c:v>
                </c:pt>
                <c:pt idx="11">
                  <c:v>111751.93703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'2002_2016_AYLIK_IHR'!$A$9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'2002_2016_AYLIK_IHR'!$C$9:$N$9</c:f>
              <c:numCache>
                <c:formatCode>#,##0</c:formatCode>
                <c:ptCount val="12"/>
                <c:pt idx="0">
                  <c:v>93016.967910000007</c:v>
                </c:pt>
                <c:pt idx="1">
                  <c:v>98704.324250000005</c:v>
                </c:pt>
                <c:pt idx="2">
                  <c:v>104051.43909</c:v>
                </c:pt>
                <c:pt idx="3">
                  <c:v>105917.70758</c:v>
                </c:pt>
                <c:pt idx="4">
                  <c:v>96206.019320000007</c:v>
                </c:pt>
                <c:pt idx="5">
                  <c:v>110250.82988</c:v>
                </c:pt>
                <c:pt idx="6">
                  <c:v>110761.12648000001</c:v>
                </c:pt>
                <c:pt idx="7">
                  <c:v>109877.84795</c:v>
                </c:pt>
                <c:pt idx="8">
                  <c:v>113742.67637</c:v>
                </c:pt>
                <c:pt idx="9">
                  <c:v>144212.47524999999</c:v>
                </c:pt>
                <c:pt idx="10">
                  <c:v>128576.35923</c:v>
                </c:pt>
                <c:pt idx="11">
                  <c:v>102366.42557000001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197512"/>
        <c:axId val="179197904"/>
      </c:lineChart>
      <c:catAx>
        <c:axId val="179197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791979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9197904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ysDash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7919751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812676789634418"/>
          <c:y val="0.12710765239948119"/>
          <c:w val="0.27353783231083845"/>
          <c:h val="7.7019925038553066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7.xml"/><Relationship Id="rId13" Type="http://schemas.openxmlformats.org/officeDocument/2006/relationships/chart" Target="../charts/chart32.xml"/><Relationship Id="rId3" Type="http://schemas.openxmlformats.org/officeDocument/2006/relationships/chart" Target="../charts/chart22.xml"/><Relationship Id="rId7" Type="http://schemas.openxmlformats.org/officeDocument/2006/relationships/chart" Target="../charts/chart26.xml"/><Relationship Id="rId12" Type="http://schemas.openxmlformats.org/officeDocument/2006/relationships/chart" Target="../charts/chart31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6" Type="http://schemas.openxmlformats.org/officeDocument/2006/relationships/chart" Target="../charts/chart25.xml"/><Relationship Id="rId11" Type="http://schemas.openxmlformats.org/officeDocument/2006/relationships/chart" Target="../charts/chart30.xml"/><Relationship Id="rId5" Type="http://schemas.openxmlformats.org/officeDocument/2006/relationships/chart" Target="../charts/chart24.xml"/><Relationship Id="rId10" Type="http://schemas.openxmlformats.org/officeDocument/2006/relationships/chart" Target="../charts/chart29.xml"/><Relationship Id="rId4" Type="http://schemas.openxmlformats.org/officeDocument/2006/relationships/chart" Target="../charts/chart23.xml"/><Relationship Id="rId9" Type="http://schemas.openxmlformats.org/officeDocument/2006/relationships/chart" Target="../charts/chart28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1.png"/><Relationship Id="rId4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2066925</xdr:colOff>
      <xdr:row>2</xdr:row>
      <xdr:rowOff>76200</xdr:rowOff>
    </xdr:to>
    <xdr:pic>
      <xdr:nvPicPr>
        <xdr:cNvPr id="2" name="Picture 198" descr="tim_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06692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19050</xdr:rowOff>
    </xdr:from>
    <xdr:to>
      <xdr:col>6</xdr:col>
      <xdr:colOff>457200</xdr:colOff>
      <xdr:row>19</xdr:row>
      <xdr:rowOff>0</xdr:rowOff>
    </xdr:to>
    <xdr:graphicFrame macro="">
      <xdr:nvGraphicFramePr>
        <xdr:cNvPr id="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20</xdr:row>
      <xdr:rowOff>19050</xdr:rowOff>
    </xdr:from>
    <xdr:to>
      <xdr:col>6</xdr:col>
      <xdr:colOff>476250</xdr:colOff>
      <xdr:row>36</xdr:row>
      <xdr:rowOff>0</xdr:rowOff>
    </xdr:to>
    <xdr:graphicFrame macro="">
      <xdr:nvGraphicFramePr>
        <xdr:cNvPr id="3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</xdr:colOff>
      <xdr:row>37</xdr:row>
      <xdr:rowOff>38100</xdr:rowOff>
    </xdr:from>
    <xdr:to>
      <xdr:col>6</xdr:col>
      <xdr:colOff>485775</xdr:colOff>
      <xdr:row>53</xdr:row>
      <xdr:rowOff>0</xdr:rowOff>
    </xdr:to>
    <xdr:graphicFrame macro="">
      <xdr:nvGraphicFramePr>
        <xdr:cNvPr id="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</xdr:colOff>
      <xdr:row>1</xdr:row>
      <xdr:rowOff>66675</xdr:rowOff>
    </xdr:from>
    <xdr:to>
      <xdr:col>6</xdr:col>
      <xdr:colOff>219074</xdr:colOff>
      <xdr:row>16</xdr:row>
      <xdr:rowOff>95250</xdr:rowOff>
    </xdr:to>
    <xdr:graphicFrame macro="">
      <xdr:nvGraphicFramePr>
        <xdr:cNvPr id="2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47624</xdr:colOff>
      <xdr:row>83</xdr:row>
      <xdr:rowOff>19050</xdr:rowOff>
    </xdr:from>
    <xdr:to>
      <xdr:col>6</xdr:col>
      <xdr:colOff>266699</xdr:colOff>
      <xdr:row>98</xdr:row>
      <xdr:rowOff>142875</xdr:rowOff>
    </xdr:to>
    <xdr:graphicFrame macro="">
      <xdr:nvGraphicFramePr>
        <xdr:cNvPr id="3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19050</xdr:colOff>
      <xdr:row>32</xdr:row>
      <xdr:rowOff>123825</xdr:rowOff>
    </xdr:from>
    <xdr:to>
      <xdr:col>6</xdr:col>
      <xdr:colOff>190500</xdr:colOff>
      <xdr:row>48</xdr:row>
      <xdr:rowOff>76200</xdr:rowOff>
    </xdr:to>
    <xdr:graphicFrame macro="">
      <xdr:nvGraphicFramePr>
        <xdr:cNvPr id="4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28575</xdr:colOff>
      <xdr:row>66</xdr:row>
      <xdr:rowOff>9525</xdr:rowOff>
    </xdr:from>
    <xdr:to>
      <xdr:col>6</xdr:col>
      <xdr:colOff>228600</xdr:colOff>
      <xdr:row>82</xdr:row>
      <xdr:rowOff>38100</xdr:rowOff>
    </xdr:to>
    <xdr:graphicFrame macro="">
      <xdr:nvGraphicFramePr>
        <xdr:cNvPr id="5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28574</xdr:colOff>
      <xdr:row>18</xdr:row>
      <xdr:rowOff>19050</xdr:rowOff>
    </xdr:from>
    <xdr:to>
      <xdr:col>6</xdr:col>
      <xdr:colOff>228599</xdr:colOff>
      <xdr:row>32</xdr:row>
      <xdr:rowOff>57150</xdr:rowOff>
    </xdr:to>
    <xdr:graphicFrame macro="">
      <xdr:nvGraphicFramePr>
        <xdr:cNvPr id="6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85725</xdr:colOff>
      <xdr:row>99</xdr:row>
      <xdr:rowOff>123825</xdr:rowOff>
    </xdr:from>
    <xdr:to>
      <xdr:col>6</xdr:col>
      <xdr:colOff>219075</xdr:colOff>
      <xdr:row>115</xdr:row>
      <xdr:rowOff>85725</xdr:rowOff>
    </xdr:to>
    <xdr:graphicFrame macro="">
      <xdr:nvGraphicFramePr>
        <xdr:cNvPr id="7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57150</xdr:colOff>
      <xdr:row>133</xdr:row>
      <xdr:rowOff>28575</xdr:rowOff>
    </xdr:from>
    <xdr:to>
      <xdr:col>6</xdr:col>
      <xdr:colOff>190500</xdr:colOff>
      <xdr:row>148</xdr:row>
      <xdr:rowOff>152400</xdr:rowOff>
    </xdr:to>
    <xdr:graphicFrame macro="">
      <xdr:nvGraphicFramePr>
        <xdr:cNvPr id="8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28575</xdr:colOff>
      <xdr:row>149</xdr:row>
      <xdr:rowOff>142875</xdr:rowOff>
    </xdr:from>
    <xdr:to>
      <xdr:col>6</xdr:col>
      <xdr:colOff>238125</xdr:colOff>
      <xdr:row>165</xdr:row>
      <xdr:rowOff>123825</xdr:rowOff>
    </xdr:to>
    <xdr:graphicFrame macro="">
      <xdr:nvGraphicFramePr>
        <xdr:cNvPr id="9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76200</xdr:colOff>
      <xdr:row>116</xdr:row>
      <xdr:rowOff>66675</xdr:rowOff>
    </xdr:from>
    <xdr:to>
      <xdr:col>6</xdr:col>
      <xdr:colOff>219075</xdr:colOff>
      <xdr:row>132</xdr:row>
      <xdr:rowOff>57150</xdr:rowOff>
    </xdr:to>
    <xdr:graphicFrame macro="">
      <xdr:nvGraphicFramePr>
        <xdr:cNvPr id="10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19050</xdr:colOff>
      <xdr:row>199</xdr:row>
      <xdr:rowOff>66675</xdr:rowOff>
    </xdr:from>
    <xdr:to>
      <xdr:col>6</xdr:col>
      <xdr:colOff>247650</xdr:colOff>
      <xdr:row>216</xdr:row>
      <xdr:rowOff>76200</xdr:rowOff>
    </xdr:to>
    <xdr:graphicFrame macro="">
      <xdr:nvGraphicFramePr>
        <xdr:cNvPr id="11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49</xdr:row>
      <xdr:rowOff>114300</xdr:rowOff>
    </xdr:from>
    <xdr:to>
      <xdr:col>6</xdr:col>
      <xdr:colOff>228600</xdr:colOff>
      <xdr:row>65</xdr:row>
      <xdr:rowOff>66675</xdr:rowOff>
    </xdr:to>
    <xdr:graphicFrame macro="">
      <xdr:nvGraphicFramePr>
        <xdr:cNvPr id="12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28575</xdr:colOff>
      <xdr:row>166</xdr:row>
      <xdr:rowOff>57150</xdr:rowOff>
    </xdr:from>
    <xdr:to>
      <xdr:col>6</xdr:col>
      <xdr:colOff>257175</xdr:colOff>
      <xdr:row>182</xdr:row>
      <xdr:rowOff>9525</xdr:rowOff>
    </xdr:to>
    <xdr:graphicFrame macro="">
      <xdr:nvGraphicFramePr>
        <xdr:cNvPr id="13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28575</xdr:colOff>
      <xdr:row>182</xdr:row>
      <xdr:rowOff>133350</xdr:rowOff>
    </xdr:from>
    <xdr:to>
      <xdr:col>6</xdr:col>
      <xdr:colOff>257175</xdr:colOff>
      <xdr:row>198</xdr:row>
      <xdr:rowOff>85725</xdr:rowOff>
    </xdr:to>
    <xdr:graphicFrame macro="">
      <xdr:nvGraphicFramePr>
        <xdr:cNvPr id="14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1790700</xdr:colOff>
      <xdr:row>2</xdr:row>
      <xdr:rowOff>95250</xdr:rowOff>
    </xdr:to>
    <xdr:pic>
      <xdr:nvPicPr>
        <xdr:cNvPr id="2" name="Picture 297" descr="tim_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79070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0</xdr:rowOff>
    </xdr:from>
    <xdr:to>
      <xdr:col>0</xdr:col>
      <xdr:colOff>2295525</xdr:colOff>
      <xdr:row>3</xdr:row>
      <xdr:rowOff>257175</xdr:rowOff>
    </xdr:to>
    <xdr:pic>
      <xdr:nvPicPr>
        <xdr:cNvPr id="2" name="Picture 105" descr="tim_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0"/>
          <a:ext cx="2238375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28575</xdr:rowOff>
    </xdr:from>
    <xdr:to>
      <xdr:col>0</xdr:col>
      <xdr:colOff>2105025</xdr:colOff>
      <xdr:row>3</xdr:row>
      <xdr:rowOff>47625</xdr:rowOff>
    </xdr:to>
    <xdr:pic>
      <xdr:nvPicPr>
        <xdr:cNvPr id="2" name="Picture 297" descr="tim_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28575"/>
          <a:ext cx="2057400" cy="676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38</xdr:row>
      <xdr:rowOff>19050</xdr:rowOff>
    </xdr:from>
    <xdr:to>
      <xdr:col>9</xdr:col>
      <xdr:colOff>123825</xdr:colOff>
      <xdr:row>52</xdr:row>
      <xdr:rowOff>38100</xdr:rowOff>
    </xdr:to>
    <xdr:graphicFrame macro="">
      <xdr:nvGraphicFramePr>
        <xdr:cNvPr id="2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53</xdr:row>
      <xdr:rowOff>9525</xdr:rowOff>
    </xdr:from>
    <xdr:to>
      <xdr:col>9</xdr:col>
      <xdr:colOff>123824</xdr:colOff>
      <xdr:row>68</xdr:row>
      <xdr:rowOff>85725</xdr:rowOff>
    </xdr:to>
    <xdr:graphicFrame macro="">
      <xdr:nvGraphicFramePr>
        <xdr:cNvPr id="3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19050</xdr:colOff>
      <xdr:row>3</xdr:row>
      <xdr:rowOff>142875</xdr:rowOff>
    </xdr:from>
    <xdr:to>
      <xdr:col>9</xdr:col>
      <xdr:colOff>152400</xdr:colOff>
      <xdr:row>19</xdr:row>
      <xdr:rowOff>152400</xdr:rowOff>
    </xdr:to>
    <xdr:graphicFrame macro="">
      <xdr:nvGraphicFramePr>
        <xdr:cNvPr id="4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19050</xdr:colOff>
      <xdr:row>22</xdr:row>
      <xdr:rowOff>95250</xdr:rowOff>
    </xdr:from>
    <xdr:to>
      <xdr:col>9</xdr:col>
      <xdr:colOff>114300</xdr:colOff>
      <xdr:row>37</xdr:row>
      <xdr:rowOff>114300</xdr:rowOff>
    </xdr:to>
    <xdr:graphicFrame macro="">
      <xdr:nvGraphicFramePr>
        <xdr:cNvPr id="5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4</xdr:col>
      <xdr:colOff>352425</xdr:colOff>
      <xdr:row>3</xdr:row>
      <xdr:rowOff>38100</xdr:rowOff>
    </xdr:to>
    <xdr:pic>
      <xdr:nvPicPr>
        <xdr:cNvPr id="6" name="Picture 788" descr="tim_logo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790825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38100</xdr:rowOff>
    </xdr:from>
    <xdr:to>
      <xdr:col>11</xdr:col>
      <xdr:colOff>457200</xdr:colOff>
      <xdr:row>20</xdr:row>
      <xdr:rowOff>152400</xdr:rowOff>
    </xdr:to>
    <xdr:graphicFrame macro="">
      <xdr:nvGraphicFramePr>
        <xdr:cNvPr id="2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</xdr:colOff>
      <xdr:row>23</xdr:row>
      <xdr:rowOff>28574</xdr:rowOff>
    </xdr:from>
    <xdr:to>
      <xdr:col>18</xdr:col>
      <xdr:colOff>168088</xdr:colOff>
      <xdr:row>51</xdr:row>
      <xdr:rowOff>44823</xdr:rowOff>
    </xdr:to>
    <xdr:graphicFrame macro="">
      <xdr:nvGraphicFramePr>
        <xdr:cNvPr id="3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28575</xdr:rowOff>
    </xdr:from>
    <xdr:to>
      <xdr:col>7</xdr:col>
      <xdr:colOff>295275</xdr:colOff>
      <xdr:row>17</xdr:row>
      <xdr:rowOff>152400</xdr:rowOff>
    </xdr:to>
    <xdr:graphicFrame macro="">
      <xdr:nvGraphicFramePr>
        <xdr:cNvPr id="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18</xdr:row>
      <xdr:rowOff>66675</xdr:rowOff>
    </xdr:from>
    <xdr:to>
      <xdr:col>7</xdr:col>
      <xdr:colOff>304800</xdr:colOff>
      <xdr:row>34</xdr:row>
      <xdr:rowOff>0</xdr:rowOff>
    </xdr:to>
    <xdr:graphicFrame macro="">
      <xdr:nvGraphicFramePr>
        <xdr:cNvPr id="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34</xdr:row>
      <xdr:rowOff>95250</xdr:rowOff>
    </xdr:from>
    <xdr:to>
      <xdr:col>7</xdr:col>
      <xdr:colOff>295275</xdr:colOff>
      <xdr:row>49</xdr:row>
      <xdr:rowOff>114300</xdr:rowOff>
    </xdr:to>
    <xdr:graphicFrame macro="">
      <xdr:nvGraphicFramePr>
        <xdr:cNvPr id="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</xdr:colOff>
      <xdr:row>50</xdr:row>
      <xdr:rowOff>9525</xdr:rowOff>
    </xdr:from>
    <xdr:to>
      <xdr:col>7</xdr:col>
      <xdr:colOff>285750</xdr:colOff>
      <xdr:row>66</xdr:row>
      <xdr:rowOff>47625</xdr:rowOff>
    </xdr:to>
    <xdr:graphicFrame macro="">
      <xdr:nvGraphicFramePr>
        <xdr:cNvPr id="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57150</xdr:rowOff>
    </xdr:from>
    <xdr:to>
      <xdr:col>6</xdr:col>
      <xdr:colOff>447675</xdr:colOff>
      <xdr:row>16</xdr:row>
      <xdr:rowOff>19050</xdr:rowOff>
    </xdr:to>
    <xdr:graphicFrame macro="">
      <xdr:nvGraphicFramePr>
        <xdr:cNvPr id="2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95251</xdr:rowOff>
    </xdr:from>
    <xdr:to>
      <xdr:col>6</xdr:col>
      <xdr:colOff>447675</xdr:colOff>
      <xdr:row>32</xdr:row>
      <xdr:rowOff>133351</xdr:rowOff>
    </xdr:to>
    <xdr:graphicFrame macro="">
      <xdr:nvGraphicFramePr>
        <xdr:cNvPr id="3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33</xdr:row>
      <xdr:rowOff>9525</xdr:rowOff>
    </xdr:from>
    <xdr:to>
      <xdr:col>6</xdr:col>
      <xdr:colOff>476250</xdr:colOff>
      <xdr:row>47</xdr:row>
      <xdr:rowOff>114300</xdr:rowOff>
    </xdr:to>
    <xdr:graphicFrame macro="">
      <xdr:nvGraphicFramePr>
        <xdr:cNvPr id="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28575</xdr:colOff>
      <xdr:row>48</xdr:row>
      <xdr:rowOff>47625</xdr:rowOff>
    </xdr:from>
    <xdr:to>
      <xdr:col>6</xdr:col>
      <xdr:colOff>466725</xdr:colOff>
      <xdr:row>65</xdr:row>
      <xdr:rowOff>0</xdr:rowOff>
    </xdr:to>
    <xdr:graphicFrame macro="">
      <xdr:nvGraphicFramePr>
        <xdr:cNvPr id="5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3</xdr:row>
      <xdr:rowOff>9525</xdr:rowOff>
    </xdr:from>
    <xdr:to>
      <xdr:col>7</xdr:col>
      <xdr:colOff>333375</xdr:colOff>
      <xdr:row>18</xdr:row>
      <xdr:rowOff>123825</xdr:rowOff>
    </xdr:to>
    <xdr:graphicFrame macro="">
      <xdr:nvGraphicFramePr>
        <xdr:cNvPr id="2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95250</xdr:colOff>
      <xdr:row>22</xdr:row>
      <xdr:rowOff>0</xdr:rowOff>
    </xdr:from>
    <xdr:to>
      <xdr:col>7</xdr:col>
      <xdr:colOff>314325</xdr:colOff>
      <xdr:row>38</xdr:row>
      <xdr:rowOff>0</xdr:rowOff>
    </xdr:to>
    <xdr:graphicFrame macro="">
      <xdr:nvGraphicFramePr>
        <xdr:cNvPr id="3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abSelected="1" zoomScale="70" zoomScaleNormal="70" workbookViewId="0">
      <pane xSplit="1" ySplit="7" topLeftCell="B8" activePane="bottomRight" state="frozen"/>
      <selection activeCell="B16" sqref="B16"/>
      <selection pane="topRight" activeCell="B16" sqref="B16"/>
      <selection pane="bottomLeft" activeCell="B16" sqref="B16"/>
      <selection pane="bottomRight" activeCell="B1" sqref="B1:J1"/>
    </sheetView>
  </sheetViews>
  <sheetFormatPr defaultColWidth="9.140625" defaultRowHeight="12.75" x14ac:dyDescent="0.2"/>
  <cols>
    <col min="1" max="1" width="52.28515625" style="1" customWidth="1"/>
    <col min="2" max="2" width="17.85546875" style="1" customWidth="1"/>
    <col min="3" max="3" width="17" style="1" bestFit="1" customWidth="1"/>
    <col min="4" max="4" width="10.5703125" style="1" bestFit="1" customWidth="1"/>
    <col min="5" max="5" width="13.5703125" style="1" bestFit="1" customWidth="1"/>
    <col min="6" max="7" width="18.85546875" style="1" bestFit="1" customWidth="1"/>
    <col min="8" max="8" width="10.28515625" style="1" bestFit="1" customWidth="1"/>
    <col min="9" max="9" width="13.5703125" style="1" bestFit="1" customWidth="1"/>
    <col min="10" max="11" width="18.7109375" style="1" bestFit="1" customWidth="1"/>
    <col min="12" max="13" width="9.42578125" style="1" bestFit="1" customWidth="1"/>
    <col min="14" max="16384" width="9.140625" style="1"/>
  </cols>
  <sheetData>
    <row r="1" spans="1:13" ht="26.25" x14ac:dyDescent="0.4">
      <c r="B1" s="156" t="s">
        <v>127</v>
      </c>
      <c r="C1" s="156"/>
      <c r="D1" s="156"/>
      <c r="E1" s="156"/>
      <c r="F1" s="156"/>
      <c r="G1" s="156"/>
      <c r="H1" s="156"/>
      <c r="I1" s="156"/>
      <c r="J1" s="156"/>
      <c r="K1" s="114"/>
      <c r="L1" s="114"/>
      <c r="M1" s="114"/>
    </row>
    <row r="2" spans="1:13" x14ac:dyDescent="0.2">
      <c r="D2" s="2"/>
    </row>
    <row r="3" spans="1:13" x14ac:dyDescent="0.2">
      <c r="D3" s="2"/>
    </row>
    <row r="4" spans="1:13" x14ac:dyDescent="0.2">
      <c r="B4" s="2"/>
      <c r="C4" s="2"/>
      <c r="D4" s="2"/>
      <c r="E4" s="2"/>
      <c r="F4" s="2"/>
      <c r="G4" s="2"/>
      <c r="H4" s="2"/>
      <c r="I4" s="2"/>
    </row>
    <row r="5" spans="1:13" ht="26.25" x14ac:dyDescent="0.2">
      <c r="A5" s="153" t="s">
        <v>128</v>
      </c>
      <c r="B5" s="154"/>
      <c r="C5" s="154"/>
      <c r="D5" s="154"/>
      <c r="E5" s="154"/>
      <c r="F5" s="154"/>
      <c r="G5" s="154"/>
      <c r="H5" s="154"/>
      <c r="I5" s="154"/>
      <c r="J5" s="154"/>
      <c r="K5" s="154"/>
      <c r="L5" s="154"/>
      <c r="M5" s="155"/>
    </row>
    <row r="6" spans="1:13" ht="18" x14ac:dyDescent="0.2">
      <c r="A6" s="3"/>
      <c r="B6" s="152" t="s">
        <v>129</v>
      </c>
      <c r="C6" s="152"/>
      <c r="D6" s="152"/>
      <c r="E6" s="152"/>
      <c r="F6" s="152" t="s">
        <v>130</v>
      </c>
      <c r="G6" s="152"/>
      <c r="H6" s="152"/>
      <c r="I6" s="152"/>
      <c r="J6" s="152" t="s">
        <v>106</v>
      </c>
      <c r="K6" s="152"/>
      <c r="L6" s="152"/>
      <c r="M6" s="152"/>
    </row>
    <row r="7" spans="1:13" ht="30" x14ac:dyDescent="0.25">
      <c r="A7" s="4" t="s">
        <v>1</v>
      </c>
      <c r="B7" s="5">
        <v>2015</v>
      </c>
      <c r="C7" s="6">
        <v>2016</v>
      </c>
      <c r="D7" s="7" t="s">
        <v>120</v>
      </c>
      <c r="E7" s="7" t="s">
        <v>121</v>
      </c>
      <c r="F7" s="5">
        <v>2015</v>
      </c>
      <c r="G7" s="6">
        <v>2016</v>
      </c>
      <c r="H7" s="7" t="s">
        <v>120</v>
      </c>
      <c r="I7" s="7" t="s">
        <v>121</v>
      </c>
      <c r="J7" s="5" t="s">
        <v>131</v>
      </c>
      <c r="K7" s="5" t="s">
        <v>132</v>
      </c>
      <c r="L7" s="7" t="s">
        <v>120</v>
      </c>
      <c r="M7" s="7" t="s">
        <v>121</v>
      </c>
    </row>
    <row r="8" spans="1:13" ht="16.5" x14ac:dyDescent="0.25">
      <c r="A8" s="49" t="s">
        <v>2</v>
      </c>
      <c r="B8" s="50">
        <f>B9+B18+B20</f>
        <v>1980206.7929000002</v>
      </c>
      <c r="C8" s="50">
        <f>C9+C18+C20</f>
        <v>2001896.8446100003</v>
      </c>
      <c r="D8" s="48">
        <f t="shared" ref="D8:D44" si="0">(C8-B8)/B8*100</f>
        <v>1.0953427585325615</v>
      </c>
      <c r="E8" s="48">
        <f>C8/C$44*100</f>
        <v>16.215245772780381</v>
      </c>
      <c r="F8" s="50">
        <f>F9+F18+F20</f>
        <v>20769540.982849997</v>
      </c>
      <c r="G8" s="50">
        <f>G9+G18+G20</f>
        <v>20229167.308200002</v>
      </c>
      <c r="H8" s="48">
        <f t="shared" ref="H8:H46" si="1">(G8-F8)/F8*100</f>
        <v>-2.6017603137989269</v>
      </c>
      <c r="I8" s="48">
        <f>G8/G$46*100</f>
        <v>14.231976179747532</v>
      </c>
      <c r="J8" s="50">
        <f>J9+J18+J20</f>
        <v>20769540.982849997</v>
      </c>
      <c r="K8" s="50">
        <f>K9+K18+K20</f>
        <v>20229167.308200002</v>
      </c>
      <c r="L8" s="48">
        <f t="shared" ref="L8:L46" si="2">(K8-J8)/J8*100</f>
        <v>-2.6017603137989269</v>
      </c>
      <c r="M8" s="48">
        <f>K8/K$46*100</f>
        <v>14.231976179747532</v>
      </c>
    </row>
    <row r="9" spans="1:13" ht="15.75" x14ac:dyDescent="0.25">
      <c r="A9" s="9" t="s">
        <v>3</v>
      </c>
      <c r="B9" s="50">
        <f>B10+B11+B12+B13+B14+B15+B16+B17</f>
        <v>1474097.3329200002</v>
      </c>
      <c r="C9" s="50">
        <f>C10+C11+C12+C13+C14+C15+C16+C17</f>
        <v>1435252.6589900001</v>
      </c>
      <c r="D9" s="48">
        <f t="shared" si="0"/>
        <v>-2.6351498684997732</v>
      </c>
      <c r="E9" s="48">
        <f t="shared" ref="E9:E44" si="3">C9/C$44*100</f>
        <v>11.625461458826232</v>
      </c>
      <c r="F9" s="50">
        <f>F10+F11+F12+F13+F14+F15+F16+F17</f>
        <v>14882144.507279998</v>
      </c>
      <c r="G9" s="50">
        <f>G10+G11+G12+G13+G14+G15+G16+G17</f>
        <v>14235097.139520001</v>
      </c>
      <c r="H9" s="48">
        <f t="shared" si="1"/>
        <v>-4.3478100044215848</v>
      </c>
      <c r="I9" s="48">
        <f t="shared" ref="I9:I46" si="4">G9/G$46*100</f>
        <v>10.014923517090022</v>
      </c>
      <c r="J9" s="50">
        <f>J10+J11+J12+J13+J14+J15+J16+J17</f>
        <v>14882144.507279998</v>
      </c>
      <c r="K9" s="50">
        <f>K10+K11+K12+K13+K14+K15+K16+K17</f>
        <v>14235097.139520001</v>
      </c>
      <c r="L9" s="48">
        <f t="shared" si="2"/>
        <v>-4.3478100044215848</v>
      </c>
      <c r="M9" s="48">
        <f t="shared" ref="M9:M46" si="5">K9/K$46*100</f>
        <v>10.014923517090022</v>
      </c>
    </row>
    <row r="10" spans="1:13" ht="14.25" x14ac:dyDescent="0.2">
      <c r="A10" s="11" t="s">
        <v>133</v>
      </c>
      <c r="B10" s="12">
        <v>541772.52483000001</v>
      </c>
      <c r="C10" s="12">
        <v>616713.14529000001</v>
      </c>
      <c r="D10" s="13">
        <f t="shared" si="0"/>
        <v>13.832488180074328</v>
      </c>
      <c r="E10" s="13">
        <f t="shared" si="3"/>
        <v>4.9953399192903714</v>
      </c>
      <c r="F10" s="12">
        <v>6126984.25055</v>
      </c>
      <c r="G10" s="12">
        <v>6364110.6205399996</v>
      </c>
      <c r="H10" s="13">
        <f t="shared" si="1"/>
        <v>3.870197152354578</v>
      </c>
      <c r="I10" s="13">
        <f t="shared" si="4"/>
        <v>4.4773899675093869</v>
      </c>
      <c r="J10" s="12">
        <v>6126984.25055</v>
      </c>
      <c r="K10" s="12">
        <v>6364110.6205399996</v>
      </c>
      <c r="L10" s="13">
        <f t="shared" si="2"/>
        <v>3.870197152354578</v>
      </c>
      <c r="M10" s="13">
        <f t="shared" si="5"/>
        <v>4.4773899675093869</v>
      </c>
    </row>
    <row r="11" spans="1:13" ht="14.25" x14ac:dyDescent="0.2">
      <c r="A11" s="11" t="s">
        <v>134</v>
      </c>
      <c r="B11" s="12">
        <v>308973.60508000001</v>
      </c>
      <c r="C11" s="12">
        <v>279301.89581000002</v>
      </c>
      <c r="D11" s="13">
        <f t="shared" si="0"/>
        <v>-9.6033152289229822</v>
      </c>
      <c r="E11" s="13">
        <f t="shared" si="3"/>
        <v>2.2623287995865526</v>
      </c>
      <c r="F11" s="12">
        <v>2085568.8780400001</v>
      </c>
      <c r="G11" s="12">
        <v>1979078.9390499999</v>
      </c>
      <c r="H11" s="13">
        <f t="shared" si="1"/>
        <v>-5.1060379789555794</v>
      </c>
      <c r="I11" s="13">
        <f t="shared" si="4"/>
        <v>1.3923560910479145</v>
      </c>
      <c r="J11" s="12">
        <v>2085568.8780400001</v>
      </c>
      <c r="K11" s="12">
        <v>1979078.9390499999</v>
      </c>
      <c r="L11" s="13">
        <f t="shared" si="2"/>
        <v>-5.1060379789555794</v>
      </c>
      <c r="M11" s="13">
        <f t="shared" si="5"/>
        <v>1.3923560910479145</v>
      </c>
    </row>
    <row r="12" spans="1:13" ht="14.25" x14ac:dyDescent="0.2">
      <c r="A12" s="11" t="s">
        <v>135</v>
      </c>
      <c r="B12" s="12">
        <v>102366.42557000001</v>
      </c>
      <c r="C12" s="12">
        <v>111751.93703</v>
      </c>
      <c r="D12" s="13">
        <f t="shared" si="0"/>
        <v>9.1685446744274692</v>
      </c>
      <c r="E12" s="13">
        <f t="shared" si="3"/>
        <v>0.90518406550500785</v>
      </c>
      <c r="F12" s="12">
        <v>1317684.19888</v>
      </c>
      <c r="G12" s="12">
        <v>1322331.6178299999</v>
      </c>
      <c r="H12" s="13">
        <f t="shared" si="1"/>
        <v>0.35269596113773249</v>
      </c>
      <c r="I12" s="13">
        <f t="shared" si="4"/>
        <v>0.93030977498787271</v>
      </c>
      <c r="J12" s="12">
        <v>1317684.19888</v>
      </c>
      <c r="K12" s="12">
        <v>1322331.6178299999</v>
      </c>
      <c r="L12" s="13">
        <f t="shared" si="2"/>
        <v>0.35269596113773249</v>
      </c>
      <c r="M12" s="13">
        <f t="shared" si="5"/>
        <v>0.93030977498787271</v>
      </c>
    </row>
    <row r="13" spans="1:13" ht="14.25" x14ac:dyDescent="0.2">
      <c r="A13" s="11" t="s">
        <v>136</v>
      </c>
      <c r="B13" s="12">
        <v>131132.58483000001</v>
      </c>
      <c r="C13" s="12">
        <v>115329.20540000001</v>
      </c>
      <c r="D13" s="13">
        <f t="shared" si="0"/>
        <v>-12.051451170956073</v>
      </c>
      <c r="E13" s="13">
        <f t="shared" si="3"/>
        <v>0.93415972724848007</v>
      </c>
      <c r="F13" s="12">
        <v>1340730.3862600001</v>
      </c>
      <c r="G13" s="12">
        <v>1298657.1815500001</v>
      </c>
      <c r="H13" s="13">
        <f t="shared" si="1"/>
        <v>-3.1380809401481669</v>
      </c>
      <c r="I13" s="13">
        <f t="shared" si="4"/>
        <v>0.9136539231639903</v>
      </c>
      <c r="J13" s="12">
        <v>1340730.3862600001</v>
      </c>
      <c r="K13" s="12">
        <v>1298657.1815500001</v>
      </c>
      <c r="L13" s="13">
        <f t="shared" si="2"/>
        <v>-3.1380809401481669</v>
      </c>
      <c r="M13" s="13">
        <f t="shared" si="5"/>
        <v>0.9136539231639903</v>
      </c>
    </row>
    <row r="14" spans="1:13" ht="14.25" x14ac:dyDescent="0.2">
      <c r="A14" s="11" t="s">
        <v>137</v>
      </c>
      <c r="B14" s="12">
        <v>271496.09273999999</v>
      </c>
      <c r="C14" s="12">
        <v>204649.99371000001</v>
      </c>
      <c r="D14" s="13">
        <f t="shared" si="0"/>
        <v>-24.62138528601794</v>
      </c>
      <c r="E14" s="13">
        <f t="shared" si="3"/>
        <v>1.6576528177964602</v>
      </c>
      <c r="F14" s="12">
        <v>2825818.1715699998</v>
      </c>
      <c r="G14" s="12">
        <v>1988345.9365999999</v>
      </c>
      <c r="H14" s="13">
        <f t="shared" si="1"/>
        <v>-29.636451608799291</v>
      </c>
      <c r="I14" s="13">
        <f t="shared" si="4"/>
        <v>1.3988757705967567</v>
      </c>
      <c r="J14" s="12">
        <v>2825818.1715699998</v>
      </c>
      <c r="K14" s="12">
        <v>1988345.9365999999</v>
      </c>
      <c r="L14" s="13">
        <f t="shared" si="2"/>
        <v>-29.636451608799291</v>
      </c>
      <c r="M14" s="13">
        <f t="shared" si="5"/>
        <v>1.3988757705967567</v>
      </c>
    </row>
    <row r="15" spans="1:13" ht="14.25" x14ac:dyDescent="0.2">
      <c r="A15" s="11" t="s">
        <v>138</v>
      </c>
      <c r="B15" s="12">
        <v>17468.448090000002</v>
      </c>
      <c r="C15" s="12">
        <v>25699.584299999999</v>
      </c>
      <c r="D15" s="13">
        <f t="shared" si="0"/>
        <v>47.120019864340428</v>
      </c>
      <c r="E15" s="13">
        <f t="shared" si="3"/>
        <v>0.20816510940850821</v>
      </c>
      <c r="F15" s="12">
        <v>189483.4123</v>
      </c>
      <c r="G15" s="12">
        <v>190885.49708</v>
      </c>
      <c r="H15" s="13">
        <f t="shared" si="1"/>
        <v>0.73995119835616596</v>
      </c>
      <c r="I15" s="13">
        <f t="shared" si="4"/>
        <v>0.13429509015927746</v>
      </c>
      <c r="J15" s="12">
        <v>189483.4123</v>
      </c>
      <c r="K15" s="12">
        <v>190885.49708</v>
      </c>
      <c r="L15" s="13">
        <f t="shared" si="2"/>
        <v>0.73995119835616596</v>
      </c>
      <c r="M15" s="13">
        <f t="shared" si="5"/>
        <v>0.13429509015927746</v>
      </c>
    </row>
    <row r="16" spans="1:13" ht="14.25" x14ac:dyDescent="0.2">
      <c r="A16" s="11" t="s">
        <v>139</v>
      </c>
      <c r="B16" s="12">
        <v>94139.503190000003</v>
      </c>
      <c r="C16" s="12">
        <v>75289.751940000002</v>
      </c>
      <c r="D16" s="13">
        <f t="shared" si="0"/>
        <v>-20.023210885185893</v>
      </c>
      <c r="E16" s="13">
        <f t="shared" si="3"/>
        <v>0.6098425276835916</v>
      </c>
      <c r="F16" s="12">
        <v>918253.86373999994</v>
      </c>
      <c r="G16" s="12">
        <v>1010330.43194</v>
      </c>
      <c r="H16" s="13">
        <f t="shared" si="1"/>
        <v>10.02735429012812</v>
      </c>
      <c r="I16" s="13">
        <f t="shared" si="4"/>
        <v>0.71080526558379453</v>
      </c>
      <c r="J16" s="12">
        <v>918253.86373999994</v>
      </c>
      <c r="K16" s="12">
        <v>1010330.43194</v>
      </c>
      <c r="L16" s="13">
        <f t="shared" si="2"/>
        <v>10.02735429012812</v>
      </c>
      <c r="M16" s="13">
        <f t="shared" si="5"/>
        <v>0.71080526558379453</v>
      </c>
    </row>
    <row r="17" spans="1:13" ht="14.25" x14ac:dyDescent="0.2">
      <c r="A17" s="11" t="s">
        <v>140</v>
      </c>
      <c r="B17" s="12">
        <v>6748.1485899999998</v>
      </c>
      <c r="C17" s="12">
        <v>6517.1455100000003</v>
      </c>
      <c r="D17" s="13">
        <f t="shared" si="0"/>
        <v>-3.4232067791500649</v>
      </c>
      <c r="E17" s="13">
        <f t="shared" si="3"/>
        <v>5.2788492307259544E-2</v>
      </c>
      <c r="F17" s="12">
        <v>77621.345939999999</v>
      </c>
      <c r="G17" s="12">
        <v>81356.914929999999</v>
      </c>
      <c r="H17" s="13">
        <f t="shared" si="1"/>
        <v>4.8125537437698283</v>
      </c>
      <c r="I17" s="13">
        <f t="shared" si="4"/>
        <v>5.7237634041029335E-2</v>
      </c>
      <c r="J17" s="12">
        <v>77621.345939999999</v>
      </c>
      <c r="K17" s="12">
        <v>81356.914929999999</v>
      </c>
      <c r="L17" s="13">
        <f t="shared" si="2"/>
        <v>4.8125537437698283</v>
      </c>
      <c r="M17" s="13">
        <f t="shared" si="5"/>
        <v>5.7237634041029335E-2</v>
      </c>
    </row>
    <row r="18" spans="1:13" ht="15.75" x14ac:dyDescent="0.25">
      <c r="A18" s="9" t="s">
        <v>12</v>
      </c>
      <c r="B18" s="50">
        <f>B19</f>
        <v>157827.89903</v>
      </c>
      <c r="C18" s="50">
        <f>C19</f>
        <v>211745.31584</v>
      </c>
      <c r="D18" s="48">
        <f t="shared" si="0"/>
        <v>34.162158364505217</v>
      </c>
      <c r="E18" s="48">
        <f t="shared" si="3"/>
        <v>1.7151245064525316</v>
      </c>
      <c r="F18" s="50">
        <f>F19</f>
        <v>1812580.6627400001</v>
      </c>
      <c r="G18" s="50">
        <f>G19</f>
        <v>1891071.51828</v>
      </c>
      <c r="H18" s="48">
        <f t="shared" si="1"/>
        <v>4.3303372453145705</v>
      </c>
      <c r="I18" s="48">
        <f t="shared" si="4"/>
        <v>1.3304395772855342</v>
      </c>
      <c r="J18" s="50">
        <f>J19</f>
        <v>1812580.6627400001</v>
      </c>
      <c r="K18" s="50">
        <f>K19</f>
        <v>1891071.51828</v>
      </c>
      <c r="L18" s="48">
        <f t="shared" si="2"/>
        <v>4.3303372453145705</v>
      </c>
      <c r="M18" s="48">
        <f t="shared" si="5"/>
        <v>1.3304395772855342</v>
      </c>
    </row>
    <row r="19" spans="1:13" ht="14.25" x14ac:dyDescent="0.2">
      <c r="A19" s="11" t="s">
        <v>141</v>
      </c>
      <c r="B19" s="12">
        <v>157827.89903</v>
      </c>
      <c r="C19" s="12">
        <v>211745.31584</v>
      </c>
      <c r="D19" s="13">
        <f t="shared" si="0"/>
        <v>34.162158364505217</v>
      </c>
      <c r="E19" s="13">
        <f t="shared" si="3"/>
        <v>1.7151245064525316</v>
      </c>
      <c r="F19" s="12">
        <v>1812580.6627400001</v>
      </c>
      <c r="G19" s="12">
        <v>1891071.51828</v>
      </c>
      <c r="H19" s="13">
        <f t="shared" si="1"/>
        <v>4.3303372453145705</v>
      </c>
      <c r="I19" s="13">
        <f t="shared" si="4"/>
        <v>1.3304395772855342</v>
      </c>
      <c r="J19" s="12">
        <v>1812580.6627400001</v>
      </c>
      <c r="K19" s="12">
        <v>1891071.51828</v>
      </c>
      <c r="L19" s="13">
        <f t="shared" si="2"/>
        <v>4.3303372453145705</v>
      </c>
      <c r="M19" s="13">
        <f t="shared" si="5"/>
        <v>1.3304395772855342</v>
      </c>
    </row>
    <row r="20" spans="1:13" ht="15.75" x14ac:dyDescent="0.25">
      <c r="A20" s="9" t="s">
        <v>114</v>
      </c>
      <c r="B20" s="50">
        <f>B21</f>
        <v>348281.56095000001</v>
      </c>
      <c r="C20" s="50">
        <f>C21</f>
        <v>354898.86978000001</v>
      </c>
      <c r="D20" s="10">
        <f t="shared" si="0"/>
        <v>1.899988277286373</v>
      </c>
      <c r="E20" s="10">
        <f t="shared" si="3"/>
        <v>2.8746598075016183</v>
      </c>
      <c r="F20" s="50">
        <f>F21</f>
        <v>4074815.8128300002</v>
      </c>
      <c r="G20" s="50">
        <f>G21</f>
        <v>4102998.6504000002</v>
      </c>
      <c r="H20" s="10">
        <f t="shared" si="1"/>
        <v>0.69163463735620268</v>
      </c>
      <c r="I20" s="10">
        <f t="shared" si="4"/>
        <v>2.8866130853719736</v>
      </c>
      <c r="J20" s="50">
        <f>J21</f>
        <v>4074815.8128300002</v>
      </c>
      <c r="K20" s="50">
        <f>K21</f>
        <v>4102998.6504000002</v>
      </c>
      <c r="L20" s="10">
        <f t="shared" si="2"/>
        <v>0.69163463735620268</v>
      </c>
      <c r="M20" s="10">
        <f t="shared" si="5"/>
        <v>2.8866130853719736</v>
      </c>
    </row>
    <row r="21" spans="1:13" ht="14.25" x14ac:dyDescent="0.2">
      <c r="A21" s="11" t="s">
        <v>142</v>
      </c>
      <c r="B21" s="12">
        <v>348281.56095000001</v>
      </c>
      <c r="C21" s="12">
        <v>354898.86978000001</v>
      </c>
      <c r="D21" s="13">
        <f t="shared" si="0"/>
        <v>1.899988277286373</v>
      </c>
      <c r="E21" s="13">
        <f t="shared" si="3"/>
        <v>2.8746598075016183</v>
      </c>
      <c r="F21" s="12">
        <v>4074815.8128300002</v>
      </c>
      <c r="G21" s="12">
        <v>4102998.6504000002</v>
      </c>
      <c r="H21" s="13">
        <f t="shared" si="1"/>
        <v>0.69163463735620268</v>
      </c>
      <c r="I21" s="13">
        <f t="shared" si="4"/>
        <v>2.8866130853719736</v>
      </c>
      <c r="J21" s="12">
        <v>4074815.8128300002</v>
      </c>
      <c r="K21" s="12">
        <v>4102998.6504000002</v>
      </c>
      <c r="L21" s="13">
        <f t="shared" si="2"/>
        <v>0.69163463735620268</v>
      </c>
      <c r="M21" s="13">
        <f t="shared" si="5"/>
        <v>2.8866130853719736</v>
      </c>
    </row>
    <row r="22" spans="1:13" ht="16.5" x14ac:dyDescent="0.25">
      <c r="A22" s="49" t="s">
        <v>14</v>
      </c>
      <c r="B22" s="50">
        <f>B23+B27+B29</f>
        <v>9209414.178770002</v>
      </c>
      <c r="C22" s="50">
        <f>C23+C27+C29</f>
        <v>9989225.4893499985</v>
      </c>
      <c r="D22" s="48">
        <f t="shared" si="0"/>
        <v>8.4675452253809613</v>
      </c>
      <c r="E22" s="48">
        <f t="shared" si="3"/>
        <v>80.912134321830308</v>
      </c>
      <c r="F22" s="50">
        <f>F23+F27+F29</f>
        <v>108876799.95969999</v>
      </c>
      <c r="G22" s="50">
        <f>G23+G27+G29</f>
        <v>107660325.14462</v>
      </c>
      <c r="H22" s="48">
        <f t="shared" si="1"/>
        <v>-1.1172947914801474</v>
      </c>
      <c r="I22" s="48">
        <f t="shared" si="4"/>
        <v>75.743067404510157</v>
      </c>
      <c r="J22" s="50">
        <f>J23+J27+J29</f>
        <v>108876799.95969999</v>
      </c>
      <c r="K22" s="50">
        <f>K23+K27+K29</f>
        <v>107660325.14462</v>
      </c>
      <c r="L22" s="48">
        <f t="shared" si="2"/>
        <v>-1.1172947914801474</v>
      </c>
      <c r="M22" s="48">
        <f t="shared" si="5"/>
        <v>75.743067404510157</v>
      </c>
    </row>
    <row r="23" spans="1:13" ht="15.75" x14ac:dyDescent="0.25">
      <c r="A23" s="9" t="s">
        <v>15</v>
      </c>
      <c r="B23" s="50">
        <f>B24+B25+B26</f>
        <v>914293.27575000003</v>
      </c>
      <c r="C23" s="50">
        <f>C24+C25+C26</f>
        <v>923828.77807</v>
      </c>
      <c r="D23" s="48">
        <f>(C23-B23)/B23*100</f>
        <v>1.0429369407948388</v>
      </c>
      <c r="E23" s="48">
        <f t="shared" si="3"/>
        <v>7.4829583395895627</v>
      </c>
      <c r="F23" s="50">
        <f>F24+F25+F26</f>
        <v>11435869.199349999</v>
      </c>
      <c r="G23" s="50">
        <f>G24+G25+G26</f>
        <v>11180571.58513</v>
      </c>
      <c r="H23" s="48">
        <f t="shared" si="1"/>
        <v>-2.2324285961097714</v>
      </c>
      <c r="I23" s="48">
        <f t="shared" si="4"/>
        <v>7.8659504887792124</v>
      </c>
      <c r="J23" s="50">
        <f>J24+J25+J26</f>
        <v>11435869.199349999</v>
      </c>
      <c r="K23" s="50">
        <f>K24+K25+K26</f>
        <v>11180571.58513</v>
      </c>
      <c r="L23" s="48">
        <f t="shared" si="2"/>
        <v>-2.2324285961097714</v>
      </c>
      <c r="M23" s="48">
        <f t="shared" si="5"/>
        <v>7.8659504887792124</v>
      </c>
    </row>
    <row r="24" spans="1:13" ht="14.25" x14ac:dyDescent="0.2">
      <c r="A24" s="11" t="s">
        <v>143</v>
      </c>
      <c r="B24" s="12">
        <v>627276.88355000003</v>
      </c>
      <c r="C24" s="12">
        <v>646937.98225</v>
      </c>
      <c r="D24" s="13">
        <f t="shared" si="0"/>
        <v>3.1343572855307991</v>
      </c>
      <c r="E24" s="13">
        <f t="shared" si="3"/>
        <v>5.2401593069966816</v>
      </c>
      <c r="F24" s="12">
        <v>7947283.4364299998</v>
      </c>
      <c r="G24" s="12">
        <v>7871654.3385100001</v>
      </c>
      <c r="H24" s="13">
        <f t="shared" si="1"/>
        <v>-0.9516345871511156</v>
      </c>
      <c r="I24" s="13">
        <f t="shared" si="4"/>
        <v>5.5380033856098958</v>
      </c>
      <c r="J24" s="12">
        <v>7947283.4364299998</v>
      </c>
      <c r="K24" s="12">
        <v>7871654.3385100001</v>
      </c>
      <c r="L24" s="13">
        <f t="shared" si="2"/>
        <v>-0.9516345871511156</v>
      </c>
      <c r="M24" s="13">
        <f t="shared" si="5"/>
        <v>5.5380033856098958</v>
      </c>
    </row>
    <row r="25" spans="1:13" ht="14.25" x14ac:dyDescent="0.2">
      <c r="A25" s="11" t="s">
        <v>144</v>
      </c>
      <c r="B25" s="12">
        <v>114097.20166000001</v>
      </c>
      <c r="C25" s="12">
        <v>107893.46733</v>
      </c>
      <c r="D25" s="13">
        <f t="shared" si="0"/>
        <v>-5.4372361808544696</v>
      </c>
      <c r="E25" s="13">
        <f t="shared" si="3"/>
        <v>0.87393068965760501</v>
      </c>
      <c r="F25" s="12">
        <v>1473230.9217900001</v>
      </c>
      <c r="G25" s="12">
        <v>1388614.65487</v>
      </c>
      <c r="H25" s="13">
        <f t="shared" si="1"/>
        <v>-5.7435847746930202</v>
      </c>
      <c r="I25" s="13">
        <f t="shared" si="4"/>
        <v>0.97694237186654975</v>
      </c>
      <c r="J25" s="12">
        <v>1473230.9217900001</v>
      </c>
      <c r="K25" s="12">
        <v>1388614.65487</v>
      </c>
      <c r="L25" s="13">
        <f t="shared" si="2"/>
        <v>-5.7435847746930202</v>
      </c>
      <c r="M25" s="13">
        <f t="shared" si="5"/>
        <v>0.97694237186654975</v>
      </c>
    </row>
    <row r="26" spans="1:13" ht="14.25" x14ac:dyDescent="0.2">
      <c r="A26" s="11" t="s">
        <v>145</v>
      </c>
      <c r="B26" s="12">
        <v>172919.19054000001</v>
      </c>
      <c r="C26" s="12">
        <v>168997.32849000001</v>
      </c>
      <c r="D26" s="13">
        <f t="shared" si="0"/>
        <v>-2.2680316960498281</v>
      </c>
      <c r="E26" s="13">
        <f t="shared" si="3"/>
        <v>1.3688683429352768</v>
      </c>
      <c r="F26" s="12">
        <v>2015354.8411300001</v>
      </c>
      <c r="G26" s="12">
        <v>1920302.5917499999</v>
      </c>
      <c r="H26" s="13">
        <f t="shared" si="1"/>
        <v>-4.716402662208349</v>
      </c>
      <c r="I26" s="13">
        <f t="shared" si="4"/>
        <v>1.3510047313027664</v>
      </c>
      <c r="J26" s="12">
        <v>2015354.8411300001</v>
      </c>
      <c r="K26" s="12">
        <v>1920302.5917499999</v>
      </c>
      <c r="L26" s="13">
        <f t="shared" si="2"/>
        <v>-4.716402662208349</v>
      </c>
      <c r="M26" s="13">
        <f t="shared" si="5"/>
        <v>1.3510047313027664</v>
      </c>
    </row>
    <row r="27" spans="1:13" ht="15.75" x14ac:dyDescent="0.25">
      <c r="A27" s="9" t="s">
        <v>19</v>
      </c>
      <c r="B27" s="50">
        <f>B28</f>
        <v>1261717.4326500001</v>
      </c>
      <c r="C27" s="50">
        <f>C28</f>
        <v>1282127.6275899999</v>
      </c>
      <c r="D27" s="48">
        <f t="shared" si="0"/>
        <v>1.617651814252266</v>
      </c>
      <c r="E27" s="48">
        <f t="shared" si="3"/>
        <v>10.385157781440979</v>
      </c>
      <c r="F27" s="50">
        <f>F28</f>
        <v>15398176.490119999</v>
      </c>
      <c r="G27" s="50">
        <f>G28</f>
        <v>13936293.71985</v>
      </c>
      <c r="H27" s="48">
        <f t="shared" si="1"/>
        <v>-9.4938694280325571</v>
      </c>
      <c r="I27" s="48">
        <f t="shared" si="4"/>
        <v>9.804704130084076</v>
      </c>
      <c r="J27" s="50">
        <f>J28</f>
        <v>15398176.490119999</v>
      </c>
      <c r="K27" s="50">
        <f>K28</f>
        <v>13936293.71985</v>
      </c>
      <c r="L27" s="48">
        <f t="shared" si="2"/>
        <v>-9.4938694280325571</v>
      </c>
      <c r="M27" s="48">
        <f t="shared" si="5"/>
        <v>9.804704130084076</v>
      </c>
    </row>
    <row r="28" spans="1:13" ht="14.25" x14ac:dyDescent="0.2">
      <c r="A28" s="11" t="s">
        <v>146</v>
      </c>
      <c r="B28" s="12">
        <v>1261717.4326500001</v>
      </c>
      <c r="C28" s="12">
        <v>1282127.6275899999</v>
      </c>
      <c r="D28" s="13">
        <f t="shared" si="0"/>
        <v>1.617651814252266</v>
      </c>
      <c r="E28" s="13">
        <f t="shared" si="3"/>
        <v>10.385157781440979</v>
      </c>
      <c r="F28" s="12">
        <v>15398176.490119999</v>
      </c>
      <c r="G28" s="12">
        <v>13936293.71985</v>
      </c>
      <c r="H28" s="13">
        <f t="shared" si="1"/>
        <v>-9.4938694280325571</v>
      </c>
      <c r="I28" s="13">
        <f t="shared" si="4"/>
        <v>9.804704130084076</v>
      </c>
      <c r="J28" s="12">
        <v>15398176.490119999</v>
      </c>
      <c r="K28" s="12">
        <v>13936293.71985</v>
      </c>
      <c r="L28" s="13">
        <f t="shared" si="2"/>
        <v>-9.4938694280325571</v>
      </c>
      <c r="M28" s="13">
        <f t="shared" si="5"/>
        <v>9.804704130084076</v>
      </c>
    </row>
    <row r="29" spans="1:13" ht="15.75" x14ac:dyDescent="0.25">
      <c r="A29" s="9" t="s">
        <v>21</v>
      </c>
      <c r="B29" s="50">
        <f>B30+B31+B32+B33+B34+B35+B36+B37+B38+B39+B40+B41</f>
        <v>7033403.4703700012</v>
      </c>
      <c r="C29" s="50">
        <f>C30+C31+C32+C33+C34+C35+C36+C37+C38+C39+C40+C41</f>
        <v>7783269.0836899988</v>
      </c>
      <c r="D29" s="48">
        <f t="shared" si="0"/>
        <v>10.661490080570482</v>
      </c>
      <c r="E29" s="48">
        <f t="shared" si="3"/>
        <v>63.044018200799776</v>
      </c>
      <c r="F29" s="50">
        <f>F30+F31+F32+F33+F34+F35+F36+F37+F38+F39+F40+F41</f>
        <v>82042754.270229995</v>
      </c>
      <c r="G29" s="50">
        <f>G30+G31+G32+G33+G34+G35+G36+G37+G38+G39+G40+G41</f>
        <v>82543459.839639992</v>
      </c>
      <c r="H29" s="48">
        <f t="shared" si="1"/>
        <v>0.61029834244811809</v>
      </c>
      <c r="I29" s="48">
        <f t="shared" si="4"/>
        <v>58.072412785646868</v>
      </c>
      <c r="J29" s="50">
        <f>J30+J31+J32+J33+J34+J35+J36+J37+J38+J39+J40+J41</f>
        <v>82042754.270229995</v>
      </c>
      <c r="K29" s="50">
        <f>K30+K31+K32+K33+K34+K35+K36+K37+K38+K39+K40+K41</f>
        <v>82543459.839639992</v>
      </c>
      <c r="L29" s="48">
        <f t="shared" si="2"/>
        <v>0.61029834244811809</v>
      </c>
      <c r="M29" s="48">
        <f t="shared" si="5"/>
        <v>58.072412785646868</v>
      </c>
    </row>
    <row r="30" spans="1:13" ht="14.25" x14ac:dyDescent="0.2">
      <c r="A30" s="11" t="s">
        <v>147</v>
      </c>
      <c r="B30" s="12">
        <v>1388520.65634</v>
      </c>
      <c r="C30" s="12">
        <v>1339352.8468200001</v>
      </c>
      <c r="D30" s="13">
        <f t="shared" si="0"/>
        <v>-3.5410211072841555</v>
      </c>
      <c r="E30" s="13">
        <f t="shared" si="3"/>
        <v>10.848678665004021</v>
      </c>
      <c r="F30" s="12">
        <v>16954868.104249999</v>
      </c>
      <c r="G30" s="12">
        <v>16965859.060520001</v>
      </c>
      <c r="H30" s="13">
        <f t="shared" si="1"/>
        <v>6.4824781899935735E-2</v>
      </c>
      <c r="I30" s="13">
        <f t="shared" si="4"/>
        <v>11.936116714027982</v>
      </c>
      <c r="J30" s="12">
        <v>16954868.104249999</v>
      </c>
      <c r="K30" s="12">
        <v>16965859.060520001</v>
      </c>
      <c r="L30" s="13">
        <f t="shared" si="2"/>
        <v>6.4824781899935735E-2</v>
      </c>
      <c r="M30" s="13">
        <f t="shared" si="5"/>
        <v>11.936116714027982</v>
      </c>
    </row>
    <row r="31" spans="1:13" ht="14.25" x14ac:dyDescent="0.2">
      <c r="A31" s="11" t="s">
        <v>148</v>
      </c>
      <c r="B31" s="12">
        <v>1847538.102</v>
      </c>
      <c r="C31" s="12">
        <v>2347550.95107</v>
      </c>
      <c r="D31" s="13">
        <f t="shared" si="0"/>
        <v>27.06373679269322</v>
      </c>
      <c r="E31" s="13">
        <f t="shared" si="3"/>
        <v>19.015023545401629</v>
      </c>
      <c r="F31" s="12">
        <v>21151913.805980001</v>
      </c>
      <c r="G31" s="12">
        <v>23889626.102150001</v>
      </c>
      <c r="H31" s="13">
        <f t="shared" si="1"/>
        <v>12.943094990279333</v>
      </c>
      <c r="I31" s="13">
        <f t="shared" si="4"/>
        <v>16.807245916200131</v>
      </c>
      <c r="J31" s="12">
        <v>21151913.805980001</v>
      </c>
      <c r="K31" s="12">
        <v>23889626.102150001</v>
      </c>
      <c r="L31" s="13">
        <f t="shared" si="2"/>
        <v>12.943094990279333</v>
      </c>
      <c r="M31" s="13">
        <f t="shared" si="5"/>
        <v>16.807245916200131</v>
      </c>
    </row>
    <row r="32" spans="1:13" ht="14.25" x14ac:dyDescent="0.2">
      <c r="A32" s="11" t="s">
        <v>149</v>
      </c>
      <c r="B32" s="12">
        <v>61358.134149999998</v>
      </c>
      <c r="C32" s="12">
        <v>156403.91558999999</v>
      </c>
      <c r="D32" s="13">
        <f t="shared" si="0"/>
        <v>154.90331112032356</v>
      </c>
      <c r="E32" s="13">
        <f t="shared" si="3"/>
        <v>1.2668624449583581</v>
      </c>
      <c r="F32" s="12">
        <v>1029856.99714</v>
      </c>
      <c r="G32" s="12">
        <v>972176.85184999998</v>
      </c>
      <c r="H32" s="13">
        <f t="shared" si="1"/>
        <v>-5.6007917070217186</v>
      </c>
      <c r="I32" s="13">
        <f t="shared" si="4"/>
        <v>0.68396279427787654</v>
      </c>
      <c r="J32" s="12">
        <v>1029856.99714</v>
      </c>
      <c r="K32" s="12">
        <v>972176.85184999998</v>
      </c>
      <c r="L32" s="13">
        <f t="shared" si="2"/>
        <v>-5.6007917070217186</v>
      </c>
      <c r="M32" s="13">
        <f t="shared" si="5"/>
        <v>0.68396279427787654</v>
      </c>
    </row>
    <row r="33" spans="1:13" ht="14.25" x14ac:dyDescent="0.2">
      <c r="A33" s="11" t="s">
        <v>150</v>
      </c>
      <c r="B33" s="12">
        <v>934564.43351</v>
      </c>
      <c r="C33" s="12">
        <v>951703.53688999999</v>
      </c>
      <c r="D33" s="13">
        <f t="shared" si="0"/>
        <v>1.8339135072399044</v>
      </c>
      <c r="E33" s="13">
        <f t="shared" si="3"/>
        <v>7.7087422336699465</v>
      </c>
      <c r="F33" s="12">
        <v>10471936.459899999</v>
      </c>
      <c r="G33" s="12">
        <v>9987737.1257700007</v>
      </c>
      <c r="H33" s="13">
        <f t="shared" si="1"/>
        <v>-4.62378029110599</v>
      </c>
      <c r="I33" s="13">
        <f t="shared" si="4"/>
        <v>7.0267468105777828</v>
      </c>
      <c r="J33" s="12">
        <v>10471936.459899999</v>
      </c>
      <c r="K33" s="12">
        <v>9987737.1257700007</v>
      </c>
      <c r="L33" s="13">
        <f t="shared" si="2"/>
        <v>-4.62378029110599</v>
      </c>
      <c r="M33" s="13">
        <f t="shared" si="5"/>
        <v>7.0267468105777828</v>
      </c>
    </row>
    <row r="34" spans="1:13" ht="14.25" x14ac:dyDescent="0.2">
      <c r="A34" s="11" t="s">
        <v>151</v>
      </c>
      <c r="B34" s="12">
        <v>502027.66013999999</v>
      </c>
      <c r="C34" s="12">
        <v>493576.66022999998</v>
      </c>
      <c r="D34" s="13">
        <f t="shared" si="0"/>
        <v>-1.6833733638587347</v>
      </c>
      <c r="E34" s="13">
        <f t="shared" si="3"/>
        <v>3.99794168959628</v>
      </c>
      <c r="F34" s="12">
        <v>5523064.6535799997</v>
      </c>
      <c r="G34" s="12">
        <v>5303014.2268399997</v>
      </c>
      <c r="H34" s="13">
        <f t="shared" si="1"/>
        <v>-3.9842087779538371</v>
      </c>
      <c r="I34" s="13">
        <f t="shared" si="4"/>
        <v>3.7308689481576445</v>
      </c>
      <c r="J34" s="12">
        <v>5523064.6535799997</v>
      </c>
      <c r="K34" s="12">
        <v>5303014.2268399997</v>
      </c>
      <c r="L34" s="13">
        <f t="shared" si="2"/>
        <v>-3.9842087779538371</v>
      </c>
      <c r="M34" s="13">
        <f t="shared" si="5"/>
        <v>3.7308689481576445</v>
      </c>
    </row>
    <row r="35" spans="1:13" ht="14.25" x14ac:dyDescent="0.2">
      <c r="A35" s="11" t="s">
        <v>152</v>
      </c>
      <c r="B35" s="12">
        <v>506304.07636000001</v>
      </c>
      <c r="C35" s="12">
        <v>492911.36488000001</v>
      </c>
      <c r="D35" s="13">
        <f t="shared" si="0"/>
        <v>-2.6451913198655168</v>
      </c>
      <c r="E35" s="13">
        <f t="shared" si="3"/>
        <v>3.9925528366986978</v>
      </c>
      <c r="F35" s="12">
        <v>6230278.8888900001</v>
      </c>
      <c r="G35" s="12">
        <v>5948965.5345999999</v>
      </c>
      <c r="H35" s="13">
        <f t="shared" si="1"/>
        <v>-4.5152610229318251</v>
      </c>
      <c r="I35" s="13">
        <f t="shared" si="4"/>
        <v>4.1853198647601575</v>
      </c>
      <c r="J35" s="12">
        <v>6230278.8888900001</v>
      </c>
      <c r="K35" s="12">
        <v>5948965.5345999999</v>
      </c>
      <c r="L35" s="13">
        <f t="shared" si="2"/>
        <v>-4.5152610229318251</v>
      </c>
      <c r="M35" s="13">
        <f t="shared" si="5"/>
        <v>4.1853198647601575</v>
      </c>
    </row>
    <row r="36" spans="1:13" ht="14.25" x14ac:dyDescent="0.2">
      <c r="A36" s="11" t="s">
        <v>153</v>
      </c>
      <c r="B36" s="12">
        <v>759962.02592000004</v>
      </c>
      <c r="C36" s="12">
        <v>937693.43310999998</v>
      </c>
      <c r="D36" s="13">
        <f t="shared" si="0"/>
        <v>23.386880018753654</v>
      </c>
      <c r="E36" s="13">
        <f t="shared" si="3"/>
        <v>7.595261223543714</v>
      </c>
      <c r="F36" s="12">
        <v>9879863.4344100002</v>
      </c>
      <c r="G36" s="12">
        <v>9089330.1245499998</v>
      </c>
      <c r="H36" s="13">
        <f t="shared" si="1"/>
        <v>-8.0014598896852966</v>
      </c>
      <c r="I36" s="13">
        <f t="shared" si="4"/>
        <v>6.394683866696818</v>
      </c>
      <c r="J36" s="12">
        <v>9879863.4344100002</v>
      </c>
      <c r="K36" s="12">
        <v>9089330.1245499998</v>
      </c>
      <c r="L36" s="13">
        <f t="shared" si="2"/>
        <v>-8.0014598896852966</v>
      </c>
      <c r="M36" s="13">
        <f t="shared" si="5"/>
        <v>6.394683866696818</v>
      </c>
    </row>
    <row r="37" spans="1:13" ht="14.25" x14ac:dyDescent="0.2">
      <c r="A37" s="14" t="s">
        <v>154</v>
      </c>
      <c r="B37" s="12">
        <v>221458.04852000001</v>
      </c>
      <c r="C37" s="12">
        <v>204462.31135999999</v>
      </c>
      <c r="D37" s="13">
        <f t="shared" si="0"/>
        <v>-7.6744725574808461</v>
      </c>
      <c r="E37" s="13">
        <f t="shared" si="3"/>
        <v>1.6561326018869056</v>
      </c>
      <c r="F37" s="12">
        <v>2755019.84552</v>
      </c>
      <c r="G37" s="12">
        <v>2654696.0296100001</v>
      </c>
      <c r="H37" s="13">
        <f t="shared" si="1"/>
        <v>-3.6414915875520357</v>
      </c>
      <c r="I37" s="13">
        <f t="shared" si="4"/>
        <v>1.8676779959482022</v>
      </c>
      <c r="J37" s="12">
        <v>2755019.84552</v>
      </c>
      <c r="K37" s="12">
        <v>2654696.0296100001</v>
      </c>
      <c r="L37" s="13">
        <f t="shared" si="2"/>
        <v>-3.6414915875520357</v>
      </c>
      <c r="M37" s="13">
        <f t="shared" si="5"/>
        <v>1.8676779959482022</v>
      </c>
    </row>
    <row r="38" spans="1:13" ht="14.25" x14ac:dyDescent="0.2">
      <c r="A38" s="11" t="s">
        <v>155</v>
      </c>
      <c r="B38" s="12">
        <v>212290.94656000001</v>
      </c>
      <c r="C38" s="12">
        <v>347990.29573999997</v>
      </c>
      <c r="D38" s="13">
        <f t="shared" si="0"/>
        <v>63.921401915105747</v>
      </c>
      <c r="E38" s="13">
        <f t="shared" si="3"/>
        <v>2.8187007673044819</v>
      </c>
      <c r="F38" s="12">
        <v>2644476.92019</v>
      </c>
      <c r="G38" s="12">
        <v>2448674.1399699999</v>
      </c>
      <c r="H38" s="13">
        <f t="shared" si="1"/>
        <v>-7.4042158857613352</v>
      </c>
      <c r="I38" s="13">
        <f t="shared" si="4"/>
        <v>1.7227338872169193</v>
      </c>
      <c r="J38" s="12">
        <v>2644476.92019</v>
      </c>
      <c r="K38" s="12">
        <v>2448674.1399699999</v>
      </c>
      <c r="L38" s="13">
        <f t="shared" si="2"/>
        <v>-7.4042158857613352</v>
      </c>
      <c r="M38" s="13">
        <f t="shared" si="5"/>
        <v>1.7227338872169193</v>
      </c>
    </row>
    <row r="39" spans="1:13" ht="14.25" x14ac:dyDescent="0.2">
      <c r="A39" s="11" t="s">
        <v>156</v>
      </c>
      <c r="B39" s="12">
        <v>282382.47564999998</v>
      </c>
      <c r="C39" s="12">
        <v>212852.61012999999</v>
      </c>
      <c r="D39" s="13">
        <f>(C39-B39)/B39*100</f>
        <v>-24.622585151558429</v>
      </c>
      <c r="E39" s="13">
        <f t="shared" si="3"/>
        <v>1.7240935245632745</v>
      </c>
      <c r="F39" s="12">
        <v>1654087.91662</v>
      </c>
      <c r="G39" s="12">
        <v>1677512.7700199999</v>
      </c>
      <c r="H39" s="13">
        <f t="shared" si="1"/>
        <v>1.4161794645031185</v>
      </c>
      <c r="I39" s="13">
        <f t="shared" si="4"/>
        <v>1.1801930064847184</v>
      </c>
      <c r="J39" s="12">
        <v>1654087.91662</v>
      </c>
      <c r="K39" s="12">
        <v>1677512.7700199999</v>
      </c>
      <c r="L39" s="13">
        <f t="shared" si="2"/>
        <v>1.4161794645031185</v>
      </c>
      <c r="M39" s="13">
        <f t="shared" si="5"/>
        <v>1.1801930064847184</v>
      </c>
    </row>
    <row r="40" spans="1:13" ht="14.25" x14ac:dyDescent="0.2">
      <c r="A40" s="11" t="s">
        <v>157</v>
      </c>
      <c r="B40" s="12">
        <v>307669.83185000002</v>
      </c>
      <c r="C40" s="12">
        <v>290203.94021999999</v>
      </c>
      <c r="D40" s="13">
        <f>(C40-B40)/B40*100</f>
        <v>-5.6768294522016278</v>
      </c>
      <c r="E40" s="13">
        <f t="shared" si="3"/>
        <v>2.3506347130555132</v>
      </c>
      <c r="F40" s="12">
        <v>3646091.0769799999</v>
      </c>
      <c r="G40" s="12">
        <v>3509230.9269599998</v>
      </c>
      <c r="H40" s="13">
        <f t="shared" si="1"/>
        <v>-3.7536130373725927</v>
      </c>
      <c r="I40" s="13">
        <f t="shared" si="4"/>
        <v>2.468875273056014</v>
      </c>
      <c r="J40" s="12">
        <v>3646091.0769799999</v>
      </c>
      <c r="K40" s="12">
        <v>3509230.9269599998</v>
      </c>
      <c r="L40" s="13">
        <f t="shared" si="2"/>
        <v>-3.7536130373725927</v>
      </c>
      <c r="M40" s="13">
        <f t="shared" si="5"/>
        <v>2.468875273056014</v>
      </c>
    </row>
    <row r="41" spans="1:13" ht="14.25" x14ac:dyDescent="0.2">
      <c r="A41" s="11" t="s">
        <v>158</v>
      </c>
      <c r="B41" s="12">
        <v>9327.0793699999995</v>
      </c>
      <c r="C41" s="12">
        <v>8567.2176500000005</v>
      </c>
      <c r="D41" s="13">
        <f t="shared" si="0"/>
        <v>-8.1468345004551939</v>
      </c>
      <c r="E41" s="13">
        <f t="shared" si="3"/>
        <v>6.9393955116960893E-2</v>
      </c>
      <c r="F41" s="12">
        <v>101296.16677</v>
      </c>
      <c r="G41" s="12">
        <v>96636.946800000005</v>
      </c>
      <c r="H41" s="13">
        <f t="shared" si="1"/>
        <v>-4.5996014642677201</v>
      </c>
      <c r="I41" s="13">
        <f t="shared" si="4"/>
        <v>6.7987708242624012E-2</v>
      </c>
      <c r="J41" s="12">
        <v>101296.16677</v>
      </c>
      <c r="K41" s="12">
        <v>96636.946800000005</v>
      </c>
      <c r="L41" s="13">
        <f t="shared" si="2"/>
        <v>-4.5996014642677201</v>
      </c>
      <c r="M41" s="13">
        <f t="shared" si="5"/>
        <v>6.7987708242624012E-2</v>
      </c>
    </row>
    <row r="42" spans="1:13" ht="15.75" x14ac:dyDescent="0.25">
      <c r="A42" s="51" t="s">
        <v>31</v>
      </c>
      <c r="B42" s="50">
        <f>B43</f>
        <v>309047.22055999999</v>
      </c>
      <c r="C42" s="50">
        <f>C43</f>
        <v>354647.02817000001</v>
      </c>
      <c r="D42" s="48">
        <f t="shared" si="0"/>
        <v>14.754964476746373</v>
      </c>
      <c r="E42" s="48">
        <f t="shared" si="3"/>
        <v>2.8726199053893002</v>
      </c>
      <c r="F42" s="50">
        <f>F43</f>
        <v>3895210.7144499999</v>
      </c>
      <c r="G42" s="50">
        <f>G43</f>
        <v>3786686.9408800001</v>
      </c>
      <c r="H42" s="48">
        <f t="shared" si="1"/>
        <v>-2.786082230863939</v>
      </c>
      <c r="I42" s="48">
        <f t="shared" si="4"/>
        <v>2.6640759612937592</v>
      </c>
      <c r="J42" s="50">
        <f>J43</f>
        <v>3895210.7144499999</v>
      </c>
      <c r="K42" s="50">
        <f>K43</f>
        <v>3786686.9408800001</v>
      </c>
      <c r="L42" s="48">
        <f t="shared" si="2"/>
        <v>-2.786082230863939</v>
      </c>
      <c r="M42" s="48">
        <f t="shared" si="5"/>
        <v>2.6640759612937592</v>
      </c>
    </row>
    <row r="43" spans="1:13" ht="14.25" x14ac:dyDescent="0.2">
      <c r="A43" s="11" t="s">
        <v>159</v>
      </c>
      <c r="B43" s="12">
        <v>309047.22055999999</v>
      </c>
      <c r="C43" s="12">
        <v>354647.02817000001</v>
      </c>
      <c r="D43" s="13">
        <f t="shared" si="0"/>
        <v>14.754964476746373</v>
      </c>
      <c r="E43" s="13">
        <f t="shared" si="3"/>
        <v>2.8726199053893002</v>
      </c>
      <c r="F43" s="12">
        <v>3895210.7144499999</v>
      </c>
      <c r="G43" s="12">
        <v>3786686.9408800001</v>
      </c>
      <c r="H43" s="13">
        <f t="shared" si="1"/>
        <v>-2.786082230863939</v>
      </c>
      <c r="I43" s="13">
        <f t="shared" si="4"/>
        <v>2.6640759612937592</v>
      </c>
      <c r="J43" s="12">
        <v>3895210.7144499999</v>
      </c>
      <c r="K43" s="12">
        <v>3786686.9408800001</v>
      </c>
      <c r="L43" s="13">
        <f t="shared" si="2"/>
        <v>-2.786082230863939</v>
      </c>
      <c r="M43" s="13">
        <f t="shared" si="5"/>
        <v>2.6640759612937592</v>
      </c>
    </row>
    <row r="44" spans="1:13" ht="15.75" x14ac:dyDescent="0.25">
      <c r="A44" s="9" t="s">
        <v>33</v>
      </c>
      <c r="B44" s="8">
        <f>B8+B22+B42</f>
        <v>11498668.192230001</v>
      </c>
      <c r="C44" s="8">
        <f>C8+C22+C42</f>
        <v>12345769.362129999</v>
      </c>
      <c r="D44" s="10">
        <f t="shared" si="0"/>
        <v>7.3669502914468845</v>
      </c>
      <c r="E44" s="10">
        <f t="shared" si="3"/>
        <v>100</v>
      </c>
      <c r="F44" s="15">
        <f>F8+F22+F42</f>
        <v>133541551.65699999</v>
      </c>
      <c r="G44" s="15">
        <f>G8+G22+G42</f>
        <v>131676179.3937</v>
      </c>
      <c r="H44" s="16">
        <f t="shared" si="1"/>
        <v>-1.3968478276268461</v>
      </c>
      <c r="I44" s="16">
        <f t="shared" si="4"/>
        <v>92.639119545551452</v>
      </c>
      <c r="J44" s="15">
        <f>J8+J22+J42</f>
        <v>133541551.65699999</v>
      </c>
      <c r="K44" s="15">
        <f>K8+K22+K42</f>
        <v>131676179.3937</v>
      </c>
      <c r="L44" s="16">
        <f t="shared" si="2"/>
        <v>-1.3968478276268461</v>
      </c>
      <c r="M44" s="16">
        <f t="shared" si="5"/>
        <v>92.639119545551452</v>
      </c>
    </row>
    <row r="45" spans="1:13" ht="15.75" x14ac:dyDescent="0.25">
      <c r="A45" s="52" t="s">
        <v>34</v>
      </c>
      <c r="B45" s="53"/>
      <c r="C45" s="53"/>
      <c r="D45" s="54"/>
      <c r="E45" s="54"/>
      <c r="F45" s="55">
        <f>F46-F44</f>
        <v>10297319.771000013</v>
      </c>
      <c r="G45" s="55">
        <f>G46-G44</f>
        <v>10462670.845430017</v>
      </c>
      <c r="H45" s="56">
        <f t="shared" si="1"/>
        <v>1.6057680843871265</v>
      </c>
      <c r="I45" s="56">
        <f t="shared" si="4"/>
        <v>7.3608804544485498</v>
      </c>
      <c r="J45" s="55">
        <f>J46-J44</f>
        <v>10297319.771000013</v>
      </c>
      <c r="K45" s="55">
        <f>K46-K44</f>
        <v>10462670.845430017</v>
      </c>
      <c r="L45" s="56">
        <f t="shared" si="2"/>
        <v>1.6057680843871265</v>
      </c>
      <c r="M45" s="56">
        <f t="shared" si="5"/>
        <v>7.3608804544485498</v>
      </c>
    </row>
    <row r="46" spans="1:13" s="18" customFormat="1" ht="22.5" customHeight="1" x14ac:dyDescent="0.3">
      <c r="A46" s="17" t="s">
        <v>35</v>
      </c>
      <c r="B46" s="57"/>
      <c r="C46" s="57"/>
      <c r="D46" s="58"/>
      <c r="E46" s="58"/>
      <c r="F46" s="106">
        <v>143838871.428</v>
      </c>
      <c r="G46" s="106">
        <v>142138850.23913002</v>
      </c>
      <c r="H46" s="107">
        <f t="shared" si="1"/>
        <v>-1.1818927470665992</v>
      </c>
      <c r="I46" s="107">
        <f t="shared" si="4"/>
        <v>100</v>
      </c>
      <c r="J46" s="106">
        <v>143838871.428</v>
      </c>
      <c r="K46" s="106">
        <v>142138850.23913002</v>
      </c>
      <c r="L46" s="107">
        <f t="shared" si="2"/>
        <v>-1.1818927470665992</v>
      </c>
      <c r="M46" s="107">
        <f t="shared" si="5"/>
        <v>100</v>
      </c>
    </row>
    <row r="47" spans="1:13" ht="20.25" customHeight="1" x14ac:dyDescent="0.2"/>
    <row r="48" spans="1:13" ht="15" x14ac:dyDescent="0.2">
      <c r="C48" s="116"/>
    </row>
    <row r="49" spans="1:3" ht="15" x14ac:dyDescent="0.2">
      <c r="A49" s="1" t="s">
        <v>225</v>
      </c>
      <c r="C49" s="117"/>
    </row>
    <row r="50" spans="1:3" x14ac:dyDescent="0.2">
      <c r="A50" s="1" t="s">
        <v>115</v>
      </c>
    </row>
  </sheetData>
  <mergeCells count="5">
    <mergeCell ref="B6:E6"/>
    <mergeCell ref="F6:I6"/>
    <mergeCell ref="J6:M6"/>
    <mergeCell ref="A5:M5"/>
    <mergeCell ref="B1:J1"/>
  </mergeCells>
  <printOptions horizontalCentered="1" verticalCentered="1"/>
  <pageMargins left="0.11811023622047245" right="0" top="0.19685039370078741" bottom="0.19685039370078741" header="0.39370078740157483" footer="0.35433070866141736"/>
  <pageSetup paperSize="9" scale="64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A76"/>
  <sheetViews>
    <sheetView showGridLines="0" workbookViewId="0">
      <selection activeCell="I55" sqref="I55"/>
    </sheetView>
  </sheetViews>
  <sheetFormatPr defaultColWidth="9.140625" defaultRowHeight="12.75" x14ac:dyDescent="0.2"/>
  <cols>
    <col min="4" max="4" width="18.5703125" customWidth="1"/>
    <col min="7" max="7" width="8" customWidth="1"/>
    <col min="8" max="8" width="10.42578125" bestFit="1" customWidth="1"/>
    <col min="11" max="11" width="9" customWidth="1"/>
    <col min="12" max="12" width="9.42578125" customWidth="1"/>
  </cols>
  <sheetData>
    <row r="12" ht="12.75" customHeight="1" x14ac:dyDescent="0.2"/>
    <row r="14" ht="12.75" customHeight="1" x14ac:dyDescent="0.2"/>
    <row r="25" ht="12.75" customHeight="1" x14ac:dyDescent="0.2"/>
    <row r="29" ht="12.75" customHeight="1" x14ac:dyDescent="0.2"/>
    <row r="43" ht="12.75" customHeight="1" x14ac:dyDescent="0.2"/>
    <row r="45" ht="12.75" customHeight="1" x14ac:dyDescent="0.2"/>
    <row r="59" spans="1:1" ht="12.75" customHeight="1" x14ac:dyDescent="0.2"/>
    <row r="61" spans="1:1" ht="12.75" customHeight="1" x14ac:dyDescent="0.2">
      <c r="A61" s="32"/>
    </row>
    <row r="76" ht="12.75" customHeight="1" x14ac:dyDescent="0.2"/>
  </sheetData>
  <pageMargins left="0.15748031496062992" right="0.15748031496062992" top="0.19685039370078741" bottom="0" header="0.51181102362204722" footer="0.51181102362204722"/>
  <pageSetup paperSize="9" orientation="portrait" horizontalDpi="4294967294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66"/>
  <sheetViews>
    <sheetView showGridLines="0" workbookViewId="0">
      <selection activeCell="I6" sqref="I6"/>
    </sheetView>
  </sheetViews>
  <sheetFormatPr defaultColWidth="9.140625" defaultRowHeight="12.75" x14ac:dyDescent="0.2"/>
  <cols>
    <col min="1" max="1" width="2.42578125" customWidth="1"/>
    <col min="5" max="5" width="20.5703125" customWidth="1"/>
    <col min="7" max="7" width="6.5703125" customWidth="1"/>
    <col min="8" max="8" width="8.5703125" customWidth="1"/>
    <col min="10" max="10" width="9" customWidth="1"/>
    <col min="11" max="11" width="9.42578125" customWidth="1"/>
  </cols>
  <sheetData>
    <row r="2" spans="3:3" ht="15" x14ac:dyDescent="0.25">
      <c r="C2" s="33" t="s">
        <v>55</v>
      </c>
    </row>
    <row r="14" spans="3:3" ht="12.75" customHeight="1" x14ac:dyDescent="0.2"/>
    <row r="16" spans="3:3" ht="12.75" customHeight="1" x14ac:dyDescent="0.2"/>
    <row r="21" spans="3:3" ht="15" x14ac:dyDescent="0.25">
      <c r="C21" s="33" t="s">
        <v>56</v>
      </c>
    </row>
    <row r="34" ht="12.75" customHeight="1" x14ac:dyDescent="0.2"/>
    <row r="50" spans="2:2" ht="12.75" customHeight="1" x14ac:dyDescent="0.2"/>
    <row r="51" spans="2:2" x14ac:dyDescent="0.2">
      <c r="B51" s="32"/>
    </row>
    <row r="66" ht="12.75" customHeight="1" x14ac:dyDescent="0.2"/>
  </sheetData>
  <pageMargins left="0" right="0" top="0.19685039370078741" bottom="0.19685039370078741" header="0.51181102362204722" footer="0.51181102362204722"/>
  <pageSetup paperSize="9" orientation="portrait" horizontalDpi="4294967294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2"/>
  <sheetViews>
    <sheetView showGridLines="0" workbookViewId="0">
      <selection activeCell="J14" sqref="J14"/>
    </sheetView>
  </sheetViews>
  <sheetFormatPr defaultColWidth="9.140625" defaultRowHeight="12.75" x14ac:dyDescent="0.2"/>
  <cols>
    <col min="4" max="4" width="17.42578125" customWidth="1"/>
  </cols>
  <sheetData>
    <row r="1" spans="2:2" ht="15" x14ac:dyDescent="0.25">
      <c r="B1" s="33" t="s">
        <v>14</v>
      </c>
    </row>
    <row r="2" spans="2:2" ht="15" x14ac:dyDescent="0.25">
      <c r="B2" s="33" t="s">
        <v>57</v>
      </c>
    </row>
    <row r="11" spans="2:2" ht="12.75" customHeight="1" x14ac:dyDescent="0.2"/>
    <row r="14" spans="2:2" ht="12.75" customHeight="1" x14ac:dyDescent="0.2"/>
    <row r="25" ht="12.75" customHeight="1" x14ac:dyDescent="0.2"/>
    <row r="31" ht="12.75" customHeight="1" x14ac:dyDescent="0.2"/>
    <row r="40" spans="1:1" ht="12.75" customHeight="1" x14ac:dyDescent="0.2"/>
    <row r="45" spans="1:1" x14ac:dyDescent="0.2">
      <c r="A45" s="32"/>
    </row>
    <row r="47" spans="1:1" ht="12.75" customHeight="1" x14ac:dyDescent="0.2"/>
    <row r="54" ht="12.75" customHeight="1" x14ac:dyDescent="0.2"/>
    <row r="69" ht="12.75" customHeight="1" x14ac:dyDescent="0.2"/>
    <row r="71" ht="12.75" customHeight="1" x14ac:dyDescent="0.2"/>
    <row r="82" ht="12.75" customHeight="1" x14ac:dyDescent="0.2"/>
  </sheetData>
  <pageMargins left="0" right="0" top="0" bottom="0" header="0.51181102362204722" footer="0.51181102362204722"/>
  <pageSetup paperSize="9" orientation="portrait" horizontalDpi="4294967294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7"/>
  <sheetViews>
    <sheetView showGridLines="0" workbookViewId="0">
      <selection activeCell="H94" sqref="H94"/>
    </sheetView>
  </sheetViews>
  <sheetFormatPr defaultColWidth="9.140625" defaultRowHeight="12.75" x14ac:dyDescent="0.2"/>
  <cols>
    <col min="4" max="4" width="22.28515625" customWidth="1"/>
    <col min="9" max="9" width="17.85546875" customWidth="1"/>
  </cols>
  <sheetData>
    <row r="1" spans="2:2" ht="15" x14ac:dyDescent="0.25">
      <c r="B1" s="33" t="s">
        <v>58</v>
      </c>
    </row>
    <row r="10" spans="2:2" ht="12.75" customHeight="1" x14ac:dyDescent="0.2"/>
    <row r="13" spans="2:2" ht="12.75" customHeight="1" x14ac:dyDescent="0.2"/>
    <row r="18" spans="2:2" ht="15" x14ac:dyDescent="0.25">
      <c r="B18" s="33" t="s">
        <v>59</v>
      </c>
    </row>
    <row r="19" spans="2:2" ht="15" x14ac:dyDescent="0.25">
      <c r="B19" s="33"/>
    </row>
    <row r="20" spans="2:2" ht="15" x14ac:dyDescent="0.25">
      <c r="B20" s="33"/>
    </row>
    <row r="21" spans="2:2" ht="15" x14ac:dyDescent="0.25">
      <c r="B21" s="33"/>
    </row>
    <row r="26" spans="2:2" ht="12.75" customHeight="1" x14ac:dyDescent="0.2"/>
    <row r="29" spans="2:2" ht="12.75" customHeight="1" x14ac:dyDescent="0.2"/>
    <row r="40" ht="12.75" customHeight="1" x14ac:dyDescent="0.2"/>
    <row r="42" ht="12.75" customHeight="1" x14ac:dyDescent="0.2"/>
    <row r="44" ht="12.75" customHeight="1" x14ac:dyDescent="0.2"/>
    <row r="51" spans="1:1" x14ac:dyDescent="0.2">
      <c r="A51" s="32"/>
    </row>
    <row r="53" spans="1:1" ht="12.75" customHeight="1" x14ac:dyDescent="0.2"/>
    <row r="54" spans="1:1" ht="12.75" customHeight="1" x14ac:dyDescent="0.2"/>
    <row r="57" spans="1:1" ht="12.75" customHeight="1" x14ac:dyDescent="0.2"/>
    <row r="64" spans="1:1" ht="12.75" customHeight="1" x14ac:dyDescent="0.2"/>
    <row r="67" ht="12.75" customHeight="1" x14ac:dyDescent="0.2"/>
    <row r="69" ht="12.75" customHeight="1" x14ac:dyDescent="0.2"/>
    <row r="77" ht="12.75" customHeight="1" x14ac:dyDescent="0.2"/>
    <row r="96" ht="12.75" customHeight="1" x14ac:dyDescent="0.2"/>
    <row r="114" ht="12.75" customHeight="1" x14ac:dyDescent="0.2"/>
    <row r="127" ht="12.75" customHeight="1" x14ac:dyDescent="0.2"/>
    <row r="147" ht="12.75" customHeight="1" x14ac:dyDescent="0.2"/>
  </sheetData>
  <pageMargins left="0" right="0" top="0" bottom="0.19685039370078741" header="0.51181102362204722" footer="0.51181102362204722"/>
  <pageSetup paperSize="9" scale="95" orientation="portrait" horizontalDpi="4294967294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"/>
  <sheetViews>
    <sheetView showGridLines="0" zoomScale="90" zoomScaleNormal="90" workbookViewId="0">
      <selection activeCell="P79" sqref="P79"/>
    </sheetView>
  </sheetViews>
  <sheetFormatPr defaultColWidth="9.140625" defaultRowHeight="12.75" x14ac:dyDescent="0.2"/>
  <cols>
    <col min="1" max="1" width="7" customWidth="1"/>
    <col min="2" max="2" width="40.28515625" customWidth="1"/>
    <col min="3" max="4" width="11" style="45" bestFit="1" customWidth="1"/>
    <col min="5" max="5" width="12.28515625" style="46" bestFit="1" customWidth="1"/>
    <col min="6" max="6" width="11" style="46" bestFit="1" customWidth="1"/>
    <col min="7" max="7" width="12.28515625" style="46" bestFit="1" customWidth="1"/>
    <col min="8" max="8" width="11.42578125" style="46" bestFit="1" customWidth="1"/>
    <col min="9" max="9" width="12.28515625" style="46" bestFit="1" customWidth="1"/>
    <col min="10" max="10" width="12.7109375" style="46" bestFit="1" customWidth="1"/>
    <col min="11" max="11" width="12.28515625" style="46" bestFit="1" customWidth="1"/>
    <col min="12" max="12" width="11" style="46" customWidth="1"/>
    <col min="13" max="13" width="12.28515625" style="46" bestFit="1" customWidth="1"/>
    <col min="14" max="14" width="11" style="46" bestFit="1" customWidth="1"/>
    <col min="15" max="15" width="13.5703125" style="45" bestFit="1" customWidth="1"/>
  </cols>
  <sheetData>
    <row r="1" spans="1:15" ht="16.5" thickBot="1" x14ac:dyDescent="0.3">
      <c r="B1" s="34" t="s">
        <v>60</v>
      </c>
      <c r="C1" s="35" t="s">
        <v>44</v>
      </c>
      <c r="D1" s="35" t="s">
        <v>45</v>
      </c>
      <c r="E1" s="35" t="s">
        <v>46</v>
      </c>
      <c r="F1" s="35" t="s">
        <v>47</v>
      </c>
      <c r="G1" s="35" t="s">
        <v>48</v>
      </c>
      <c r="H1" s="35" t="s">
        <v>49</v>
      </c>
      <c r="I1" s="35" t="s">
        <v>0</v>
      </c>
      <c r="J1" s="35" t="s">
        <v>61</v>
      </c>
      <c r="K1" s="35" t="s">
        <v>50</v>
      </c>
      <c r="L1" s="35" t="s">
        <v>51</v>
      </c>
      <c r="M1" s="35" t="s">
        <v>52</v>
      </c>
      <c r="N1" s="35" t="s">
        <v>53</v>
      </c>
      <c r="O1" s="36" t="s">
        <v>42</v>
      </c>
    </row>
    <row r="2" spans="1:15" s="67" customFormat="1" ht="16.5" thickTop="1" thickBot="1" x14ac:dyDescent="0.3">
      <c r="A2" s="37">
        <v>2016</v>
      </c>
      <c r="B2" s="38" t="s">
        <v>2</v>
      </c>
      <c r="C2" s="130">
        <f>C4+C6+C8+C10+C12+C14+C16+C18+C20+C22</f>
        <v>1452230.2365300001</v>
      </c>
      <c r="D2" s="130">
        <f t="shared" ref="D2:O2" si="0">D4+D6+D8+D10+D12+D14+D16+D18+D20+D22</f>
        <v>1713930.1905499999</v>
      </c>
      <c r="E2" s="130">
        <f t="shared" si="0"/>
        <v>1750002.9295099999</v>
      </c>
      <c r="F2" s="130">
        <f t="shared" si="0"/>
        <v>1635796.3596500002</v>
      </c>
      <c r="G2" s="130">
        <f t="shared" si="0"/>
        <v>1600755.81176</v>
      </c>
      <c r="H2" s="130">
        <f t="shared" si="0"/>
        <v>1703563.2838399997</v>
      </c>
      <c r="I2" s="130">
        <f t="shared" si="0"/>
        <v>1206270.1807500001</v>
      </c>
      <c r="J2" s="130">
        <f t="shared" si="0"/>
        <v>1629047.4056800001</v>
      </c>
      <c r="K2" s="130">
        <f t="shared" si="0"/>
        <v>1547685.5047899999</v>
      </c>
      <c r="L2" s="130">
        <f t="shared" si="0"/>
        <v>1941427.8039000002</v>
      </c>
      <c r="M2" s="130">
        <f t="shared" si="0"/>
        <v>2046560.75663</v>
      </c>
      <c r="N2" s="130">
        <f t="shared" si="0"/>
        <v>2001896.8446100003</v>
      </c>
      <c r="O2" s="130">
        <f t="shared" si="0"/>
        <v>20229167.308200002</v>
      </c>
    </row>
    <row r="3" spans="1:15" ht="15.75" thickTop="1" x14ac:dyDescent="0.25">
      <c r="A3" s="39">
        <v>2015</v>
      </c>
      <c r="B3" s="38" t="s">
        <v>2</v>
      </c>
      <c r="C3" s="130">
        <f>C5+C7+C9+C11+C13+C15+C17+C19+C21+C23</f>
        <v>1817721.7493999999</v>
      </c>
      <c r="D3" s="130">
        <f t="shared" ref="D3:O3" si="1">D5+D7+D9+D11+D13+D15+D17+D19+D21+D23</f>
        <v>1656336.50397</v>
      </c>
      <c r="E3" s="130">
        <f t="shared" si="1"/>
        <v>1770947.3889799998</v>
      </c>
      <c r="F3" s="130">
        <f t="shared" si="1"/>
        <v>1707971.2418900002</v>
      </c>
      <c r="G3" s="130">
        <f t="shared" si="1"/>
        <v>1569237.1802300001</v>
      </c>
      <c r="H3" s="130">
        <f t="shared" si="1"/>
        <v>1611584.9565699997</v>
      </c>
      <c r="I3" s="130">
        <f t="shared" si="1"/>
        <v>1530250.5802799999</v>
      </c>
      <c r="J3" s="130">
        <f t="shared" si="1"/>
        <v>1469644.8621</v>
      </c>
      <c r="K3" s="130">
        <f t="shared" si="1"/>
        <v>1554599.8897499996</v>
      </c>
      <c r="L3" s="130">
        <f t="shared" si="1"/>
        <v>2104427.8649300002</v>
      </c>
      <c r="M3" s="130">
        <f t="shared" si="1"/>
        <v>1996611.9718500003</v>
      </c>
      <c r="N3" s="130">
        <f t="shared" si="1"/>
        <v>1980206.7929000002</v>
      </c>
      <c r="O3" s="130">
        <f t="shared" si="1"/>
        <v>20769540.982849997</v>
      </c>
    </row>
    <row r="4" spans="1:15" s="67" customFormat="1" ht="15" x14ac:dyDescent="0.25">
      <c r="A4" s="37">
        <v>2016</v>
      </c>
      <c r="B4" s="40" t="s">
        <v>133</v>
      </c>
      <c r="C4" s="131">
        <v>460617.42556</v>
      </c>
      <c r="D4" s="131">
        <v>562243.6078</v>
      </c>
      <c r="E4" s="131">
        <v>569562.28801999998</v>
      </c>
      <c r="F4" s="131">
        <v>533004.94240000006</v>
      </c>
      <c r="G4" s="131">
        <v>511654.77825999999</v>
      </c>
      <c r="H4" s="131">
        <v>532859.36444999999</v>
      </c>
      <c r="I4" s="131">
        <v>385462.33100000001</v>
      </c>
      <c r="J4" s="131">
        <v>541231.47042000003</v>
      </c>
      <c r="K4" s="131">
        <v>478487.84006999998</v>
      </c>
      <c r="L4" s="131">
        <v>569696.75731000002</v>
      </c>
      <c r="M4" s="131">
        <v>602576.66995999997</v>
      </c>
      <c r="N4" s="131">
        <v>616713.14529000001</v>
      </c>
      <c r="O4" s="132">
        <v>6364110.6205399996</v>
      </c>
    </row>
    <row r="5" spans="1:15" ht="15" x14ac:dyDescent="0.25">
      <c r="A5" s="39">
        <v>2015</v>
      </c>
      <c r="B5" s="40" t="s">
        <v>133</v>
      </c>
      <c r="C5" s="131">
        <v>566117.66602999996</v>
      </c>
      <c r="D5" s="131">
        <v>491783.75361999997</v>
      </c>
      <c r="E5" s="131">
        <v>554740.76428</v>
      </c>
      <c r="F5" s="131">
        <v>486976.49277999997</v>
      </c>
      <c r="G5" s="131">
        <v>480848.67021000001</v>
      </c>
      <c r="H5" s="131">
        <v>480768.24197999999</v>
      </c>
      <c r="I5" s="131">
        <v>430668.38750999997</v>
      </c>
      <c r="J5" s="131">
        <v>459881.61290000001</v>
      </c>
      <c r="K5" s="131">
        <v>438173.99703000003</v>
      </c>
      <c r="L5" s="131">
        <v>587624.22609000001</v>
      </c>
      <c r="M5" s="131">
        <v>607627.91329000005</v>
      </c>
      <c r="N5" s="131">
        <v>541772.52483000001</v>
      </c>
      <c r="O5" s="132">
        <v>6126984.25055</v>
      </c>
    </row>
    <row r="6" spans="1:15" s="67" customFormat="1" ht="15" x14ac:dyDescent="0.25">
      <c r="A6" s="37">
        <v>2016</v>
      </c>
      <c r="B6" s="40" t="s">
        <v>134</v>
      </c>
      <c r="C6" s="131">
        <v>133664.50292999999</v>
      </c>
      <c r="D6" s="131">
        <v>159615.66297999999</v>
      </c>
      <c r="E6" s="131">
        <v>147817.03485</v>
      </c>
      <c r="F6" s="131">
        <v>137864.25597999999</v>
      </c>
      <c r="G6" s="131">
        <v>141054.25565000001</v>
      </c>
      <c r="H6" s="131">
        <v>170570.46976000001</v>
      </c>
      <c r="I6" s="131">
        <v>86829.024699999994</v>
      </c>
      <c r="J6" s="131">
        <v>84937.38351</v>
      </c>
      <c r="K6" s="131">
        <v>117347.73857</v>
      </c>
      <c r="L6" s="131">
        <v>216435.97127000001</v>
      </c>
      <c r="M6" s="131">
        <v>303640.74303999997</v>
      </c>
      <c r="N6" s="131">
        <v>279301.89581000002</v>
      </c>
      <c r="O6" s="132">
        <v>1979078.9390499999</v>
      </c>
    </row>
    <row r="7" spans="1:15" ht="15" x14ac:dyDescent="0.25">
      <c r="A7" s="39">
        <v>2015</v>
      </c>
      <c r="B7" s="40" t="s">
        <v>134</v>
      </c>
      <c r="C7" s="131">
        <v>218481.59776</v>
      </c>
      <c r="D7" s="131">
        <v>155554.29676</v>
      </c>
      <c r="E7" s="131">
        <v>152629.234</v>
      </c>
      <c r="F7" s="131">
        <v>124853.16082999999</v>
      </c>
      <c r="G7" s="131">
        <v>161353.40616000001</v>
      </c>
      <c r="H7" s="131">
        <v>181166.30304999999</v>
      </c>
      <c r="I7" s="131">
        <v>93843.73358</v>
      </c>
      <c r="J7" s="131">
        <v>73244.345950000003</v>
      </c>
      <c r="K7" s="131">
        <v>111339.6872</v>
      </c>
      <c r="L7" s="131">
        <v>237260.94284999999</v>
      </c>
      <c r="M7" s="131">
        <v>266868.56482000003</v>
      </c>
      <c r="N7" s="131">
        <v>308973.60508000001</v>
      </c>
      <c r="O7" s="132">
        <v>2085568.8780400001</v>
      </c>
    </row>
    <row r="8" spans="1:15" s="67" customFormat="1" ht="15" x14ac:dyDescent="0.25">
      <c r="A8" s="37">
        <v>2016</v>
      </c>
      <c r="B8" s="40" t="s">
        <v>135</v>
      </c>
      <c r="C8" s="131">
        <v>82387.498179999995</v>
      </c>
      <c r="D8" s="131">
        <v>106167.3698</v>
      </c>
      <c r="E8" s="131">
        <v>115248.48248000001</v>
      </c>
      <c r="F8" s="131">
        <v>101238.22754000001</v>
      </c>
      <c r="G8" s="131">
        <v>99565.190610000005</v>
      </c>
      <c r="H8" s="131">
        <v>118559.73619</v>
      </c>
      <c r="I8" s="131">
        <v>86378.08541</v>
      </c>
      <c r="J8" s="131">
        <v>125634.64552000001</v>
      </c>
      <c r="K8" s="131">
        <v>119047.59505</v>
      </c>
      <c r="L8" s="131">
        <v>128468.09987999999</v>
      </c>
      <c r="M8" s="131">
        <v>127884.75014</v>
      </c>
      <c r="N8" s="131">
        <v>111751.93703</v>
      </c>
      <c r="O8" s="132">
        <v>1322331.6178299999</v>
      </c>
    </row>
    <row r="9" spans="1:15" ht="15" x14ac:dyDescent="0.25">
      <c r="A9" s="39">
        <v>2015</v>
      </c>
      <c r="B9" s="40" t="s">
        <v>135</v>
      </c>
      <c r="C9" s="131">
        <v>93016.967910000007</v>
      </c>
      <c r="D9" s="131">
        <v>98704.324250000005</v>
      </c>
      <c r="E9" s="131">
        <v>104051.43909</v>
      </c>
      <c r="F9" s="131">
        <v>105917.70758</v>
      </c>
      <c r="G9" s="131">
        <v>96206.019320000007</v>
      </c>
      <c r="H9" s="131">
        <v>110250.82988</v>
      </c>
      <c r="I9" s="131">
        <v>110761.12648000001</v>
      </c>
      <c r="J9" s="131">
        <v>109877.84795</v>
      </c>
      <c r="K9" s="131">
        <v>113742.67637</v>
      </c>
      <c r="L9" s="131">
        <v>144212.47524999999</v>
      </c>
      <c r="M9" s="131">
        <v>128576.35923</v>
      </c>
      <c r="N9" s="131">
        <v>102366.42557000001</v>
      </c>
      <c r="O9" s="132">
        <v>1317684.19888</v>
      </c>
    </row>
    <row r="10" spans="1:15" s="67" customFormat="1" ht="15" x14ac:dyDescent="0.25">
      <c r="A10" s="37">
        <v>2016</v>
      </c>
      <c r="B10" s="40" t="s">
        <v>136</v>
      </c>
      <c r="C10" s="131">
        <v>89731.465129999997</v>
      </c>
      <c r="D10" s="131">
        <v>105702.40222</v>
      </c>
      <c r="E10" s="131">
        <v>108135.59894</v>
      </c>
      <c r="F10" s="131">
        <v>96465.707190000001</v>
      </c>
      <c r="G10" s="131">
        <v>96162.451709999994</v>
      </c>
      <c r="H10" s="131">
        <v>99400.112859999994</v>
      </c>
      <c r="I10" s="131">
        <v>54543.250610000003</v>
      </c>
      <c r="J10" s="131">
        <v>88512.558510000003</v>
      </c>
      <c r="K10" s="131">
        <v>133485.4804</v>
      </c>
      <c r="L10" s="131">
        <v>165523.56797999999</v>
      </c>
      <c r="M10" s="131">
        <v>145665.3806</v>
      </c>
      <c r="N10" s="131">
        <v>115329.20540000001</v>
      </c>
      <c r="O10" s="132">
        <v>1298657.1815500001</v>
      </c>
    </row>
    <row r="11" spans="1:15" ht="15" x14ac:dyDescent="0.25">
      <c r="A11" s="39">
        <v>2015</v>
      </c>
      <c r="B11" s="40" t="s">
        <v>136</v>
      </c>
      <c r="C11" s="131">
        <v>97812.898400000005</v>
      </c>
      <c r="D11" s="131">
        <v>94271.043049999993</v>
      </c>
      <c r="E11" s="131">
        <v>98490.356310000003</v>
      </c>
      <c r="F11" s="131">
        <v>110854.41593</v>
      </c>
      <c r="G11" s="131">
        <v>85102.734970000005</v>
      </c>
      <c r="H11" s="131">
        <v>92497.679629999999</v>
      </c>
      <c r="I11" s="131">
        <v>76412.842829999994</v>
      </c>
      <c r="J11" s="131">
        <v>88757.402780000004</v>
      </c>
      <c r="K11" s="131">
        <v>114412.51446999999</v>
      </c>
      <c r="L11" s="131">
        <v>200913.78299000001</v>
      </c>
      <c r="M11" s="131">
        <v>150072.13007000001</v>
      </c>
      <c r="N11" s="131">
        <v>131132.58483000001</v>
      </c>
      <c r="O11" s="132">
        <v>1340730.3862600001</v>
      </c>
    </row>
    <row r="12" spans="1:15" s="67" customFormat="1" ht="15" x14ac:dyDescent="0.25">
      <c r="A12" s="37">
        <v>2016</v>
      </c>
      <c r="B12" s="40" t="s">
        <v>137</v>
      </c>
      <c r="C12" s="131">
        <v>178413.55434</v>
      </c>
      <c r="D12" s="131">
        <v>169766.14748000001</v>
      </c>
      <c r="E12" s="131">
        <v>138571.21487</v>
      </c>
      <c r="F12" s="131">
        <v>141600.09865</v>
      </c>
      <c r="G12" s="131">
        <v>140964.30918000001</v>
      </c>
      <c r="H12" s="131">
        <v>154997.40966</v>
      </c>
      <c r="I12" s="131">
        <v>113204.60529000001</v>
      </c>
      <c r="J12" s="131">
        <v>123430.15022</v>
      </c>
      <c r="K12" s="131">
        <v>138458.13492000001</v>
      </c>
      <c r="L12" s="131">
        <v>252046.24035000001</v>
      </c>
      <c r="M12" s="131">
        <v>232244.07793</v>
      </c>
      <c r="N12" s="131">
        <v>204649.99371000001</v>
      </c>
      <c r="O12" s="132">
        <v>1988345.9365999999</v>
      </c>
    </row>
    <row r="13" spans="1:15" ht="15" x14ac:dyDescent="0.25">
      <c r="A13" s="39">
        <v>2015</v>
      </c>
      <c r="B13" s="40" t="s">
        <v>137</v>
      </c>
      <c r="C13" s="131">
        <v>245531.10282999999</v>
      </c>
      <c r="D13" s="131">
        <v>231388.24583999999</v>
      </c>
      <c r="E13" s="131">
        <v>206870.61434999999</v>
      </c>
      <c r="F13" s="131">
        <v>242419.20790000001</v>
      </c>
      <c r="G13" s="131">
        <v>215601.54558999999</v>
      </c>
      <c r="H13" s="131">
        <v>207594.19146999999</v>
      </c>
      <c r="I13" s="131">
        <v>227181.93338999999</v>
      </c>
      <c r="J13" s="131">
        <v>152733.69157</v>
      </c>
      <c r="K13" s="131">
        <v>261985.31090000001</v>
      </c>
      <c r="L13" s="131">
        <v>307824.41453000001</v>
      </c>
      <c r="M13" s="131">
        <v>255191.82045999999</v>
      </c>
      <c r="N13" s="131">
        <v>271496.09273999999</v>
      </c>
      <c r="O13" s="132">
        <v>2825818.1715699998</v>
      </c>
    </row>
    <row r="14" spans="1:15" s="67" customFormat="1" ht="15" x14ac:dyDescent="0.25">
      <c r="A14" s="37">
        <v>2016</v>
      </c>
      <c r="B14" s="40" t="s">
        <v>138</v>
      </c>
      <c r="C14" s="131">
        <v>10191.507659999999</v>
      </c>
      <c r="D14" s="131">
        <v>15895.20304</v>
      </c>
      <c r="E14" s="131">
        <v>18612.352360000001</v>
      </c>
      <c r="F14" s="131">
        <v>16074.062110000001</v>
      </c>
      <c r="G14" s="131">
        <v>13709.48552</v>
      </c>
      <c r="H14" s="131">
        <v>15906.68377</v>
      </c>
      <c r="I14" s="131">
        <v>7864.1694500000003</v>
      </c>
      <c r="J14" s="131">
        <v>14110.55587</v>
      </c>
      <c r="K14" s="131">
        <v>16903.757259999998</v>
      </c>
      <c r="L14" s="131">
        <v>16057.673000000001</v>
      </c>
      <c r="M14" s="131">
        <v>19860.462739999999</v>
      </c>
      <c r="N14" s="131">
        <v>25699.584299999999</v>
      </c>
      <c r="O14" s="132">
        <v>190885.49708</v>
      </c>
    </row>
    <row r="15" spans="1:15" ht="15" x14ac:dyDescent="0.25">
      <c r="A15" s="39">
        <v>2015</v>
      </c>
      <c r="B15" s="40" t="s">
        <v>138</v>
      </c>
      <c r="C15" s="131">
        <v>16791.806779999999</v>
      </c>
      <c r="D15" s="131">
        <v>19131.206109999999</v>
      </c>
      <c r="E15" s="131">
        <v>19111.990160000001</v>
      </c>
      <c r="F15" s="131">
        <v>18199.15724</v>
      </c>
      <c r="G15" s="131">
        <v>17030.152870000002</v>
      </c>
      <c r="H15" s="131">
        <v>17736.840499999998</v>
      </c>
      <c r="I15" s="131">
        <v>12890.33347</v>
      </c>
      <c r="J15" s="131">
        <v>10622.04089</v>
      </c>
      <c r="K15" s="131">
        <v>11021.520619999999</v>
      </c>
      <c r="L15" s="131">
        <v>13036.69392</v>
      </c>
      <c r="M15" s="131">
        <v>16443.221649999999</v>
      </c>
      <c r="N15" s="131">
        <v>17468.448090000002</v>
      </c>
      <c r="O15" s="132">
        <v>189483.4123</v>
      </c>
    </row>
    <row r="16" spans="1:15" ht="15" x14ac:dyDescent="0.25">
      <c r="A16" s="37">
        <v>2016</v>
      </c>
      <c r="B16" s="40" t="s">
        <v>139</v>
      </c>
      <c r="C16" s="131">
        <v>84511.730519999997</v>
      </c>
      <c r="D16" s="131">
        <v>95207.148939999999</v>
      </c>
      <c r="E16" s="131">
        <v>120666.01637</v>
      </c>
      <c r="F16" s="131">
        <v>106168.6369</v>
      </c>
      <c r="G16" s="131">
        <v>77918.443740000002</v>
      </c>
      <c r="H16" s="131">
        <v>73102.883369999996</v>
      </c>
      <c r="I16" s="131">
        <v>64000.109349999999</v>
      </c>
      <c r="J16" s="131">
        <v>105204.74516999999</v>
      </c>
      <c r="K16" s="131">
        <v>70332.889139999999</v>
      </c>
      <c r="L16" s="131">
        <v>74471.286319999999</v>
      </c>
      <c r="M16" s="131">
        <v>63456.790180000004</v>
      </c>
      <c r="N16" s="131">
        <v>75289.751940000002</v>
      </c>
      <c r="O16" s="132">
        <v>1010330.43194</v>
      </c>
    </row>
    <row r="17" spans="1:15" ht="15" x14ac:dyDescent="0.25">
      <c r="A17" s="39">
        <v>2015</v>
      </c>
      <c r="B17" s="40" t="s">
        <v>139</v>
      </c>
      <c r="C17" s="131">
        <v>84587.382100000003</v>
      </c>
      <c r="D17" s="131">
        <v>87419.751180000007</v>
      </c>
      <c r="E17" s="131">
        <v>105669.31832000001</v>
      </c>
      <c r="F17" s="131">
        <v>72638.579329999993</v>
      </c>
      <c r="G17" s="131">
        <v>53359.857490000002</v>
      </c>
      <c r="H17" s="131">
        <v>54936.205170000001</v>
      </c>
      <c r="I17" s="131">
        <v>73120.949699999997</v>
      </c>
      <c r="J17" s="131">
        <v>81940.677330000006</v>
      </c>
      <c r="K17" s="131">
        <v>58821.08236</v>
      </c>
      <c r="L17" s="131">
        <v>80593.646659999999</v>
      </c>
      <c r="M17" s="131">
        <v>71026.910910000006</v>
      </c>
      <c r="N17" s="131">
        <v>94139.503190000003</v>
      </c>
      <c r="O17" s="132">
        <v>918253.86373999994</v>
      </c>
    </row>
    <row r="18" spans="1:15" ht="15" x14ac:dyDescent="0.25">
      <c r="A18" s="37">
        <v>2016</v>
      </c>
      <c r="B18" s="40" t="s">
        <v>140</v>
      </c>
      <c r="C18" s="131">
        <v>6380.1968100000004</v>
      </c>
      <c r="D18" s="131">
        <v>10943.8946</v>
      </c>
      <c r="E18" s="131">
        <v>11918.69154</v>
      </c>
      <c r="F18" s="131">
        <v>14289.86443</v>
      </c>
      <c r="G18" s="131">
        <v>5571.9104900000002</v>
      </c>
      <c r="H18" s="131">
        <v>3156.9027799999999</v>
      </c>
      <c r="I18" s="131">
        <v>3344.2157099999999</v>
      </c>
      <c r="J18" s="131">
        <v>4817.8857399999997</v>
      </c>
      <c r="K18" s="131">
        <v>5467.3721800000003</v>
      </c>
      <c r="L18" s="131">
        <v>3457.1936799999999</v>
      </c>
      <c r="M18" s="131">
        <v>5491.6414599999998</v>
      </c>
      <c r="N18" s="131">
        <v>6517.1455100000003</v>
      </c>
      <c r="O18" s="132">
        <v>81356.914929999999</v>
      </c>
    </row>
    <row r="19" spans="1:15" ht="15" x14ac:dyDescent="0.25">
      <c r="A19" s="39">
        <v>2015</v>
      </c>
      <c r="B19" s="40" t="s">
        <v>140</v>
      </c>
      <c r="C19" s="131">
        <v>6323.2487099999998</v>
      </c>
      <c r="D19" s="131">
        <v>8819.9491300000009</v>
      </c>
      <c r="E19" s="131">
        <v>11241.36759</v>
      </c>
      <c r="F19" s="131">
        <v>10605.65509</v>
      </c>
      <c r="G19" s="131">
        <v>6164.7641899999999</v>
      </c>
      <c r="H19" s="131">
        <v>2449.9805200000001</v>
      </c>
      <c r="I19" s="131">
        <v>4008.5602800000001</v>
      </c>
      <c r="J19" s="131">
        <v>5086.7874000000002</v>
      </c>
      <c r="K19" s="131">
        <v>5655.7401399999999</v>
      </c>
      <c r="L19" s="131">
        <v>5397.6899199999998</v>
      </c>
      <c r="M19" s="131">
        <v>5119.4543800000001</v>
      </c>
      <c r="N19" s="131">
        <v>6748.1485899999998</v>
      </c>
      <c r="O19" s="132">
        <v>77621.345939999999</v>
      </c>
    </row>
    <row r="20" spans="1:15" ht="15" x14ac:dyDescent="0.25">
      <c r="A20" s="37">
        <v>2016</v>
      </c>
      <c r="B20" s="40" t="s">
        <v>141</v>
      </c>
      <c r="C20" s="133">
        <v>134162.91104000001</v>
      </c>
      <c r="D20" s="133">
        <v>143119.48126</v>
      </c>
      <c r="E20" s="133">
        <v>150086.95507</v>
      </c>
      <c r="F20" s="133">
        <v>144289.19433999999</v>
      </c>
      <c r="G20" s="133">
        <v>154677.59112</v>
      </c>
      <c r="H20" s="131">
        <v>155034.36575999999</v>
      </c>
      <c r="I20" s="131">
        <v>131760.60505000001</v>
      </c>
      <c r="J20" s="131">
        <v>174624.31688</v>
      </c>
      <c r="K20" s="131">
        <v>149527.97795</v>
      </c>
      <c r="L20" s="131">
        <v>166820.45894000001</v>
      </c>
      <c r="M20" s="131">
        <v>175222.34503</v>
      </c>
      <c r="N20" s="131">
        <v>211745.31584</v>
      </c>
      <c r="O20" s="132">
        <v>1891071.51828</v>
      </c>
    </row>
    <row r="21" spans="1:15" ht="15" x14ac:dyDescent="0.25">
      <c r="A21" s="39">
        <v>2015</v>
      </c>
      <c r="B21" s="40" t="s">
        <v>141</v>
      </c>
      <c r="C21" s="131">
        <v>172543.8327</v>
      </c>
      <c r="D21" s="131">
        <v>167106.44742000001</v>
      </c>
      <c r="E21" s="131">
        <v>171068.19013999999</v>
      </c>
      <c r="F21" s="131">
        <v>172518.28628999999</v>
      </c>
      <c r="G21" s="131">
        <v>124616.54806</v>
      </c>
      <c r="H21" s="131">
        <v>109718.50732999999</v>
      </c>
      <c r="I21" s="131">
        <v>152578.29842000001</v>
      </c>
      <c r="J21" s="131">
        <v>141907.61348999999</v>
      </c>
      <c r="K21" s="131">
        <v>126984.49699</v>
      </c>
      <c r="L21" s="131">
        <v>162255.21410000001</v>
      </c>
      <c r="M21" s="131">
        <v>153455.32876999999</v>
      </c>
      <c r="N21" s="131">
        <v>157827.89903</v>
      </c>
      <c r="O21" s="132">
        <v>1812580.6627400001</v>
      </c>
    </row>
    <row r="22" spans="1:15" ht="15" x14ac:dyDescent="0.25">
      <c r="A22" s="37">
        <v>2016</v>
      </c>
      <c r="B22" s="40" t="s">
        <v>142</v>
      </c>
      <c r="C22" s="133">
        <v>272169.44436000002</v>
      </c>
      <c r="D22" s="133">
        <v>345269.27243000001</v>
      </c>
      <c r="E22" s="133">
        <v>369384.29501</v>
      </c>
      <c r="F22" s="133">
        <v>344801.37011000002</v>
      </c>
      <c r="G22" s="133">
        <v>359477.39548000001</v>
      </c>
      <c r="H22" s="131">
        <v>379975.35524</v>
      </c>
      <c r="I22" s="131">
        <v>272883.78418000002</v>
      </c>
      <c r="J22" s="131">
        <v>366543.69384000002</v>
      </c>
      <c r="K22" s="131">
        <v>318626.71925000002</v>
      </c>
      <c r="L22" s="131">
        <v>348450.55517000001</v>
      </c>
      <c r="M22" s="131">
        <v>370517.89555000002</v>
      </c>
      <c r="N22" s="131">
        <v>354898.86978000001</v>
      </c>
      <c r="O22" s="132">
        <v>4102998.6504000002</v>
      </c>
    </row>
    <row r="23" spans="1:15" ht="15" x14ac:dyDescent="0.25">
      <c r="A23" s="39">
        <v>2015</v>
      </c>
      <c r="B23" s="40" t="s">
        <v>142</v>
      </c>
      <c r="C23" s="131">
        <v>316515.24618000002</v>
      </c>
      <c r="D23" s="133">
        <v>302157.48661000002</v>
      </c>
      <c r="E23" s="131">
        <v>347074.11473999999</v>
      </c>
      <c r="F23" s="131">
        <v>362988.57892</v>
      </c>
      <c r="G23" s="131">
        <v>328953.48136999999</v>
      </c>
      <c r="H23" s="131">
        <v>354466.17703999998</v>
      </c>
      <c r="I23" s="131">
        <v>348784.41462</v>
      </c>
      <c r="J23" s="131">
        <v>345592.84184000001</v>
      </c>
      <c r="K23" s="131">
        <v>312462.86366999999</v>
      </c>
      <c r="L23" s="131">
        <v>365308.77862</v>
      </c>
      <c r="M23" s="131">
        <v>342230.26827</v>
      </c>
      <c r="N23" s="131">
        <v>348281.56095000001</v>
      </c>
      <c r="O23" s="132">
        <v>4074815.8128300002</v>
      </c>
    </row>
    <row r="24" spans="1:15" ht="15" x14ac:dyDescent="0.25">
      <c r="A24" s="37">
        <v>2016</v>
      </c>
      <c r="B24" s="38" t="s">
        <v>14</v>
      </c>
      <c r="C24" s="134">
        <f>C26+C28+C30+C32+C34+C36+C38+C40+C42+C44+C46+C48+C50+C52+C54+C56</f>
        <v>7469295.0414900007</v>
      </c>
      <c r="D24" s="134">
        <f t="shared" ref="D24:O24" si="2">D26+D28+D30+D32+D34+D36+D38+D40+D42+D44+D46+D48+D50+D52+D54+D56</f>
        <v>8788448.8171599992</v>
      </c>
      <c r="E24" s="134">
        <f t="shared" si="2"/>
        <v>9425942.4512000009</v>
      </c>
      <c r="F24" s="134">
        <f t="shared" si="2"/>
        <v>9437957.5144699998</v>
      </c>
      <c r="G24" s="134">
        <f t="shared" si="2"/>
        <v>8853022.5678400006</v>
      </c>
      <c r="H24" s="134">
        <f t="shared" si="2"/>
        <v>9789422.0276800003</v>
      </c>
      <c r="I24" s="134">
        <f t="shared" si="2"/>
        <v>7267128.537899998</v>
      </c>
      <c r="J24" s="134">
        <f t="shared" si="2"/>
        <v>9147686.4870999996</v>
      </c>
      <c r="K24" s="134">
        <f t="shared" si="2"/>
        <v>8550767.3335199989</v>
      </c>
      <c r="L24" s="134">
        <f t="shared" si="2"/>
        <v>9423137.9894400015</v>
      </c>
      <c r="M24" s="134">
        <f t="shared" si="2"/>
        <v>9518290.8874699995</v>
      </c>
      <c r="N24" s="134">
        <f t="shared" si="2"/>
        <v>9989225.4893500004</v>
      </c>
      <c r="O24" s="134">
        <f t="shared" si="2"/>
        <v>107660325.14462</v>
      </c>
    </row>
    <row r="25" spans="1:15" ht="15" x14ac:dyDescent="0.25">
      <c r="A25" s="39">
        <v>2015</v>
      </c>
      <c r="B25" s="38" t="s">
        <v>14</v>
      </c>
      <c r="C25" s="134">
        <f>C27+C29+C31+C33+C35+C37+C39+C41+C43+C45+C47+C49+C51+C53+C55+C57</f>
        <v>8662598.4494800009</v>
      </c>
      <c r="D25" s="134">
        <f t="shared" ref="D25:O25" si="3">D27+D29+D31+D33+D35+D37+D39+D41+D43+D45+D47+D49+D51+D53+D55+D57</f>
        <v>8523330.9014599994</v>
      </c>
      <c r="E25" s="134">
        <f t="shared" si="3"/>
        <v>9124845.8394999988</v>
      </c>
      <c r="F25" s="134">
        <f t="shared" si="3"/>
        <v>9710463.8264199998</v>
      </c>
      <c r="G25" s="134">
        <f t="shared" si="3"/>
        <v>8807155.3827300016</v>
      </c>
      <c r="H25" s="134">
        <f t="shared" si="3"/>
        <v>9651191.6511899997</v>
      </c>
      <c r="I25" s="134">
        <f t="shared" si="3"/>
        <v>8897038.9293500017</v>
      </c>
      <c r="J25" s="134">
        <f t="shared" si="3"/>
        <v>8628684.3245499991</v>
      </c>
      <c r="K25" s="134">
        <f t="shared" si="3"/>
        <v>8694320.7690600008</v>
      </c>
      <c r="L25" s="134">
        <f t="shared" si="3"/>
        <v>9871762.4005899988</v>
      </c>
      <c r="M25" s="134">
        <f t="shared" si="3"/>
        <v>9095993.3066000007</v>
      </c>
      <c r="N25" s="134">
        <f t="shared" si="3"/>
        <v>9209414.1787699983</v>
      </c>
      <c r="O25" s="134">
        <f t="shared" si="3"/>
        <v>108876799.9597</v>
      </c>
    </row>
    <row r="26" spans="1:15" ht="15" x14ac:dyDescent="0.25">
      <c r="A26" s="37">
        <v>2016</v>
      </c>
      <c r="B26" s="40" t="s">
        <v>143</v>
      </c>
      <c r="C26" s="131">
        <v>596372.87048000004</v>
      </c>
      <c r="D26" s="131">
        <v>632915.49390999996</v>
      </c>
      <c r="E26" s="131">
        <v>703472.47320999997</v>
      </c>
      <c r="F26" s="131">
        <v>689857.83849999995</v>
      </c>
      <c r="G26" s="131">
        <v>667587.22306999995</v>
      </c>
      <c r="H26" s="131">
        <v>713505.63387000002</v>
      </c>
      <c r="I26" s="131">
        <v>517452.58934000001</v>
      </c>
      <c r="J26" s="131">
        <v>661391.98562000005</v>
      </c>
      <c r="K26" s="131">
        <v>655762.56211000006</v>
      </c>
      <c r="L26" s="131">
        <v>691794.53133000003</v>
      </c>
      <c r="M26" s="131">
        <v>694603.15482000005</v>
      </c>
      <c r="N26" s="131">
        <v>646937.98225</v>
      </c>
      <c r="O26" s="132">
        <v>7871654.3385100001</v>
      </c>
    </row>
    <row r="27" spans="1:15" ht="15" x14ac:dyDescent="0.25">
      <c r="A27" s="39">
        <v>2015</v>
      </c>
      <c r="B27" s="40" t="s">
        <v>143</v>
      </c>
      <c r="C27" s="131">
        <v>648202.18587000004</v>
      </c>
      <c r="D27" s="131">
        <v>609091.59302999999</v>
      </c>
      <c r="E27" s="131">
        <v>676704.10618999996</v>
      </c>
      <c r="F27" s="131">
        <v>724064.10615000001</v>
      </c>
      <c r="G27" s="131">
        <v>652369.29017000005</v>
      </c>
      <c r="H27" s="131">
        <v>678598.28385999997</v>
      </c>
      <c r="I27" s="131">
        <v>630927.52298000001</v>
      </c>
      <c r="J27" s="131">
        <v>639215.103</v>
      </c>
      <c r="K27" s="131">
        <v>648365.97089999996</v>
      </c>
      <c r="L27" s="131">
        <v>753918.67180000001</v>
      </c>
      <c r="M27" s="131">
        <v>658549.71892999997</v>
      </c>
      <c r="N27" s="131">
        <v>627276.88355000003</v>
      </c>
      <c r="O27" s="132">
        <v>7947283.4364299998</v>
      </c>
    </row>
    <row r="28" spans="1:15" ht="15" x14ac:dyDescent="0.25">
      <c r="A28" s="37">
        <v>2016</v>
      </c>
      <c r="B28" s="40" t="s">
        <v>144</v>
      </c>
      <c r="C28" s="131">
        <v>88262.762650000004</v>
      </c>
      <c r="D28" s="131">
        <v>108392.23509</v>
      </c>
      <c r="E28" s="131">
        <v>126202.38999</v>
      </c>
      <c r="F28" s="131">
        <v>134431.60488999999</v>
      </c>
      <c r="G28" s="131">
        <v>121148.57137000001</v>
      </c>
      <c r="H28" s="131">
        <v>124402.03602</v>
      </c>
      <c r="I28" s="131">
        <v>100662.30781</v>
      </c>
      <c r="J28" s="131">
        <v>143168.26053</v>
      </c>
      <c r="K28" s="131">
        <v>110421.69039</v>
      </c>
      <c r="L28" s="131">
        <v>120299.51221</v>
      </c>
      <c r="M28" s="131">
        <v>103329.81659</v>
      </c>
      <c r="N28" s="131">
        <v>107893.46733</v>
      </c>
      <c r="O28" s="132">
        <v>1388614.65487</v>
      </c>
    </row>
    <row r="29" spans="1:15" ht="15" x14ac:dyDescent="0.25">
      <c r="A29" s="39">
        <v>2015</v>
      </c>
      <c r="B29" s="40" t="s">
        <v>144</v>
      </c>
      <c r="C29" s="131">
        <v>112824.20994</v>
      </c>
      <c r="D29" s="131">
        <v>115694.13949</v>
      </c>
      <c r="E29" s="131">
        <v>144207.13498</v>
      </c>
      <c r="F29" s="131">
        <v>145988.65747999999</v>
      </c>
      <c r="G29" s="131">
        <v>117697.77284999999</v>
      </c>
      <c r="H29" s="131">
        <v>115520.33348</v>
      </c>
      <c r="I29" s="131">
        <v>118325.16792000001</v>
      </c>
      <c r="J29" s="131">
        <v>133934.48550000001</v>
      </c>
      <c r="K29" s="131">
        <v>117112.08331</v>
      </c>
      <c r="L29" s="131">
        <v>126211.75838</v>
      </c>
      <c r="M29" s="131">
        <v>111617.9768</v>
      </c>
      <c r="N29" s="131">
        <v>114097.20166000001</v>
      </c>
      <c r="O29" s="132">
        <v>1473230.9217900001</v>
      </c>
    </row>
    <row r="30" spans="1:15" s="67" customFormat="1" ht="15" x14ac:dyDescent="0.25">
      <c r="A30" s="37">
        <v>2016</v>
      </c>
      <c r="B30" s="40" t="s">
        <v>145</v>
      </c>
      <c r="C30" s="131">
        <v>129495.75634000001</v>
      </c>
      <c r="D30" s="131">
        <v>155035.06388</v>
      </c>
      <c r="E30" s="131">
        <v>179018.74742</v>
      </c>
      <c r="F30" s="131">
        <v>170895.45955</v>
      </c>
      <c r="G30" s="131">
        <v>164493.13253999999</v>
      </c>
      <c r="H30" s="131">
        <v>172579.00075000001</v>
      </c>
      <c r="I30" s="131">
        <v>103247.80958</v>
      </c>
      <c r="J30" s="131">
        <v>166135.12200999999</v>
      </c>
      <c r="K30" s="131">
        <v>155537.37403000001</v>
      </c>
      <c r="L30" s="131">
        <v>178217.18522000001</v>
      </c>
      <c r="M30" s="131">
        <v>176650.61194</v>
      </c>
      <c r="N30" s="131">
        <v>168997.32849000001</v>
      </c>
      <c r="O30" s="132">
        <v>1920302.5917499999</v>
      </c>
    </row>
    <row r="31" spans="1:15" ht="15" x14ac:dyDescent="0.25">
      <c r="A31" s="39">
        <v>2015</v>
      </c>
      <c r="B31" s="40" t="s">
        <v>145</v>
      </c>
      <c r="C31" s="131">
        <v>143592.34104999999</v>
      </c>
      <c r="D31" s="131">
        <v>147034.17332999999</v>
      </c>
      <c r="E31" s="131">
        <v>167697.59656999999</v>
      </c>
      <c r="F31" s="131">
        <v>177976.82922000001</v>
      </c>
      <c r="G31" s="131">
        <v>169615.87656999999</v>
      </c>
      <c r="H31" s="131">
        <v>192780.13312000001</v>
      </c>
      <c r="I31" s="131">
        <v>146176.54934</v>
      </c>
      <c r="J31" s="131">
        <v>168405.25076</v>
      </c>
      <c r="K31" s="131">
        <v>165188.11491</v>
      </c>
      <c r="L31" s="131">
        <v>188749.88042</v>
      </c>
      <c r="M31" s="131">
        <v>175218.90530000001</v>
      </c>
      <c r="N31" s="131">
        <v>172919.19054000001</v>
      </c>
      <c r="O31" s="132">
        <v>2015354.8411300001</v>
      </c>
    </row>
    <row r="32" spans="1:15" ht="15" x14ac:dyDescent="0.25">
      <c r="A32" s="37">
        <v>2016</v>
      </c>
      <c r="B32" s="40" t="s">
        <v>146</v>
      </c>
      <c r="C32" s="133">
        <v>997816.78448999999</v>
      </c>
      <c r="D32" s="133">
        <v>1136929.7553099999</v>
      </c>
      <c r="E32" s="133">
        <v>1189783.99474</v>
      </c>
      <c r="F32" s="133">
        <v>1231445.28217</v>
      </c>
      <c r="G32" s="133">
        <v>1127013.74434</v>
      </c>
      <c r="H32" s="133">
        <v>1316683.0847</v>
      </c>
      <c r="I32" s="133">
        <v>961086.99797000003</v>
      </c>
      <c r="J32" s="133">
        <v>1208029.29342</v>
      </c>
      <c r="K32" s="133">
        <v>1095093.4053799999</v>
      </c>
      <c r="L32" s="133">
        <v>1234624.41108</v>
      </c>
      <c r="M32" s="133">
        <v>1155659.3386599999</v>
      </c>
      <c r="N32" s="133">
        <v>1282127.6275899999</v>
      </c>
      <c r="O32" s="132">
        <v>13936293.71985</v>
      </c>
    </row>
    <row r="33" spans="1:15" ht="15" x14ac:dyDescent="0.25">
      <c r="A33" s="39">
        <v>2015</v>
      </c>
      <c r="B33" s="40" t="s">
        <v>146</v>
      </c>
      <c r="C33" s="131">
        <v>1197747.8568800001</v>
      </c>
      <c r="D33" s="131">
        <v>1176291.8132499999</v>
      </c>
      <c r="E33" s="131">
        <v>1342695.2692100001</v>
      </c>
      <c r="F33" s="133">
        <v>1439379.3918300001</v>
      </c>
      <c r="G33" s="133">
        <v>1377660.6897799999</v>
      </c>
      <c r="H33" s="133">
        <v>1416856.8097000001</v>
      </c>
      <c r="I33" s="133">
        <v>1310336.3024599999</v>
      </c>
      <c r="J33" s="133">
        <v>1185556.49394</v>
      </c>
      <c r="K33" s="133">
        <v>1088970.92631</v>
      </c>
      <c r="L33" s="133">
        <v>1305031.4446399999</v>
      </c>
      <c r="M33" s="133">
        <v>1295932.05947</v>
      </c>
      <c r="N33" s="133">
        <v>1261717.4326500001</v>
      </c>
      <c r="O33" s="132">
        <v>15398176.490119999</v>
      </c>
    </row>
    <row r="34" spans="1:15" ht="15" x14ac:dyDescent="0.25">
      <c r="A34" s="37">
        <v>2016</v>
      </c>
      <c r="B34" s="40" t="s">
        <v>147</v>
      </c>
      <c r="C34" s="131">
        <v>1317724.1118000001</v>
      </c>
      <c r="D34" s="131">
        <v>1417273.31543</v>
      </c>
      <c r="E34" s="131">
        <v>1509668.3867299999</v>
      </c>
      <c r="F34" s="131">
        <v>1522693.0629100001</v>
      </c>
      <c r="G34" s="131">
        <v>1417807.95713</v>
      </c>
      <c r="H34" s="131">
        <v>1526221.1144900001</v>
      </c>
      <c r="I34" s="131">
        <v>1246322.31323</v>
      </c>
      <c r="J34" s="131">
        <v>1605894.72685</v>
      </c>
      <c r="K34" s="131">
        <v>1320039.8404999999</v>
      </c>
      <c r="L34" s="131">
        <v>1426297.4417099999</v>
      </c>
      <c r="M34" s="131">
        <v>1316563.9429200001</v>
      </c>
      <c r="N34" s="131">
        <v>1339352.8468200001</v>
      </c>
      <c r="O34" s="132">
        <v>16965859.060520001</v>
      </c>
    </row>
    <row r="35" spans="1:15" ht="15" x14ac:dyDescent="0.25">
      <c r="A35" s="39">
        <v>2015</v>
      </c>
      <c r="B35" s="40" t="s">
        <v>147</v>
      </c>
      <c r="C35" s="131">
        <v>1383247.5898599999</v>
      </c>
      <c r="D35" s="131">
        <v>1264027.22337</v>
      </c>
      <c r="E35" s="131">
        <v>1324666.77034</v>
      </c>
      <c r="F35" s="131">
        <v>1384637.4631399999</v>
      </c>
      <c r="G35" s="131">
        <v>1342535.0589399999</v>
      </c>
      <c r="H35" s="131">
        <v>1456424.21952</v>
      </c>
      <c r="I35" s="131">
        <v>1490059.4694699999</v>
      </c>
      <c r="J35" s="131">
        <v>1541144.48859</v>
      </c>
      <c r="K35" s="131">
        <v>1386677.0830600001</v>
      </c>
      <c r="L35" s="131">
        <v>1588763.58467</v>
      </c>
      <c r="M35" s="131">
        <v>1404164.4969500001</v>
      </c>
      <c r="N35" s="131">
        <v>1388520.65634</v>
      </c>
      <c r="O35" s="132">
        <v>16954868.104249999</v>
      </c>
    </row>
    <row r="36" spans="1:15" ht="15" x14ac:dyDescent="0.25">
      <c r="A36" s="37">
        <v>2016</v>
      </c>
      <c r="B36" s="40" t="s">
        <v>148</v>
      </c>
      <c r="C36" s="131">
        <v>1512311.71523</v>
      </c>
      <c r="D36" s="131">
        <v>1983150.7717299999</v>
      </c>
      <c r="E36" s="131">
        <v>2046685.6943099999</v>
      </c>
      <c r="F36" s="131">
        <v>2045827.21077</v>
      </c>
      <c r="G36" s="131">
        <v>1998450.5116699999</v>
      </c>
      <c r="H36" s="131">
        <v>2148010.3936399999</v>
      </c>
      <c r="I36" s="131">
        <v>1724779.6812100001</v>
      </c>
      <c r="J36" s="131">
        <v>1677841.64167</v>
      </c>
      <c r="K36" s="131">
        <v>1940461.0890800001</v>
      </c>
      <c r="L36" s="131">
        <v>2211007.77881</v>
      </c>
      <c r="M36" s="131">
        <v>2253548.6629599999</v>
      </c>
      <c r="N36" s="131">
        <v>2347550.95107</v>
      </c>
      <c r="O36" s="132">
        <v>23889626.102150001</v>
      </c>
    </row>
    <row r="37" spans="1:15" ht="15" x14ac:dyDescent="0.25">
      <c r="A37" s="39">
        <v>2015</v>
      </c>
      <c r="B37" s="40" t="s">
        <v>148</v>
      </c>
      <c r="C37" s="131">
        <v>1728183.4278800001</v>
      </c>
      <c r="D37" s="131">
        <v>1703279.75015</v>
      </c>
      <c r="E37" s="131">
        <v>1770417.7382400001</v>
      </c>
      <c r="F37" s="131">
        <v>1835673.64307</v>
      </c>
      <c r="G37" s="131">
        <v>1480070.72129</v>
      </c>
      <c r="H37" s="131">
        <v>1969904.47059</v>
      </c>
      <c r="I37" s="131">
        <v>1641980.42833</v>
      </c>
      <c r="J37" s="131">
        <v>1361394.6058700001</v>
      </c>
      <c r="K37" s="131">
        <v>1872658.86555</v>
      </c>
      <c r="L37" s="131">
        <v>2024753.8374600001</v>
      </c>
      <c r="M37" s="131">
        <v>1916058.2155500001</v>
      </c>
      <c r="N37" s="131">
        <v>1847538.102</v>
      </c>
      <c r="O37" s="132">
        <v>21151913.805980001</v>
      </c>
    </row>
    <row r="38" spans="1:15" ht="15" x14ac:dyDescent="0.25">
      <c r="A38" s="37">
        <v>2016</v>
      </c>
      <c r="B38" s="40" t="s">
        <v>149</v>
      </c>
      <c r="C38" s="131">
        <v>41413.986100000002</v>
      </c>
      <c r="D38" s="131">
        <v>60080.299330000002</v>
      </c>
      <c r="E38" s="131">
        <v>79413.773239999995</v>
      </c>
      <c r="F38" s="131">
        <v>92766.229569999996</v>
      </c>
      <c r="G38" s="131">
        <v>33853.179360000002</v>
      </c>
      <c r="H38" s="131">
        <v>58315.610529999998</v>
      </c>
      <c r="I38" s="131">
        <v>22686.377090000002</v>
      </c>
      <c r="J38" s="131">
        <v>60904.21574</v>
      </c>
      <c r="K38" s="131">
        <v>19889.552940000001</v>
      </c>
      <c r="L38" s="131">
        <v>74240.672420000003</v>
      </c>
      <c r="M38" s="131">
        <v>272209.03993999999</v>
      </c>
      <c r="N38" s="131">
        <v>156403.91558999999</v>
      </c>
      <c r="O38" s="132">
        <v>972176.85184999998</v>
      </c>
    </row>
    <row r="39" spans="1:15" ht="15" x14ac:dyDescent="0.25">
      <c r="A39" s="39">
        <v>2015</v>
      </c>
      <c r="B39" s="40" t="s">
        <v>149</v>
      </c>
      <c r="C39" s="131">
        <v>43975.630740000001</v>
      </c>
      <c r="D39" s="131">
        <v>77870.873619999998</v>
      </c>
      <c r="E39" s="131">
        <v>46982.886599999998</v>
      </c>
      <c r="F39" s="131">
        <v>103764.36032000001</v>
      </c>
      <c r="G39" s="131">
        <v>116960.59392</v>
      </c>
      <c r="H39" s="131">
        <v>53593.840929999998</v>
      </c>
      <c r="I39" s="131">
        <v>148860.65543000001</v>
      </c>
      <c r="J39" s="131">
        <v>123107.68345</v>
      </c>
      <c r="K39" s="131">
        <v>75751.284390000001</v>
      </c>
      <c r="L39" s="131">
        <v>75632.592009999993</v>
      </c>
      <c r="M39" s="131">
        <v>101998.46158</v>
      </c>
      <c r="N39" s="131">
        <v>61358.134149999998</v>
      </c>
      <c r="O39" s="132">
        <v>1029856.99714</v>
      </c>
    </row>
    <row r="40" spans="1:15" ht="15" x14ac:dyDescent="0.25">
      <c r="A40" s="37">
        <v>2016</v>
      </c>
      <c r="B40" s="40" t="s">
        <v>150</v>
      </c>
      <c r="C40" s="131">
        <v>626879.38526999997</v>
      </c>
      <c r="D40" s="131">
        <v>803789.29258999997</v>
      </c>
      <c r="E40" s="131">
        <v>898100.21768999996</v>
      </c>
      <c r="F40" s="131">
        <v>885562.18747999996</v>
      </c>
      <c r="G40" s="131">
        <v>806842.98225</v>
      </c>
      <c r="H40" s="131">
        <v>925948.00800000003</v>
      </c>
      <c r="I40" s="131">
        <v>628907.09400000004</v>
      </c>
      <c r="J40" s="131">
        <v>855458.77495999995</v>
      </c>
      <c r="K40" s="131">
        <v>807646.23586000002</v>
      </c>
      <c r="L40" s="131">
        <v>896666.19175</v>
      </c>
      <c r="M40" s="131">
        <v>900233.21903000004</v>
      </c>
      <c r="N40" s="131">
        <v>951703.53688999999</v>
      </c>
      <c r="O40" s="132">
        <v>9987737.1257700007</v>
      </c>
    </row>
    <row r="41" spans="1:15" ht="15" x14ac:dyDescent="0.25">
      <c r="A41" s="39">
        <v>2015</v>
      </c>
      <c r="B41" s="40" t="s">
        <v>150</v>
      </c>
      <c r="C41" s="131">
        <v>732029.95970999997</v>
      </c>
      <c r="D41" s="131">
        <v>830881.90549000003</v>
      </c>
      <c r="E41" s="131">
        <v>838373.02080000006</v>
      </c>
      <c r="F41" s="131">
        <v>881094.76477000001</v>
      </c>
      <c r="G41" s="131">
        <v>826084.44212000002</v>
      </c>
      <c r="H41" s="131">
        <v>961615.57756999996</v>
      </c>
      <c r="I41" s="131">
        <v>815920.09268</v>
      </c>
      <c r="J41" s="131">
        <v>830765.99915000005</v>
      </c>
      <c r="K41" s="131">
        <v>854053.04645999998</v>
      </c>
      <c r="L41" s="131">
        <v>1039294.3690900001</v>
      </c>
      <c r="M41" s="131">
        <v>927258.84855</v>
      </c>
      <c r="N41" s="131">
        <v>934564.43351</v>
      </c>
      <c r="O41" s="132">
        <v>10471936.459899999</v>
      </c>
    </row>
    <row r="42" spans="1:15" ht="15" x14ac:dyDescent="0.25">
      <c r="A42" s="37">
        <v>2016</v>
      </c>
      <c r="B42" s="40" t="s">
        <v>151</v>
      </c>
      <c r="C42" s="131">
        <v>375778.59366000001</v>
      </c>
      <c r="D42" s="131">
        <v>439410.12323000003</v>
      </c>
      <c r="E42" s="131">
        <v>469225.74894999998</v>
      </c>
      <c r="F42" s="131">
        <v>493172.83035</v>
      </c>
      <c r="G42" s="131">
        <v>455867.74634000001</v>
      </c>
      <c r="H42" s="131">
        <v>474535.47995000001</v>
      </c>
      <c r="I42" s="131">
        <v>350685.80729999999</v>
      </c>
      <c r="J42" s="131">
        <v>450300.91220999998</v>
      </c>
      <c r="K42" s="131">
        <v>403860.84730000002</v>
      </c>
      <c r="L42" s="131">
        <v>441807.84</v>
      </c>
      <c r="M42" s="131">
        <v>454791.63731999998</v>
      </c>
      <c r="N42" s="131">
        <v>493576.66022999998</v>
      </c>
      <c r="O42" s="132">
        <v>5303014.2268399997</v>
      </c>
    </row>
    <row r="43" spans="1:15" ht="15" x14ac:dyDescent="0.25">
      <c r="A43" s="39">
        <v>2015</v>
      </c>
      <c r="B43" s="40" t="s">
        <v>151</v>
      </c>
      <c r="C43" s="131">
        <v>465536.70377999998</v>
      </c>
      <c r="D43" s="131">
        <v>432304.07919999998</v>
      </c>
      <c r="E43" s="131">
        <v>450254.67855999997</v>
      </c>
      <c r="F43" s="131">
        <v>492498.43300999998</v>
      </c>
      <c r="G43" s="131">
        <v>411800.54035000002</v>
      </c>
      <c r="H43" s="131">
        <v>470042.16327999998</v>
      </c>
      <c r="I43" s="131">
        <v>482673.67670000001</v>
      </c>
      <c r="J43" s="131">
        <v>434253.52101000003</v>
      </c>
      <c r="K43" s="131">
        <v>438245.40456</v>
      </c>
      <c r="L43" s="131">
        <v>456802.9644</v>
      </c>
      <c r="M43" s="131">
        <v>486624.82858999999</v>
      </c>
      <c r="N43" s="131">
        <v>502027.66013999999</v>
      </c>
      <c r="O43" s="132">
        <v>5523064.6535799997</v>
      </c>
    </row>
    <row r="44" spans="1:15" ht="15" x14ac:dyDescent="0.25">
      <c r="A44" s="37">
        <v>2016</v>
      </c>
      <c r="B44" s="40" t="s">
        <v>152</v>
      </c>
      <c r="C44" s="131">
        <v>423834.37780999998</v>
      </c>
      <c r="D44" s="131">
        <v>502347.79833999998</v>
      </c>
      <c r="E44" s="131">
        <v>536231.16076</v>
      </c>
      <c r="F44" s="131">
        <v>515810.63504000002</v>
      </c>
      <c r="G44" s="131">
        <v>503377.12997000001</v>
      </c>
      <c r="H44" s="131">
        <v>538485.53342999995</v>
      </c>
      <c r="I44" s="131">
        <v>408631.73946000001</v>
      </c>
      <c r="J44" s="131">
        <v>517555.52523000003</v>
      </c>
      <c r="K44" s="131">
        <v>483580.25825999997</v>
      </c>
      <c r="L44" s="131">
        <v>508231.47061000002</v>
      </c>
      <c r="M44" s="131">
        <v>517968.54080999998</v>
      </c>
      <c r="N44" s="131">
        <v>492911.36488000001</v>
      </c>
      <c r="O44" s="132">
        <v>5948965.5345999999</v>
      </c>
    </row>
    <row r="45" spans="1:15" ht="15" x14ac:dyDescent="0.25">
      <c r="A45" s="39">
        <v>2015</v>
      </c>
      <c r="B45" s="40" t="s">
        <v>152</v>
      </c>
      <c r="C45" s="131">
        <v>487406.64941000001</v>
      </c>
      <c r="D45" s="131">
        <v>472955.40367999999</v>
      </c>
      <c r="E45" s="131">
        <v>531382.43290000001</v>
      </c>
      <c r="F45" s="131">
        <v>573363.50586000003</v>
      </c>
      <c r="G45" s="131">
        <v>518540.35038999998</v>
      </c>
      <c r="H45" s="131">
        <v>543283.71284000005</v>
      </c>
      <c r="I45" s="131">
        <v>527477.47441999998</v>
      </c>
      <c r="J45" s="131">
        <v>514632.62894999998</v>
      </c>
      <c r="K45" s="131">
        <v>481265.33765</v>
      </c>
      <c r="L45" s="131">
        <v>569422.58073000005</v>
      </c>
      <c r="M45" s="131">
        <v>504244.73570000002</v>
      </c>
      <c r="N45" s="131">
        <v>506304.07636000001</v>
      </c>
      <c r="O45" s="132">
        <v>6230278.8888900001</v>
      </c>
    </row>
    <row r="46" spans="1:15" ht="15" x14ac:dyDescent="0.25">
      <c r="A46" s="37">
        <v>2016</v>
      </c>
      <c r="B46" s="40" t="s">
        <v>153</v>
      </c>
      <c r="C46" s="131">
        <v>626932.11251999997</v>
      </c>
      <c r="D46" s="131">
        <v>744891.14327</v>
      </c>
      <c r="E46" s="131">
        <v>731713.55844000005</v>
      </c>
      <c r="F46" s="131">
        <v>695900.65306000004</v>
      </c>
      <c r="G46" s="131">
        <v>748314.15792000003</v>
      </c>
      <c r="H46" s="131">
        <v>903309.61910999997</v>
      </c>
      <c r="I46" s="131">
        <v>603972.97855999996</v>
      </c>
      <c r="J46" s="131">
        <v>880911.87302000006</v>
      </c>
      <c r="K46" s="131">
        <v>717040.50942000002</v>
      </c>
      <c r="L46" s="131">
        <v>759100.55113000004</v>
      </c>
      <c r="M46" s="131">
        <v>739549.53498999996</v>
      </c>
      <c r="N46" s="131">
        <v>937693.43310999998</v>
      </c>
      <c r="O46" s="132">
        <v>9089330.1245499998</v>
      </c>
    </row>
    <row r="47" spans="1:15" ht="15" x14ac:dyDescent="0.25">
      <c r="A47" s="39">
        <v>2015</v>
      </c>
      <c r="B47" s="40" t="s">
        <v>153</v>
      </c>
      <c r="C47" s="131">
        <v>851959.67770999996</v>
      </c>
      <c r="D47" s="131">
        <v>937971.25488999998</v>
      </c>
      <c r="E47" s="131">
        <v>954786.39512999996</v>
      </c>
      <c r="F47" s="131">
        <v>973028.22149000003</v>
      </c>
      <c r="G47" s="131">
        <v>790369.94894999999</v>
      </c>
      <c r="H47" s="131">
        <v>830151.84849999996</v>
      </c>
      <c r="I47" s="131">
        <v>799547.27315000002</v>
      </c>
      <c r="J47" s="131">
        <v>793957.05504000001</v>
      </c>
      <c r="K47" s="131">
        <v>759077.65466999996</v>
      </c>
      <c r="L47" s="131">
        <v>767522.91553</v>
      </c>
      <c r="M47" s="131">
        <v>661529.16342999996</v>
      </c>
      <c r="N47" s="131">
        <v>759962.02592000004</v>
      </c>
      <c r="O47" s="132">
        <v>9879863.4344100002</v>
      </c>
    </row>
    <row r="48" spans="1:15" ht="15" x14ac:dyDescent="0.25">
      <c r="A48" s="37">
        <v>2016</v>
      </c>
      <c r="B48" s="40" t="s">
        <v>154</v>
      </c>
      <c r="C48" s="131">
        <v>184458.32011999999</v>
      </c>
      <c r="D48" s="131">
        <v>224268.11603999999</v>
      </c>
      <c r="E48" s="131">
        <v>273740.46263000002</v>
      </c>
      <c r="F48" s="131">
        <v>251589.98237000001</v>
      </c>
      <c r="G48" s="131">
        <v>233936.51415999999</v>
      </c>
      <c r="H48" s="131">
        <v>239475.64504</v>
      </c>
      <c r="I48" s="131">
        <v>180024.71906999999</v>
      </c>
      <c r="J48" s="131">
        <v>226490.13529999999</v>
      </c>
      <c r="K48" s="131">
        <v>216316.40568</v>
      </c>
      <c r="L48" s="131">
        <v>207527.47016999999</v>
      </c>
      <c r="M48" s="131">
        <v>212405.94766999999</v>
      </c>
      <c r="N48" s="131">
        <v>204462.31135999999</v>
      </c>
      <c r="O48" s="132">
        <v>2654696.0296100001</v>
      </c>
    </row>
    <row r="49" spans="1:15" ht="15" x14ac:dyDescent="0.25">
      <c r="A49" s="39">
        <v>2015</v>
      </c>
      <c r="B49" s="40" t="s">
        <v>154</v>
      </c>
      <c r="C49" s="131">
        <v>201065.27963</v>
      </c>
      <c r="D49" s="131">
        <v>214500.38548999999</v>
      </c>
      <c r="E49" s="131">
        <v>255233.05017999999</v>
      </c>
      <c r="F49" s="131">
        <v>264035.47511</v>
      </c>
      <c r="G49" s="131">
        <v>243009.80095999999</v>
      </c>
      <c r="H49" s="131">
        <v>238433.84372999999</v>
      </c>
      <c r="I49" s="131">
        <v>230345.85438</v>
      </c>
      <c r="J49" s="131">
        <v>220589.03412999999</v>
      </c>
      <c r="K49" s="131">
        <v>213310.34721000001</v>
      </c>
      <c r="L49" s="131">
        <v>238526.37781999999</v>
      </c>
      <c r="M49" s="131">
        <v>214512.34836</v>
      </c>
      <c r="N49" s="131">
        <v>221458.04852000001</v>
      </c>
      <c r="O49" s="132">
        <v>2755019.84552</v>
      </c>
    </row>
    <row r="50" spans="1:15" ht="15" x14ac:dyDescent="0.25">
      <c r="A50" s="37">
        <v>2016</v>
      </c>
      <c r="B50" s="40" t="s">
        <v>155</v>
      </c>
      <c r="C50" s="131">
        <v>170447.06148999999</v>
      </c>
      <c r="D50" s="131">
        <v>155557.30212000001</v>
      </c>
      <c r="E50" s="131">
        <v>194886.82939999999</v>
      </c>
      <c r="F50" s="131">
        <v>248022.71038</v>
      </c>
      <c r="G50" s="131">
        <v>172315.64525</v>
      </c>
      <c r="H50" s="131">
        <v>156342.58846</v>
      </c>
      <c r="I50" s="131">
        <v>90968.517519999994</v>
      </c>
      <c r="J50" s="131">
        <v>232107.83017999999</v>
      </c>
      <c r="K50" s="131">
        <v>196705.58014000001</v>
      </c>
      <c r="L50" s="131">
        <v>227809.09750999999</v>
      </c>
      <c r="M50" s="131">
        <v>255520.68178000001</v>
      </c>
      <c r="N50" s="131">
        <v>347990.29573999997</v>
      </c>
      <c r="O50" s="132">
        <v>2448674.1399699999</v>
      </c>
    </row>
    <row r="51" spans="1:15" ht="15" x14ac:dyDescent="0.25">
      <c r="A51" s="39">
        <v>2015</v>
      </c>
      <c r="B51" s="40" t="s">
        <v>155</v>
      </c>
      <c r="C51" s="131">
        <v>286935.63050000003</v>
      </c>
      <c r="D51" s="131">
        <v>143484.70694</v>
      </c>
      <c r="E51" s="131">
        <v>159471.97928999999</v>
      </c>
      <c r="F51" s="131">
        <v>248153.5404</v>
      </c>
      <c r="G51" s="131">
        <v>344006.66226999997</v>
      </c>
      <c r="H51" s="131">
        <v>232756.33554999999</v>
      </c>
      <c r="I51" s="131">
        <v>148979.14981999999</v>
      </c>
      <c r="J51" s="131">
        <v>245689.59697000001</v>
      </c>
      <c r="K51" s="131">
        <v>148522.46544999999</v>
      </c>
      <c r="L51" s="131">
        <v>269212.43683999998</v>
      </c>
      <c r="M51" s="131">
        <v>204973.46960000001</v>
      </c>
      <c r="N51" s="131">
        <v>212290.94656000001</v>
      </c>
      <c r="O51" s="132">
        <v>2644476.92019</v>
      </c>
    </row>
    <row r="52" spans="1:15" ht="15" x14ac:dyDescent="0.25">
      <c r="A52" s="37">
        <v>2016</v>
      </c>
      <c r="B52" s="40" t="s">
        <v>156</v>
      </c>
      <c r="C52" s="131">
        <v>118636.14177</v>
      </c>
      <c r="D52" s="131">
        <v>136586.82457999999</v>
      </c>
      <c r="E52" s="131">
        <v>164167.68768999999</v>
      </c>
      <c r="F52" s="131">
        <v>146799.34344</v>
      </c>
      <c r="G52" s="131">
        <v>106338.51489999999</v>
      </c>
      <c r="H52" s="131">
        <v>143121.23869999999</v>
      </c>
      <c r="I52" s="131">
        <v>97285.00662</v>
      </c>
      <c r="J52" s="131">
        <v>151570.55338999999</v>
      </c>
      <c r="K52" s="131">
        <v>140241.91118</v>
      </c>
      <c r="L52" s="131">
        <v>124361.78052</v>
      </c>
      <c r="M52" s="131">
        <v>135551.15710000001</v>
      </c>
      <c r="N52" s="131">
        <v>212852.61012999999</v>
      </c>
      <c r="O52" s="132">
        <v>1677512.7700199999</v>
      </c>
    </row>
    <row r="53" spans="1:15" ht="15" x14ac:dyDescent="0.25">
      <c r="A53" s="39">
        <v>2015</v>
      </c>
      <c r="B53" s="40" t="s">
        <v>156</v>
      </c>
      <c r="C53" s="131">
        <v>99405.476550000007</v>
      </c>
      <c r="D53" s="131">
        <v>97020.904750000002</v>
      </c>
      <c r="E53" s="131">
        <v>136118.54362000001</v>
      </c>
      <c r="F53" s="131">
        <v>127832.47478</v>
      </c>
      <c r="G53" s="131">
        <v>110824.95748</v>
      </c>
      <c r="H53" s="131">
        <v>159703.81526999999</v>
      </c>
      <c r="I53" s="131">
        <v>97948.048179999998</v>
      </c>
      <c r="J53" s="131">
        <v>142957.12294</v>
      </c>
      <c r="K53" s="131">
        <v>162035.99627999999</v>
      </c>
      <c r="L53" s="131">
        <v>129552.53593</v>
      </c>
      <c r="M53" s="131">
        <v>108305.56518999999</v>
      </c>
      <c r="N53" s="131">
        <v>282382.47564999998</v>
      </c>
      <c r="O53" s="132">
        <v>1654087.91662</v>
      </c>
    </row>
    <row r="54" spans="1:15" ht="15" x14ac:dyDescent="0.25">
      <c r="A54" s="37">
        <v>2016</v>
      </c>
      <c r="B54" s="40" t="s">
        <v>157</v>
      </c>
      <c r="C54" s="131">
        <v>254118.57037</v>
      </c>
      <c r="D54" s="131">
        <v>280094.70999</v>
      </c>
      <c r="E54" s="131">
        <v>314645.38643000001</v>
      </c>
      <c r="F54" s="131">
        <v>303604.24443000002</v>
      </c>
      <c r="G54" s="131">
        <v>286639.18878999999</v>
      </c>
      <c r="H54" s="131">
        <v>335511.14055000001</v>
      </c>
      <c r="I54" s="131">
        <v>225691.47210000001</v>
      </c>
      <c r="J54" s="131">
        <v>302096.98679</v>
      </c>
      <c r="K54" s="131">
        <v>281851.47389999998</v>
      </c>
      <c r="L54" s="131">
        <v>314033.72928999999</v>
      </c>
      <c r="M54" s="131">
        <v>320740.08409999998</v>
      </c>
      <c r="N54" s="131">
        <v>290203.94021999999</v>
      </c>
      <c r="O54" s="132">
        <v>3509230.9269599998</v>
      </c>
    </row>
    <row r="55" spans="1:15" ht="15" x14ac:dyDescent="0.25">
      <c r="A55" s="39">
        <v>2015</v>
      </c>
      <c r="B55" s="40" t="s">
        <v>157</v>
      </c>
      <c r="C55" s="131">
        <v>274711.79819</v>
      </c>
      <c r="D55" s="131">
        <v>295438.31614000001</v>
      </c>
      <c r="E55" s="131">
        <v>315224.17057000002</v>
      </c>
      <c r="F55" s="131">
        <v>327374.87635999999</v>
      </c>
      <c r="G55" s="131">
        <v>295721.75578000001</v>
      </c>
      <c r="H55" s="131">
        <v>321362.25965000002</v>
      </c>
      <c r="I55" s="131">
        <v>300290.65970999998</v>
      </c>
      <c r="J55" s="131">
        <v>285536.71535000001</v>
      </c>
      <c r="K55" s="131">
        <v>275348.10167</v>
      </c>
      <c r="L55" s="131">
        <v>332864.05992999999</v>
      </c>
      <c r="M55" s="131">
        <v>314548.53178000002</v>
      </c>
      <c r="N55" s="131">
        <v>307669.83185000002</v>
      </c>
      <c r="O55" s="132">
        <v>3646091.0769799999</v>
      </c>
    </row>
    <row r="56" spans="1:15" ht="15" x14ac:dyDescent="0.25">
      <c r="A56" s="37">
        <v>2016</v>
      </c>
      <c r="B56" s="40" t="s">
        <v>158</v>
      </c>
      <c r="C56" s="131">
        <v>4812.4913900000001</v>
      </c>
      <c r="D56" s="131">
        <v>7726.5723200000002</v>
      </c>
      <c r="E56" s="131">
        <v>8985.9395700000005</v>
      </c>
      <c r="F56" s="131">
        <v>9578.23956</v>
      </c>
      <c r="G56" s="131">
        <v>9036.3687800000007</v>
      </c>
      <c r="H56" s="131">
        <v>12975.900439999999</v>
      </c>
      <c r="I56" s="131">
        <v>4723.1270400000003</v>
      </c>
      <c r="J56" s="131">
        <v>7828.6501799999996</v>
      </c>
      <c r="K56" s="131">
        <v>6318.59735</v>
      </c>
      <c r="L56" s="131">
        <v>7118.3256799999999</v>
      </c>
      <c r="M56" s="131">
        <v>8965.5168400000002</v>
      </c>
      <c r="N56" s="131">
        <v>8567.2176500000005</v>
      </c>
      <c r="O56" s="132">
        <v>96636.946800000005</v>
      </c>
    </row>
    <row r="57" spans="1:15" ht="15" x14ac:dyDescent="0.25">
      <c r="A57" s="39">
        <v>2015</v>
      </c>
      <c r="B57" s="40" t="s">
        <v>158</v>
      </c>
      <c r="C57" s="131">
        <v>5774.0317800000003</v>
      </c>
      <c r="D57" s="131">
        <v>5484.3786399999999</v>
      </c>
      <c r="E57" s="131">
        <v>10630.06632</v>
      </c>
      <c r="F57" s="131">
        <v>11598.083430000001</v>
      </c>
      <c r="G57" s="131">
        <v>9886.9209100000007</v>
      </c>
      <c r="H57" s="131">
        <v>10164.0036</v>
      </c>
      <c r="I57" s="131">
        <v>7190.6043799999998</v>
      </c>
      <c r="J57" s="131">
        <v>7544.5398999999998</v>
      </c>
      <c r="K57" s="131">
        <v>7738.0866800000003</v>
      </c>
      <c r="L57" s="131">
        <v>5502.3909400000002</v>
      </c>
      <c r="M57" s="131">
        <v>10455.980820000001</v>
      </c>
      <c r="N57" s="131">
        <v>9327.0793699999995</v>
      </c>
      <c r="O57" s="132">
        <v>101296.16677</v>
      </c>
    </row>
    <row r="58" spans="1:15" ht="15" x14ac:dyDescent="0.25">
      <c r="A58" s="37">
        <v>2016</v>
      </c>
      <c r="B58" s="38" t="s">
        <v>31</v>
      </c>
      <c r="C58" s="134">
        <f>C60</f>
        <v>236204.63557000001</v>
      </c>
      <c r="D58" s="134">
        <f t="shared" ref="D58:O58" si="4">D60</f>
        <v>244178.06928</v>
      </c>
      <c r="E58" s="134">
        <f t="shared" si="4"/>
        <v>265568.22891000001</v>
      </c>
      <c r="F58" s="134">
        <f t="shared" si="4"/>
        <v>337062.42219999997</v>
      </c>
      <c r="G58" s="134">
        <f t="shared" si="4"/>
        <v>315308.42086999997</v>
      </c>
      <c r="H58" s="134">
        <f t="shared" si="4"/>
        <v>361234.93433999998</v>
      </c>
      <c r="I58" s="134">
        <f t="shared" si="4"/>
        <v>271410.43497</v>
      </c>
      <c r="J58" s="134">
        <f t="shared" si="4"/>
        <v>344705.85963999998</v>
      </c>
      <c r="K58" s="134">
        <f t="shared" si="4"/>
        <v>322252.11206999997</v>
      </c>
      <c r="L58" s="134">
        <f t="shared" si="4"/>
        <v>351239.71331000002</v>
      </c>
      <c r="M58" s="134">
        <f t="shared" si="4"/>
        <v>382875.08155</v>
      </c>
      <c r="N58" s="134">
        <f t="shared" si="4"/>
        <v>354647.02817000001</v>
      </c>
      <c r="O58" s="134">
        <f t="shared" si="4"/>
        <v>3786686.9408800001</v>
      </c>
    </row>
    <row r="59" spans="1:15" ht="15" x14ac:dyDescent="0.25">
      <c r="A59" s="39">
        <v>2015</v>
      </c>
      <c r="B59" s="38" t="s">
        <v>31</v>
      </c>
      <c r="C59" s="134">
        <f>C61</f>
        <v>275911.10003999999</v>
      </c>
      <c r="D59" s="134">
        <f t="shared" ref="D59:O59" si="5">D61</f>
        <v>281267.10907000001</v>
      </c>
      <c r="E59" s="134">
        <f t="shared" si="5"/>
        <v>275441.42132000002</v>
      </c>
      <c r="F59" s="134">
        <f t="shared" si="5"/>
        <v>348218.35579</v>
      </c>
      <c r="G59" s="134">
        <f t="shared" si="5"/>
        <v>403889.40522000002</v>
      </c>
      <c r="H59" s="134">
        <f t="shared" si="5"/>
        <v>393504.76014000003</v>
      </c>
      <c r="I59" s="134">
        <f t="shared" si="5"/>
        <v>372407.65275000001</v>
      </c>
      <c r="J59" s="134">
        <f t="shared" si="5"/>
        <v>342593.82049000001</v>
      </c>
      <c r="K59" s="134">
        <f t="shared" si="5"/>
        <v>285769.35791999998</v>
      </c>
      <c r="L59" s="134">
        <f t="shared" si="5"/>
        <v>315506.20071</v>
      </c>
      <c r="M59" s="134">
        <f t="shared" si="5"/>
        <v>291654.31043999997</v>
      </c>
      <c r="N59" s="134">
        <f t="shared" si="5"/>
        <v>309047.22055999999</v>
      </c>
      <c r="O59" s="134">
        <f t="shared" si="5"/>
        <v>3895210.7144499999</v>
      </c>
    </row>
    <row r="60" spans="1:15" ht="15" x14ac:dyDescent="0.25">
      <c r="A60" s="37">
        <v>2016</v>
      </c>
      <c r="B60" s="40" t="s">
        <v>159</v>
      </c>
      <c r="C60" s="131">
        <v>236204.63557000001</v>
      </c>
      <c r="D60" s="131">
        <v>244178.06928</v>
      </c>
      <c r="E60" s="131">
        <v>265568.22891000001</v>
      </c>
      <c r="F60" s="131">
        <v>337062.42219999997</v>
      </c>
      <c r="G60" s="131">
        <v>315308.42086999997</v>
      </c>
      <c r="H60" s="131">
        <v>361234.93433999998</v>
      </c>
      <c r="I60" s="131">
        <v>271410.43497</v>
      </c>
      <c r="J60" s="131">
        <v>344705.85963999998</v>
      </c>
      <c r="K60" s="131">
        <v>322252.11206999997</v>
      </c>
      <c r="L60" s="131">
        <v>351239.71331000002</v>
      </c>
      <c r="M60" s="131">
        <v>382875.08155</v>
      </c>
      <c r="N60" s="131">
        <v>354647.02817000001</v>
      </c>
      <c r="O60" s="132">
        <v>3786686.9408800001</v>
      </c>
    </row>
    <row r="61" spans="1:15" ht="15.75" thickBot="1" x14ac:dyDescent="0.3">
      <c r="A61" s="39">
        <v>2015</v>
      </c>
      <c r="B61" s="40" t="s">
        <v>159</v>
      </c>
      <c r="C61" s="131">
        <v>275911.10003999999</v>
      </c>
      <c r="D61" s="131">
        <v>281267.10907000001</v>
      </c>
      <c r="E61" s="131">
        <v>275441.42132000002</v>
      </c>
      <c r="F61" s="131">
        <v>348218.35579</v>
      </c>
      <c r="G61" s="131">
        <v>403889.40522000002</v>
      </c>
      <c r="H61" s="131">
        <v>393504.76014000003</v>
      </c>
      <c r="I61" s="131">
        <v>372407.65275000001</v>
      </c>
      <c r="J61" s="131">
        <v>342593.82049000001</v>
      </c>
      <c r="K61" s="131">
        <v>285769.35791999998</v>
      </c>
      <c r="L61" s="131">
        <v>315506.20071</v>
      </c>
      <c r="M61" s="131">
        <v>291654.31043999997</v>
      </c>
      <c r="N61" s="131">
        <v>309047.22055999999</v>
      </c>
      <c r="O61" s="132">
        <v>3895210.7144499999</v>
      </c>
    </row>
    <row r="62" spans="1:15" s="43" customFormat="1" ht="15" customHeight="1" thickBot="1" x14ac:dyDescent="0.25">
      <c r="A62" s="41">
        <v>2002</v>
      </c>
      <c r="B62" s="42" t="s">
        <v>40</v>
      </c>
      <c r="C62" s="135">
        <v>2607319.6609999998</v>
      </c>
      <c r="D62" s="135">
        <v>2383772.9539999999</v>
      </c>
      <c r="E62" s="135">
        <v>2918943.5210000002</v>
      </c>
      <c r="F62" s="135">
        <v>2742857.9219999998</v>
      </c>
      <c r="G62" s="135">
        <v>3000325.2429999998</v>
      </c>
      <c r="H62" s="135">
        <v>2770693.8810000001</v>
      </c>
      <c r="I62" s="135">
        <v>3103851.8620000002</v>
      </c>
      <c r="J62" s="135">
        <v>2975888.9739999999</v>
      </c>
      <c r="K62" s="135">
        <v>3218206.861</v>
      </c>
      <c r="L62" s="135">
        <v>3501128.02</v>
      </c>
      <c r="M62" s="135">
        <v>3593604.8960000002</v>
      </c>
      <c r="N62" s="135">
        <v>3242495.2340000002</v>
      </c>
      <c r="O62" s="136">
        <f>SUM(C62:N62)</f>
        <v>36059089.028999999</v>
      </c>
    </row>
    <row r="63" spans="1:15" s="43" customFormat="1" ht="15" customHeight="1" thickBot="1" x14ac:dyDescent="0.25">
      <c r="A63" s="41">
        <v>2003</v>
      </c>
      <c r="B63" s="42" t="s">
        <v>40</v>
      </c>
      <c r="C63" s="135">
        <v>3533705.5819999999</v>
      </c>
      <c r="D63" s="135">
        <v>2923460.39</v>
      </c>
      <c r="E63" s="135">
        <v>3908255.9909999999</v>
      </c>
      <c r="F63" s="135">
        <v>3662183.449</v>
      </c>
      <c r="G63" s="135">
        <v>3860471.3</v>
      </c>
      <c r="H63" s="135">
        <v>3796113.5219999999</v>
      </c>
      <c r="I63" s="135">
        <v>4236114.2640000004</v>
      </c>
      <c r="J63" s="135">
        <v>3828726.17</v>
      </c>
      <c r="K63" s="135">
        <v>4114677.523</v>
      </c>
      <c r="L63" s="135">
        <v>4824388.2589999996</v>
      </c>
      <c r="M63" s="135">
        <v>3969697.4580000001</v>
      </c>
      <c r="N63" s="135">
        <v>4595042.3940000003</v>
      </c>
      <c r="O63" s="136">
        <f>SUM(C63:N63)</f>
        <v>47252836.302000001</v>
      </c>
    </row>
    <row r="64" spans="1:15" s="43" customFormat="1" ht="15" customHeight="1" thickBot="1" x14ac:dyDescent="0.25">
      <c r="A64" s="41">
        <v>2004</v>
      </c>
      <c r="B64" s="42" t="s">
        <v>40</v>
      </c>
      <c r="C64" s="135">
        <v>4619660.84</v>
      </c>
      <c r="D64" s="135">
        <v>3664503.0430000001</v>
      </c>
      <c r="E64" s="135">
        <v>5218042.1770000001</v>
      </c>
      <c r="F64" s="135">
        <v>5072462.9939999999</v>
      </c>
      <c r="G64" s="135">
        <v>5170061.6050000004</v>
      </c>
      <c r="H64" s="135">
        <v>5284383.2860000003</v>
      </c>
      <c r="I64" s="135">
        <v>5632138.7980000004</v>
      </c>
      <c r="J64" s="135">
        <v>4707491.284</v>
      </c>
      <c r="K64" s="135">
        <v>5656283.5209999997</v>
      </c>
      <c r="L64" s="135">
        <v>5867342.1210000003</v>
      </c>
      <c r="M64" s="135">
        <v>5733908.9759999998</v>
      </c>
      <c r="N64" s="135">
        <v>6540874.1749999998</v>
      </c>
      <c r="O64" s="136">
        <f t="shared" ref="O64:O65" si="6">SUM(C64:N64)</f>
        <v>63167152.819999993</v>
      </c>
    </row>
    <row r="65" spans="1:15" s="43" customFormat="1" ht="15" customHeight="1" thickBot="1" x14ac:dyDescent="0.25">
      <c r="A65" s="41">
        <v>2005</v>
      </c>
      <c r="B65" s="42" t="s">
        <v>40</v>
      </c>
      <c r="C65" s="135">
        <v>4997279.7240000004</v>
      </c>
      <c r="D65" s="135">
        <v>5651741.2520000003</v>
      </c>
      <c r="E65" s="135">
        <v>6591859.2180000003</v>
      </c>
      <c r="F65" s="135">
        <v>6128131.8779999996</v>
      </c>
      <c r="G65" s="135">
        <v>5977226.2170000002</v>
      </c>
      <c r="H65" s="135">
        <v>6038534.3669999996</v>
      </c>
      <c r="I65" s="135">
        <v>5763466.3530000001</v>
      </c>
      <c r="J65" s="135">
        <v>5552867.2120000003</v>
      </c>
      <c r="K65" s="135">
        <v>6814268.9409999996</v>
      </c>
      <c r="L65" s="135">
        <v>6772178.5690000001</v>
      </c>
      <c r="M65" s="135">
        <v>5942575.7819999997</v>
      </c>
      <c r="N65" s="135">
        <v>7246278.6299999999</v>
      </c>
      <c r="O65" s="136">
        <f t="shared" si="6"/>
        <v>73476408.142999992</v>
      </c>
    </row>
    <row r="66" spans="1:15" s="43" customFormat="1" ht="15" customHeight="1" thickBot="1" x14ac:dyDescent="0.25">
      <c r="A66" s="41">
        <v>2006</v>
      </c>
      <c r="B66" s="42" t="s">
        <v>40</v>
      </c>
      <c r="C66" s="135">
        <v>5133048.8810000001</v>
      </c>
      <c r="D66" s="135">
        <v>6058251.2790000001</v>
      </c>
      <c r="E66" s="135">
        <v>7411101.659</v>
      </c>
      <c r="F66" s="135">
        <v>6456090.2609999999</v>
      </c>
      <c r="G66" s="135">
        <v>7041543.2470000004</v>
      </c>
      <c r="H66" s="135">
        <v>7815434.6220000004</v>
      </c>
      <c r="I66" s="135">
        <v>7067411.4790000003</v>
      </c>
      <c r="J66" s="135">
        <v>6811202.4100000001</v>
      </c>
      <c r="K66" s="135">
        <v>7606551.0949999997</v>
      </c>
      <c r="L66" s="135">
        <v>6888812.5489999996</v>
      </c>
      <c r="M66" s="135">
        <v>8641474.5559999999</v>
      </c>
      <c r="N66" s="135">
        <v>8603753.4800000004</v>
      </c>
      <c r="O66" s="136">
        <f t="shared" ref="O66:O74" si="7">SUM(C66:N66)</f>
        <v>85534675.517999992</v>
      </c>
    </row>
    <row r="67" spans="1:15" s="43" customFormat="1" ht="15" customHeight="1" thickBot="1" x14ac:dyDescent="0.25">
      <c r="A67" s="41">
        <v>2007</v>
      </c>
      <c r="B67" s="42" t="s">
        <v>40</v>
      </c>
      <c r="C67" s="135">
        <v>6564559.7929999996</v>
      </c>
      <c r="D67" s="135">
        <v>7656951.608</v>
      </c>
      <c r="E67" s="135">
        <v>8957851.6209999993</v>
      </c>
      <c r="F67" s="135">
        <v>8313312.0049999999</v>
      </c>
      <c r="G67" s="135">
        <v>9147620.0419999994</v>
      </c>
      <c r="H67" s="135">
        <v>8980247.4370000008</v>
      </c>
      <c r="I67" s="135">
        <v>8937741.591</v>
      </c>
      <c r="J67" s="135">
        <v>8736689.0920000002</v>
      </c>
      <c r="K67" s="135">
        <v>9038743.8959999997</v>
      </c>
      <c r="L67" s="135">
        <v>9895216.6219999995</v>
      </c>
      <c r="M67" s="135">
        <v>11318798.220000001</v>
      </c>
      <c r="N67" s="135">
        <v>9724017.977</v>
      </c>
      <c r="O67" s="136">
        <f t="shared" si="7"/>
        <v>107271749.90399998</v>
      </c>
    </row>
    <row r="68" spans="1:15" s="43" customFormat="1" ht="15" customHeight="1" thickBot="1" x14ac:dyDescent="0.25">
      <c r="A68" s="41">
        <v>2008</v>
      </c>
      <c r="B68" s="42" t="s">
        <v>40</v>
      </c>
      <c r="C68" s="135">
        <v>10632207.040999999</v>
      </c>
      <c r="D68" s="135">
        <v>11077899.119999999</v>
      </c>
      <c r="E68" s="135">
        <v>11428587.233999999</v>
      </c>
      <c r="F68" s="135">
        <v>11363963.503</v>
      </c>
      <c r="G68" s="135">
        <v>12477968.699999999</v>
      </c>
      <c r="H68" s="135">
        <v>11770634.384</v>
      </c>
      <c r="I68" s="135">
        <v>12595426.863</v>
      </c>
      <c r="J68" s="135">
        <v>11046830.085999999</v>
      </c>
      <c r="K68" s="135">
        <v>12793148.034</v>
      </c>
      <c r="L68" s="135">
        <v>9722708.7899999991</v>
      </c>
      <c r="M68" s="135">
        <v>9395872.8969999999</v>
      </c>
      <c r="N68" s="135">
        <v>7721948.9740000004</v>
      </c>
      <c r="O68" s="136">
        <f t="shared" si="7"/>
        <v>132027195.626</v>
      </c>
    </row>
    <row r="69" spans="1:15" s="43" customFormat="1" ht="15" customHeight="1" thickBot="1" x14ac:dyDescent="0.25">
      <c r="A69" s="41">
        <v>2009</v>
      </c>
      <c r="B69" s="42" t="s">
        <v>40</v>
      </c>
      <c r="C69" s="135">
        <v>7884493.5240000002</v>
      </c>
      <c r="D69" s="135">
        <v>8435115.8340000007</v>
      </c>
      <c r="E69" s="135">
        <v>8155485.0810000002</v>
      </c>
      <c r="F69" s="135">
        <v>7561696.2829999998</v>
      </c>
      <c r="G69" s="135">
        <v>7346407.5279999999</v>
      </c>
      <c r="H69" s="135">
        <v>8329692.7829999998</v>
      </c>
      <c r="I69" s="135">
        <v>9055733.6710000001</v>
      </c>
      <c r="J69" s="135">
        <v>7839908.8420000002</v>
      </c>
      <c r="K69" s="135">
        <v>8480708.3870000001</v>
      </c>
      <c r="L69" s="135">
        <v>10095768.029999999</v>
      </c>
      <c r="M69" s="135">
        <v>8903010.773</v>
      </c>
      <c r="N69" s="135">
        <v>10054591.867000001</v>
      </c>
      <c r="O69" s="136">
        <f t="shared" si="7"/>
        <v>102142612.603</v>
      </c>
    </row>
    <row r="70" spans="1:15" s="43" customFormat="1" ht="15" customHeight="1" thickBot="1" x14ac:dyDescent="0.25">
      <c r="A70" s="41">
        <v>2010</v>
      </c>
      <c r="B70" s="42" t="s">
        <v>40</v>
      </c>
      <c r="C70" s="135">
        <v>7828748.0580000002</v>
      </c>
      <c r="D70" s="135">
        <v>8263237.8140000002</v>
      </c>
      <c r="E70" s="135">
        <v>9886488.1710000001</v>
      </c>
      <c r="F70" s="135">
        <v>9396006.6539999992</v>
      </c>
      <c r="G70" s="135">
        <v>9799958.1170000006</v>
      </c>
      <c r="H70" s="135">
        <v>9542907.6439999994</v>
      </c>
      <c r="I70" s="135">
        <v>9564682.5449999999</v>
      </c>
      <c r="J70" s="135">
        <v>8523451.9729999993</v>
      </c>
      <c r="K70" s="135">
        <v>8909230.5209999997</v>
      </c>
      <c r="L70" s="135">
        <v>10963586.27</v>
      </c>
      <c r="M70" s="135">
        <v>9382369.7180000003</v>
      </c>
      <c r="N70" s="135">
        <v>11822551.698999999</v>
      </c>
      <c r="O70" s="136">
        <f t="shared" si="7"/>
        <v>113883219.18399999</v>
      </c>
    </row>
    <row r="71" spans="1:15" s="43" customFormat="1" ht="15" customHeight="1" thickBot="1" x14ac:dyDescent="0.25">
      <c r="A71" s="41">
        <v>2011</v>
      </c>
      <c r="B71" s="42" t="s">
        <v>40</v>
      </c>
      <c r="C71" s="135">
        <v>9551084.6390000004</v>
      </c>
      <c r="D71" s="135">
        <v>10059126.307</v>
      </c>
      <c r="E71" s="135">
        <v>11811085.16</v>
      </c>
      <c r="F71" s="135">
        <v>11873269.447000001</v>
      </c>
      <c r="G71" s="135">
        <v>10943364.372</v>
      </c>
      <c r="H71" s="135">
        <v>11349953.558</v>
      </c>
      <c r="I71" s="135">
        <v>11860004.271</v>
      </c>
      <c r="J71" s="135">
        <v>11245124.657</v>
      </c>
      <c r="K71" s="135">
        <v>10750626.098999999</v>
      </c>
      <c r="L71" s="135">
        <v>11907219.297</v>
      </c>
      <c r="M71" s="135">
        <v>11078524.743000001</v>
      </c>
      <c r="N71" s="135">
        <v>12477486.279999999</v>
      </c>
      <c r="O71" s="136">
        <f t="shared" si="7"/>
        <v>134906868.83000001</v>
      </c>
    </row>
    <row r="72" spans="1:15" ht="13.5" thickBot="1" x14ac:dyDescent="0.25">
      <c r="A72" s="41">
        <v>2012</v>
      </c>
      <c r="B72" s="42" t="s">
        <v>40</v>
      </c>
      <c r="C72" s="135">
        <v>10348187.165999999</v>
      </c>
      <c r="D72" s="135">
        <v>11748000.124</v>
      </c>
      <c r="E72" s="135">
        <v>13208572.977</v>
      </c>
      <c r="F72" s="135">
        <v>12630226.718</v>
      </c>
      <c r="G72" s="135">
        <v>13131530.960999999</v>
      </c>
      <c r="H72" s="135">
        <v>13231198.687999999</v>
      </c>
      <c r="I72" s="135">
        <v>12830675.307</v>
      </c>
      <c r="J72" s="135">
        <v>12831394.572000001</v>
      </c>
      <c r="K72" s="135">
        <v>12952651.721999999</v>
      </c>
      <c r="L72" s="135">
        <v>13190769.654999999</v>
      </c>
      <c r="M72" s="135">
        <v>13753052.493000001</v>
      </c>
      <c r="N72" s="135">
        <v>12605476.173</v>
      </c>
      <c r="O72" s="136">
        <f t="shared" si="7"/>
        <v>152461736.55599999</v>
      </c>
    </row>
    <row r="73" spans="1:15" ht="13.5" thickBot="1" x14ac:dyDescent="0.25">
      <c r="A73" s="41">
        <v>2013</v>
      </c>
      <c r="B73" s="42" t="s">
        <v>40</v>
      </c>
      <c r="C73" s="135">
        <v>11481521.079</v>
      </c>
      <c r="D73" s="135">
        <v>12385690.909</v>
      </c>
      <c r="E73" s="135">
        <v>13122058.141000001</v>
      </c>
      <c r="F73" s="135">
        <v>12468202.903000001</v>
      </c>
      <c r="G73" s="135">
        <v>13277209.017000001</v>
      </c>
      <c r="H73" s="135">
        <v>12399973.961999999</v>
      </c>
      <c r="I73" s="135">
        <v>13059519.685000001</v>
      </c>
      <c r="J73" s="135">
        <v>11118300.903000001</v>
      </c>
      <c r="K73" s="135">
        <v>13060371.039000001</v>
      </c>
      <c r="L73" s="135">
        <v>12053704.638</v>
      </c>
      <c r="M73" s="135">
        <v>14201227.351</v>
      </c>
      <c r="N73" s="135">
        <v>13174857.460000001</v>
      </c>
      <c r="O73" s="136">
        <f t="shared" si="7"/>
        <v>151802637.08700001</v>
      </c>
    </row>
    <row r="74" spans="1:15" ht="13.5" thickBot="1" x14ac:dyDescent="0.25">
      <c r="A74" s="41">
        <v>2014</v>
      </c>
      <c r="B74" s="42" t="s">
        <v>40</v>
      </c>
      <c r="C74" s="135">
        <v>12399761.948000001</v>
      </c>
      <c r="D74" s="135">
        <v>13053292.493000001</v>
      </c>
      <c r="E74" s="135">
        <v>14680110.779999999</v>
      </c>
      <c r="F74" s="135">
        <v>13371185.664000001</v>
      </c>
      <c r="G74" s="135">
        <v>13681906.159</v>
      </c>
      <c r="H74" s="135">
        <v>12880924.245999999</v>
      </c>
      <c r="I74" s="135">
        <v>13344776.958000001</v>
      </c>
      <c r="J74" s="135">
        <v>11386828.925000001</v>
      </c>
      <c r="K74" s="135">
        <v>13583120.905999999</v>
      </c>
      <c r="L74" s="135">
        <v>12891630.102</v>
      </c>
      <c r="M74" s="135">
        <v>13067348.107000001</v>
      </c>
      <c r="N74" s="135">
        <v>13269271.402000001</v>
      </c>
      <c r="O74" s="136">
        <f t="shared" si="7"/>
        <v>157610157.69</v>
      </c>
    </row>
    <row r="75" spans="1:15" ht="13.5" thickBot="1" x14ac:dyDescent="0.25">
      <c r="A75" s="41">
        <v>2015</v>
      </c>
      <c r="B75" s="42" t="s">
        <v>40</v>
      </c>
      <c r="C75" s="135">
        <v>12301766.75</v>
      </c>
      <c r="D75" s="135">
        <v>12231860.140000001</v>
      </c>
      <c r="E75" s="135">
        <v>12519910.437999999</v>
      </c>
      <c r="F75" s="135">
        <v>13349346.866</v>
      </c>
      <c r="G75" s="135">
        <v>11080385.127</v>
      </c>
      <c r="H75" s="135">
        <v>11949647.085999999</v>
      </c>
      <c r="I75" s="135">
        <v>11129358.973999999</v>
      </c>
      <c r="J75" s="135">
        <v>11022045.344000001</v>
      </c>
      <c r="K75" s="135">
        <v>11581703.842</v>
      </c>
      <c r="L75" s="135">
        <v>13240039.088</v>
      </c>
      <c r="M75" s="135">
        <v>11681989.013</v>
      </c>
      <c r="N75" s="135">
        <v>11750818.76</v>
      </c>
      <c r="O75" s="136">
        <f>SUM(C75:N75)</f>
        <v>143838871.428</v>
      </c>
    </row>
    <row r="76" spans="1:15" ht="13.5" thickBot="1" x14ac:dyDescent="0.25">
      <c r="A76" s="41">
        <v>2016</v>
      </c>
      <c r="B76" s="42" t="s">
        <v>40</v>
      </c>
      <c r="C76" s="135">
        <v>9546738.1439999994</v>
      </c>
      <c r="D76" s="135">
        <v>12366756.547</v>
      </c>
      <c r="E76" s="135">
        <v>12759214.973999999</v>
      </c>
      <c r="F76" s="135">
        <v>11951191.800000001</v>
      </c>
      <c r="G76" s="135">
        <v>12100830.342</v>
      </c>
      <c r="H76" s="135">
        <v>12875644.456</v>
      </c>
      <c r="I76" s="135">
        <v>9825515.3770000003</v>
      </c>
      <c r="J76" s="135">
        <v>11831162.127</v>
      </c>
      <c r="K76" s="135">
        <v>10906932.566</v>
      </c>
      <c r="L76" s="135">
        <v>12811793.658</v>
      </c>
      <c r="M76" s="135">
        <v>12817300.886</v>
      </c>
      <c r="N76" s="151">
        <v>12345769.362129999</v>
      </c>
      <c r="O76" s="136">
        <f>SUM(C76:N76)</f>
        <v>142138850.23913002</v>
      </c>
    </row>
    <row r="77" spans="1:15" x14ac:dyDescent="0.2">
      <c r="B77" s="44" t="s">
        <v>62</v>
      </c>
    </row>
    <row r="79" spans="1:15" x14ac:dyDescent="0.2">
      <c r="C79" s="47"/>
    </row>
  </sheetData>
  <pageMargins left="0.59055118110236227" right="0.35433070866141736" top="0.23622047244094491" bottom="0.19685039370078741" header="0" footer="0"/>
  <pageSetup paperSize="9" scale="60" orientation="landscape" horizontalDpi="4294967293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D92"/>
  <sheetViews>
    <sheetView showGridLines="0" workbookViewId="0">
      <selection activeCell="A2" sqref="A2:D2"/>
    </sheetView>
  </sheetViews>
  <sheetFormatPr defaultColWidth="9.140625" defaultRowHeight="12.75" x14ac:dyDescent="0.2"/>
  <cols>
    <col min="1" max="1" width="29.140625" customWidth="1"/>
    <col min="2" max="2" width="20" style="65" customWidth="1"/>
    <col min="3" max="3" width="17.5703125" style="65" customWidth="1"/>
    <col min="4" max="4" width="9.28515625" bestFit="1" customWidth="1"/>
  </cols>
  <sheetData>
    <row r="2" spans="1:4" ht="24.6" customHeight="1" x14ac:dyDescent="0.3">
      <c r="A2" s="158" t="s">
        <v>63</v>
      </c>
      <c r="B2" s="158"/>
      <c r="C2" s="158"/>
      <c r="D2" s="158"/>
    </row>
    <row r="3" spans="1:4" ht="15.75" x14ac:dyDescent="0.25">
      <c r="A3" s="157" t="s">
        <v>64</v>
      </c>
      <c r="B3" s="157"/>
      <c r="C3" s="157"/>
      <c r="D3" s="157"/>
    </row>
    <row r="5" spans="1:4" x14ac:dyDescent="0.2">
      <c r="A5" s="59" t="s">
        <v>65</v>
      </c>
      <c r="B5" s="60" t="s">
        <v>160</v>
      </c>
      <c r="C5" s="60" t="s">
        <v>161</v>
      </c>
      <c r="D5" s="61" t="s">
        <v>66</v>
      </c>
    </row>
    <row r="6" spans="1:4" x14ac:dyDescent="0.2">
      <c r="A6" s="62" t="s">
        <v>216</v>
      </c>
      <c r="B6" s="137">
        <v>419.44146000000001</v>
      </c>
      <c r="C6" s="137">
        <v>19345.022949999999</v>
      </c>
      <c r="D6" s="149">
        <f t="shared" ref="D6:D15" si="0">(C6-B6)/B6*100</f>
        <v>4512.0912677540264</v>
      </c>
    </row>
    <row r="7" spans="1:4" x14ac:dyDescent="0.2">
      <c r="A7" s="62" t="s">
        <v>217</v>
      </c>
      <c r="B7" s="137">
        <v>2704.2586299999998</v>
      </c>
      <c r="C7" s="137">
        <v>27748.238860000001</v>
      </c>
      <c r="D7" s="149">
        <f t="shared" si="0"/>
        <v>926.09412251371839</v>
      </c>
    </row>
    <row r="8" spans="1:4" x14ac:dyDescent="0.2">
      <c r="A8" s="62" t="s">
        <v>218</v>
      </c>
      <c r="B8" s="137">
        <v>22037.20016</v>
      </c>
      <c r="C8" s="137">
        <v>58134.102659999997</v>
      </c>
      <c r="D8" s="149">
        <f t="shared" si="0"/>
        <v>163.79985768573243</v>
      </c>
    </row>
    <row r="9" spans="1:4" x14ac:dyDescent="0.2">
      <c r="A9" s="62" t="s">
        <v>219</v>
      </c>
      <c r="B9" s="137">
        <v>7567.4241599999996</v>
      </c>
      <c r="C9" s="137">
        <v>15394.63113</v>
      </c>
      <c r="D9" s="149">
        <f t="shared" si="0"/>
        <v>103.43290932961264</v>
      </c>
    </row>
    <row r="10" spans="1:4" x14ac:dyDescent="0.2">
      <c r="A10" s="62" t="s">
        <v>220</v>
      </c>
      <c r="B10" s="137">
        <v>23263.262060000001</v>
      </c>
      <c r="C10" s="137">
        <v>47043.127639999999</v>
      </c>
      <c r="D10" s="149">
        <f t="shared" si="0"/>
        <v>102.22068392071407</v>
      </c>
    </row>
    <row r="11" spans="1:4" x14ac:dyDescent="0.2">
      <c r="A11" s="62" t="s">
        <v>221</v>
      </c>
      <c r="B11" s="137">
        <v>23710.22251</v>
      </c>
      <c r="C11" s="137">
        <v>43312.437380000003</v>
      </c>
      <c r="D11" s="149">
        <f t="shared" si="0"/>
        <v>82.674107599507323</v>
      </c>
    </row>
    <row r="12" spans="1:4" x14ac:dyDescent="0.2">
      <c r="A12" s="62" t="s">
        <v>222</v>
      </c>
      <c r="B12" s="137">
        <v>33976.703049999996</v>
      </c>
      <c r="C12" s="137">
        <v>60935.56957</v>
      </c>
      <c r="D12" s="149">
        <f t="shared" si="0"/>
        <v>79.345151530233622</v>
      </c>
    </row>
    <row r="13" spans="1:4" x14ac:dyDescent="0.2">
      <c r="A13" s="62" t="s">
        <v>223</v>
      </c>
      <c r="B13" s="137">
        <v>38486.382440000001</v>
      </c>
      <c r="C13" s="137">
        <v>69012.213690000004</v>
      </c>
      <c r="D13" s="149">
        <f t="shared" si="0"/>
        <v>79.315927646849005</v>
      </c>
    </row>
    <row r="14" spans="1:4" x14ac:dyDescent="0.2">
      <c r="A14" s="62" t="s">
        <v>169</v>
      </c>
      <c r="B14" s="137">
        <v>243345.39733000001</v>
      </c>
      <c r="C14" s="137">
        <v>431516.77364999999</v>
      </c>
      <c r="D14" s="149">
        <f t="shared" si="0"/>
        <v>77.326868880458548</v>
      </c>
    </row>
    <row r="15" spans="1:4" x14ac:dyDescent="0.2">
      <c r="A15" s="62" t="s">
        <v>224</v>
      </c>
      <c r="B15" s="137">
        <v>10814.42332</v>
      </c>
      <c r="C15" s="137">
        <v>18139.985560000001</v>
      </c>
      <c r="D15" s="149">
        <f t="shared" si="0"/>
        <v>67.738815313917272</v>
      </c>
    </row>
    <row r="16" spans="1:4" x14ac:dyDescent="0.2">
      <c r="A16" s="64" t="s">
        <v>67</v>
      </c>
      <c r="D16" s="112"/>
    </row>
    <row r="17" spans="1:4" x14ac:dyDescent="0.2">
      <c r="A17" s="66"/>
    </row>
    <row r="18" spans="1:4" ht="19.5" x14ac:dyDescent="0.3">
      <c r="A18" s="158" t="s">
        <v>68</v>
      </c>
      <c r="B18" s="158"/>
      <c r="C18" s="158"/>
      <c r="D18" s="158"/>
    </row>
    <row r="19" spans="1:4" ht="15.75" x14ac:dyDescent="0.25">
      <c r="A19" s="157" t="s">
        <v>69</v>
      </c>
      <c r="B19" s="157"/>
      <c r="C19" s="157"/>
      <c r="D19" s="157"/>
    </row>
    <row r="20" spans="1:4" x14ac:dyDescent="0.2">
      <c r="A20" s="31"/>
    </row>
    <row r="21" spans="1:4" x14ac:dyDescent="0.2">
      <c r="A21" s="59" t="s">
        <v>65</v>
      </c>
      <c r="B21" s="60" t="s">
        <v>160</v>
      </c>
      <c r="C21" s="60" t="s">
        <v>161</v>
      </c>
      <c r="D21" s="61" t="s">
        <v>66</v>
      </c>
    </row>
    <row r="22" spans="1:4" x14ac:dyDescent="0.2">
      <c r="A22" s="62" t="s">
        <v>162</v>
      </c>
      <c r="B22" s="137">
        <v>1125730.8038999999</v>
      </c>
      <c r="C22" s="137">
        <v>1167377.33436</v>
      </c>
      <c r="D22" s="149">
        <f>(C22-B22)/B22*100</f>
        <v>3.6995106037535015</v>
      </c>
    </row>
    <row r="23" spans="1:4" x14ac:dyDescent="0.2">
      <c r="A23" s="62" t="s">
        <v>163</v>
      </c>
      <c r="B23" s="137">
        <v>759100.32926000003</v>
      </c>
      <c r="C23" s="137">
        <v>737609.71710999997</v>
      </c>
      <c r="D23" s="149">
        <f t="shared" ref="D23:D31" si="1">(C23-B23)/B23*100</f>
        <v>-2.831063473645167</v>
      </c>
    </row>
    <row r="24" spans="1:4" x14ac:dyDescent="0.2">
      <c r="A24" s="62" t="s">
        <v>164</v>
      </c>
      <c r="B24" s="137">
        <v>461215.76318000001</v>
      </c>
      <c r="C24" s="137">
        <v>732436.45675999997</v>
      </c>
      <c r="D24" s="149">
        <f t="shared" si="1"/>
        <v>58.805599294781665</v>
      </c>
    </row>
    <row r="25" spans="1:4" x14ac:dyDescent="0.2">
      <c r="A25" s="62" t="s">
        <v>165</v>
      </c>
      <c r="B25" s="137">
        <v>619687.30607000005</v>
      </c>
      <c r="C25" s="137">
        <v>695652.89096999995</v>
      </c>
      <c r="D25" s="149">
        <f t="shared" si="1"/>
        <v>12.258696306330148</v>
      </c>
    </row>
    <row r="26" spans="1:4" x14ac:dyDescent="0.2">
      <c r="A26" s="62" t="s">
        <v>166</v>
      </c>
      <c r="B26" s="137">
        <v>577774.12999000004</v>
      </c>
      <c r="C26" s="137">
        <v>628085.08296999999</v>
      </c>
      <c r="D26" s="149">
        <f t="shared" si="1"/>
        <v>8.7077199148516229</v>
      </c>
    </row>
    <row r="27" spans="1:4" x14ac:dyDescent="0.2">
      <c r="A27" s="62" t="s">
        <v>167</v>
      </c>
      <c r="B27" s="137">
        <v>540820.66827999998</v>
      </c>
      <c r="C27" s="137">
        <v>555793.28384000005</v>
      </c>
      <c r="D27" s="149">
        <f t="shared" si="1"/>
        <v>2.7684991417983804</v>
      </c>
    </row>
    <row r="28" spans="1:4" x14ac:dyDescent="0.2">
      <c r="A28" s="62" t="s">
        <v>168</v>
      </c>
      <c r="B28" s="137">
        <v>379290.35136999999</v>
      </c>
      <c r="C28" s="137">
        <v>438495.53194999998</v>
      </c>
      <c r="D28" s="149">
        <f t="shared" si="1"/>
        <v>15.609461291633275</v>
      </c>
    </row>
    <row r="29" spans="1:4" x14ac:dyDescent="0.2">
      <c r="A29" s="62" t="s">
        <v>169</v>
      </c>
      <c r="B29" s="137">
        <v>243345.39733000001</v>
      </c>
      <c r="C29" s="137">
        <v>431516.77364999999</v>
      </c>
      <c r="D29" s="149">
        <f t="shared" si="1"/>
        <v>77.326868880458548</v>
      </c>
    </row>
    <row r="30" spans="1:4" x14ac:dyDescent="0.2">
      <c r="A30" s="62" t="s">
        <v>170</v>
      </c>
      <c r="B30" s="137">
        <v>341679.17797999998</v>
      </c>
      <c r="C30" s="137">
        <v>334598.38040999998</v>
      </c>
      <c r="D30" s="149">
        <f t="shared" si="1"/>
        <v>-2.0723526706723892</v>
      </c>
    </row>
    <row r="31" spans="1:4" x14ac:dyDescent="0.2">
      <c r="A31" s="62" t="s">
        <v>171</v>
      </c>
      <c r="B31" s="137">
        <v>363141.97181000002</v>
      </c>
      <c r="C31" s="137">
        <v>333761.55644999997</v>
      </c>
      <c r="D31" s="149">
        <f t="shared" si="1"/>
        <v>-8.0906140409933691</v>
      </c>
    </row>
    <row r="33" spans="1:4" ht="19.5" x14ac:dyDescent="0.3">
      <c r="A33" s="158" t="s">
        <v>70</v>
      </c>
      <c r="B33" s="158"/>
      <c r="C33" s="158"/>
      <c r="D33" s="158"/>
    </row>
    <row r="34" spans="1:4" ht="15.75" x14ac:dyDescent="0.25">
      <c r="A34" s="157" t="s">
        <v>74</v>
      </c>
      <c r="B34" s="157"/>
      <c r="C34" s="157"/>
      <c r="D34" s="157"/>
    </row>
    <row r="36" spans="1:4" x14ac:dyDescent="0.2">
      <c r="A36" s="59" t="s">
        <v>72</v>
      </c>
      <c r="B36" s="60" t="s">
        <v>160</v>
      </c>
      <c r="C36" s="60" t="s">
        <v>161</v>
      </c>
      <c r="D36" s="61" t="s">
        <v>66</v>
      </c>
    </row>
    <row r="37" spans="1:4" x14ac:dyDescent="0.2">
      <c r="A37" s="62" t="s">
        <v>149</v>
      </c>
      <c r="B37" s="137">
        <v>61358.134149999998</v>
      </c>
      <c r="C37" s="137">
        <v>156403.91558999999</v>
      </c>
      <c r="D37" s="149">
        <v>154.90331112032356</v>
      </c>
    </row>
    <row r="38" spans="1:4" x14ac:dyDescent="0.2">
      <c r="A38" s="62" t="s">
        <v>155</v>
      </c>
      <c r="B38" s="137">
        <v>212290.94656000001</v>
      </c>
      <c r="C38" s="137">
        <v>347990.29573999997</v>
      </c>
      <c r="D38" s="149">
        <v>63.921401915105761</v>
      </c>
    </row>
    <row r="39" spans="1:4" x14ac:dyDescent="0.2">
      <c r="A39" s="62" t="s">
        <v>138</v>
      </c>
      <c r="B39" s="137">
        <v>17468.448090000002</v>
      </c>
      <c r="C39" s="137">
        <v>25699.584299999999</v>
      </c>
      <c r="D39" s="149">
        <v>47.120019864340442</v>
      </c>
    </row>
    <row r="40" spans="1:4" x14ac:dyDescent="0.2">
      <c r="A40" s="62" t="s">
        <v>141</v>
      </c>
      <c r="B40" s="137">
        <v>157827.89903</v>
      </c>
      <c r="C40" s="137">
        <v>211745.31584</v>
      </c>
      <c r="D40" s="149">
        <v>34.162158364505217</v>
      </c>
    </row>
    <row r="41" spans="1:4" x14ac:dyDescent="0.2">
      <c r="A41" s="62" t="s">
        <v>148</v>
      </c>
      <c r="B41" s="137">
        <v>1847538.102</v>
      </c>
      <c r="C41" s="137">
        <v>2347550.95107</v>
      </c>
      <c r="D41" s="149">
        <v>27.063736792693216</v>
      </c>
    </row>
    <row r="42" spans="1:4" x14ac:dyDescent="0.2">
      <c r="A42" s="62" t="s">
        <v>153</v>
      </c>
      <c r="B42" s="137">
        <v>759962.02592000004</v>
      </c>
      <c r="C42" s="137">
        <v>937693.43310999998</v>
      </c>
      <c r="D42" s="149">
        <v>23.386880018753658</v>
      </c>
    </row>
    <row r="43" spans="1:4" x14ac:dyDescent="0.2">
      <c r="A43" s="64" t="s">
        <v>159</v>
      </c>
      <c r="B43" s="137">
        <v>309047.22055999999</v>
      </c>
      <c r="C43" s="137">
        <v>354647.02817000001</v>
      </c>
      <c r="D43" s="149">
        <v>14.75496447674637</v>
      </c>
    </row>
    <row r="44" spans="1:4" x14ac:dyDescent="0.2">
      <c r="A44" s="62" t="s">
        <v>133</v>
      </c>
      <c r="B44" s="137">
        <v>541772.52483000001</v>
      </c>
      <c r="C44" s="137">
        <v>616713.14529000001</v>
      </c>
      <c r="D44" s="149">
        <v>13.832488180074327</v>
      </c>
    </row>
    <row r="45" spans="1:4" x14ac:dyDescent="0.2">
      <c r="A45" s="62" t="s">
        <v>135</v>
      </c>
      <c r="B45" s="137">
        <v>102366.42557000001</v>
      </c>
      <c r="C45" s="137">
        <v>111751.93703</v>
      </c>
      <c r="D45" s="149">
        <v>9.1685446744274746</v>
      </c>
    </row>
    <row r="46" spans="1:4" x14ac:dyDescent="0.2">
      <c r="A46" s="62" t="s">
        <v>143</v>
      </c>
      <c r="B46" s="137">
        <v>627276.88355000003</v>
      </c>
      <c r="C46" s="137">
        <v>646937.98225</v>
      </c>
      <c r="D46" s="149">
        <v>3.1343572855308035</v>
      </c>
    </row>
    <row r="48" spans="1:4" ht="19.5" x14ac:dyDescent="0.3">
      <c r="A48" s="158" t="s">
        <v>73</v>
      </c>
      <c r="B48" s="158"/>
      <c r="C48" s="158"/>
      <c r="D48" s="158"/>
    </row>
    <row r="49" spans="1:4" ht="15.75" x14ac:dyDescent="0.25">
      <c r="A49" s="157" t="s">
        <v>71</v>
      </c>
      <c r="B49" s="157"/>
      <c r="C49" s="157"/>
      <c r="D49" s="157"/>
    </row>
    <row r="51" spans="1:4" x14ac:dyDescent="0.2">
      <c r="A51" s="59" t="s">
        <v>72</v>
      </c>
      <c r="B51" s="60" t="s">
        <v>160</v>
      </c>
      <c r="C51" s="60" t="s">
        <v>161</v>
      </c>
      <c r="D51" s="61" t="s">
        <v>66</v>
      </c>
    </row>
    <row r="52" spans="1:4" x14ac:dyDescent="0.2">
      <c r="A52" s="62" t="s">
        <v>148</v>
      </c>
      <c r="B52" s="137">
        <v>1847538.102</v>
      </c>
      <c r="C52" s="137">
        <v>2347550.95107</v>
      </c>
      <c r="D52" s="149">
        <v>27.063736792693216</v>
      </c>
    </row>
    <row r="53" spans="1:4" x14ac:dyDescent="0.2">
      <c r="A53" s="62" t="s">
        <v>147</v>
      </c>
      <c r="B53" s="137">
        <v>1388520.65634</v>
      </c>
      <c r="C53" s="137">
        <v>1339352.8468200001</v>
      </c>
      <c r="D53" s="149">
        <v>-3.5410211072841631</v>
      </c>
    </row>
    <row r="54" spans="1:4" x14ac:dyDescent="0.2">
      <c r="A54" s="62" t="s">
        <v>146</v>
      </c>
      <c r="B54" s="137">
        <v>1261717.4326500001</v>
      </c>
      <c r="C54" s="137">
        <v>1282127.6275899999</v>
      </c>
      <c r="D54" s="149">
        <v>1.6176518142522789</v>
      </c>
    </row>
    <row r="55" spans="1:4" x14ac:dyDescent="0.2">
      <c r="A55" s="62" t="s">
        <v>150</v>
      </c>
      <c r="B55" s="137">
        <v>934564.43351</v>
      </c>
      <c r="C55" s="137">
        <v>951703.53688999999</v>
      </c>
      <c r="D55" s="149">
        <v>1.833913507239906</v>
      </c>
    </row>
    <row r="56" spans="1:4" x14ac:dyDescent="0.2">
      <c r="A56" s="62" t="s">
        <v>153</v>
      </c>
      <c r="B56" s="137">
        <v>759962.02592000004</v>
      </c>
      <c r="C56" s="137">
        <v>937693.43310999998</v>
      </c>
      <c r="D56" s="149">
        <v>23.386880018753658</v>
      </c>
    </row>
    <row r="57" spans="1:4" x14ac:dyDescent="0.2">
      <c r="A57" s="62" t="s">
        <v>143</v>
      </c>
      <c r="B57" s="137">
        <v>627276.88355000003</v>
      </c>
      <c r="C57" s="137">
        <v>646937.98225</v>
      </c>
      <c r="D57" s="149">
        <v>3.1343572855308035</v>
      </c>
    </row>
    <row r="58" spans="1:4" x14ac:dyDescent="0.2">
      <c r="A58" s="62" t="s">
        <v>133</v>
      </c>
      <c r="B58" s="137">
        <v>541772.52483000001</v>
      </c>
      <c r="C58" s="137">
        <v>616713.14529000001</v>
      </c>
      <c r="D58" s="149">
        <v>13.832488180074327</v>
      </c>
    </row>
    <row r="59" spans="1:4" x14ac:dyDescent="0.2">
      <c r="A59" s="62" t="s">
        <v>151</v>
      </c>
      <c r="B59" s="137">
        <v>502027.66013999999</v>
      </c>
      <c r="C59" s="137">
        <v>493576.66022999998</v>
      </c>
      <c r="D59" s="149">
        <v>-1.6833733638587318</v>
      </c>
    </row>
    <row r="60" spans="1:4" x14ac:dyDescent="0.2">
      <c r="A60" s="62" t="s">
        <v>152</v>
      </c>
      <c r="B60" s="137">
        <v>506304.07636000001</v>
      </c>
      <c r="C60" s="137">
        <v>492911.36488000001</v>
      </c>
      <c r="D60" s="149">
        <v>-2.6451913198655173</v>
      </c>
    </row>
    <row r="61" spans="1:4" x14ac:dyDescent="0.2">
      <c r="A61" s="62" t="s">
        <v>142</v>
      </c>
      <c r="B61" s="137">
        <v>348281.56095000001</v>
      </c>
      <c r="C61" s="137">
        <v>354898.86978000001</v>
      </c>
      <c r="D61" s="149">
        <v>1.8999882772863745</v>
      </c>
    </row>
    <row r="63" spans="1:4" ht="19.5" x14ac:dyDescent="0.3">
      <c r="A63" s="158" t="s">
        <v>75</v>
      </c>
      <c r="B63" s="158"/>
      <c r="C63" s="158"/>
      <c r="D63" s="158"/>
    </row>
    <row r="64" spans="1:4" ht="15.75" x14ac:dyDescent="0.25">
      <c r="A64" s="157" t="s">
        <v>76</v>
      </c>
      <c r="B64" s="157"/>
      <c r="C64" s="157"/>
      <c r="D64" s="157"/>
    </row>
    <row r="66" spans="1:4" x14ac:dyDescent="0.2">
      <c r="A66" s="59" t="s">
        <v>77</v>
      </c>
      <c r="B66" s="60" t="s">
        <v>160</v>
      </c>
      <c r="C66" s="60" t="s">
        <v>161</v>
      </c>
      <c r="D66" s="61" t="s">
        <v>66</v>
      </c>
    </row>
    <row r="67" spans="1:4" x14ac:dyDescent="0.2">
      <c r="A67" s="62" t="s">
        <v>172</v>
      </c>
      <c r="B67" s="63">
        <v>5020926.4640499996</v>
      </c>
      <c r="C67" s="63">
        <v>5122624.8646299997</v>
      </c>
      <c r="D67" s="138">
        <f>(C67-B67)/B67</f>
        <v>2.0254907397701215E-2</v>
      </c>
    </row>
    <row r="68" spans="1:4" x14ac:dyDescent="0.2">
      <c r="A68" s="62" t="s">
        <v>173</v>
      </c>
      <c r="B68" s="63">
        <v>1032446.30657</v>
      </c>
      <c r="C68" s="63">
        <v>1165103.1675</v>
      </c>
      <c r="D68" s="138">
        <f t="shared" ref="D68:D76" si="2">(C68-B68)/B68</f>
        <v>0.12848790303750854</v>
      </c>
    </row>
    <row r="69" spans="1:4" x14ac:dyDescent="0.2">
      <c r="A69" s="62" t="s">
        <v>174</v>
      </c>
      <c r="B69" s="63">
        <v>933984.36265999998</v>
      </c>
      <c r="C69" s="63">
        <v>974862.04642999999</v>
      </c>
      <c r="D69" s="138">
        <f t="shared" si="2"/>
        <v>4.376698947462012E-2</v>
      </c>
    </row>
    <row r="70" spans="1:4" x14ac:dyDescent="0.2">
      <c r="A70" s="62" t="s">
        <v>175</v>
      </c>
      <c r="B70" s="63">
        <v>682026.60053000005</v>
      </c>
      <c r="C70" s="63">
        <v>703855.55278000003</v>
      </c>
      <c r="D70" s="138">
        <f t="shared" si="2"/>
        <v>3.2006013010396933E-2</v>
      </c>
    </row>
    <row r="71" spans="1:4" x14ac:dyDescent="0.2">
      <c r="A71" s="62" t="s">
        <v>176</v>
      </c>
      <c r="B71" s="63">
        <v>671296.27257999999</v>
      </c>
      <c r="C71" s="63">
        <v>594547.94571999996</v>
      </c>
      <c r="D71" s="138">
        <f t="shared" si="2"/>
        <v>-0.11432854612022852</v>
      </c>
    </row>
    <row r="72" spans="1:4" x14ac:dyDescent="0.2">
      <c r="A72" s="62" t="s">
        <v>177</v>
      </c>
      <c r="B72" s="63">
        <v>498964.22404</v>
      </c>
      <c r="C72" s="63">
        <v>554677.30620999995</v>
      </c>
      <c r="D72" s="138">
        <f t="shared" si="2"/>
        <v>0.11165746858342623</v>
      </c>
    </row>
    <row r="73" spans="1:4" x14ac:dyDescent="0.2">
      <c r="A73" s="62" t="s">
        <v>178</v>
      </c>
      <c r="B73" s="63">
        <v>151925.66480999999</v>
      </c>
      <c r="C73" s="63">
        <v>477477.97661000001</v>
      </c>
      <c r="D73" s="138">
        <f t="shared" si="2"/>
        <v>2.1428394748651556</v>
      </c>
    </row>
    <row r="74" spans="1:4" x14ac:dyDescent="0.2">
      <c r="A74" s="62" t="s">
        <v>179</v>
      </c>
      <c r="B74" s="63">
        <v>373691.33042000001</v>
      </c>
      <c r="C74" s="63">
        <v>378322.79282999999</v>
      </c>
      <c r="D74" s="138">
        <f t="shared" si="2"/>
        <v>1.2393818194268982E-2</v>
      </c>
    </row>
    <row r="75" spans="1:4" x14ac:dyDescent="0.2">
      <c r="A75" s="62" t="s">
        <v>180</v>
      </c>
      <c r="B75" s="63">
        <v>219766.80088</v>
      </c>
      <c r="C75" s="63">
        <v>240157.39869999999</v>
      </c>
      <c r="D75" s="138">
        <f t="shared" si="2"/>
        <v>9.2782885032457393E-2</v>
      </c>
    </row>
    <row r="76" spans="1:4" x14ac:dyDescent="0.2">
      <c r="A76" s="62" t="s">
        <v>181</v>
      </c>
      <c r="B76" s="63">
        <v>169590.45713</v>
      </c>
      <c r="C76" s="63">
        <v>210931.81090000001</v>
      </c>
      <c r="D76" s="138">
        <f t="shared" si="2"/>
        <v>0.24377169841761612</v>
      </c>
    </row>
    <row r="78" spans="1:4" ht="19.5" x14ac:dyDescent="0.3">
      <c r="A78" s="158" t="s">
        <v>78</v>
      </c>
      <c r="B78" s="158"/>
      <c r="C78" s="158"/>
      <c r="D78" s="158"/>
    </row>
    <row r="79" spans="1:4" ht="15.75" x14ac:dyDescent="0.25">
      <c r="A79" s="157" t="s">
        <v>79</v>
      </c>
      <c r="B79" s="157"/>
      <c r="C79" s="157"/>
      <c r="D79" s="157"/>
    </row>
    <row r="81" spans="1:4" x14ac:dyDescent="0.2">
      <c r="A81" s="59" t="s">
        <v>77</v>
      </c>
      <c r="B81" s="60" t="s">
        <v>160</v>
      </c>
      <c r="C81" s="60" t="s">
        <v>161</v>
      </c>
      <c r="D81" s="61" t="s">
        <v>66</v>
      </c>
    </row>
    <row r="82" spans="1:4" x14ac:dyDescent="0.2">
      <c r="A82" s="62" t="s">
        <v>182</v>
      </c>
      <c r="B82" s="63">
        <v>1883.39093</v>
      </c>
      <c r="C82" s="63">
        <v>77661.421199999997</v>
      </c>
      <c r="D82" s="149">
        <v>4023.4891791689793</v>
      </c>
    </row>
    <row r="83" spans="1:4" x14ac:dyDescent="0.2">
      <c r="A83" s="62" t="s">
        <v>183</v>
      </c>
      <c r="B83" s="63">
        <v>2044.4445000000001</v>
      </c>
      <c r="C83" s="63">
        <v>9923.6465900000003</v>
      </c>
      <c r="D83" s="149">
        <v>385.39574392946344</v>
      </c>
    </row>
    <row r="84" spans="1:4" x14ac:dyDescent="0.2">
      <c r="A84" s="62" t="s">
        <v>178</v>
      </c>
      <c r="B84" s="63">
        <v>151925.66480999999</v>
      </c>
      <c r="C84" s="63">
        <v>477477.97661000001</v>
      </c>
      <c r="D84" s="149">
        <v>214.2839474865155</v>
      </c>
    </row>
    <row r="85" spans="1:4" x14ac:dyDescent="0.2">
      <c r="A85" s="62" t="s">
        <v>184</v>
      </c>
      <c r="B85" s="63">
        <v>14869.87844</v>
      </c>
      <c r="C85" s="63">
        <v>38969.032249999997</v>
      </c>
      <c r="D85" s="149">
        <v>162.06691875283411</v>
      </c>
    </row>
    <row r="86" spans="1:4" x14ac:dyDescent="0.2">
      <c r="A86" s="62" t="s">
        <v>185</v>
      </c>
      <c r="B86" s="63">
        <v>1461.5656200000001</v>
      </c>
      <c r="C86" s="63">
        <v>3374.3038499999998</v>
      </c>
      <c r="D86" s="149">
        <v>130.86913128128998</v>
      </c>
    </row>
    <row r="87" spans="1:4" x14ac:dyDescent="0.2">
      <c r="A87" s="62" t="s">
        <v>186</v>
      </c>
      <c r="B87" s="63">
        <v>22730.079040000001</v>
      </c>
      <c r="C87" s="63">
        <v>51516.920030000001</v>
      </c>
      <c r="D87" s="149">
        <v>126.64646233451899</v>
      </c>
    </row>
    <row r="88" spans="1:4" x14ac:dyDescent="0.2">
      <c r="A88" s="62" t="s">
        <v>187</v>
      </c>
      <c r="B88" s="63">
        <v>1013.36739</v>
      </c>
      <c r="C88" s="63">
        <v>2098.5929799999999</v>
      </c>
      <c r="D88" s="149">
        <v>107.09103141753948</v>
      </c>
    </row>
    <row r="89" spans="1:4" x14ac:dyDescent="0.2">
      <c r="A89" s="62" t="s">
        <v>188</v>
      </c>
      <c r="B89" s="63">
        <v>1961.6957600000001</v>
      </c>
      <c r="C89" s="63">
        <v>3502.8964500000002</v>
      </c>
      <c r="D89" s="149">
        <v>78.564715356269105</v>
      </c>
    </row>
    <row r="90" spans="1:4" x14ac:dyDescent="0.2">
      <c r="A90" s="62" t="s">
        <v>189</v>
      </c>
      <c r="B90" s="63">
        <v>23603.91302</v>
      </c>
      <c r="C90" s="63">
        <v>39346.928540000001</v>
      </c>
      <c r="D90" s="149">
        <v>66.696634183750263</v>
      </c>
    </row>
    <row r="91" spans="1:4" x14ac:dyDescent="0.2">
      <c r="A91" s="62" t="s">
        <v>190</v>
      </c>
      <c r="B91" s="63">
        <v>7781.9758499999998</v>
      </c>
      <c r="C91" s="63">
        <v>12540.991180000001</v>
      </c>
      <c r="D91" s="149">
        <v>61.154331775522017</v>
      </c>
    </row>
    <row r="92" spans="1:4" x14ac:dyDescent="0.2">
      <c r="A92" s="67" t="s">
        <v>124</v>
      </c>
    </row>
  </sheetData>
  <mergeCells count="12">
    <mergeCell ref="A79:D79"/>
    <mergeCell ref="A2:D2"/>
    <mergeCell ref="A3:D3"/>
    <mergeCell ref="A18:D18"/>
    <mergeCell ref="A19:D19"/>
    <mergeCell ref="A33:D33"/>
    <mergeCell ref="A34:D34"/>
    <mergeCell ref="A48:D48"/>
    <mergeCell ref="A49:D49"/>
    <mergeCell ref="A63:D63"/>
    <mergeCell ref="A64:D64"/>
    <mergeCell ref="A78:D78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5"/>
  <sheetViews>
    <sheetView showGridLines="0" zoomScale="70" zoomScaleNormal="70" workbookViewId="0">
      <selection activeCell="B1" sqref="B1:J1"/>
    </sheetView>
  </sheetViews>
  <sheetFormatPr defaultColWidth="9.140625" defaultRowHeight="12.75" x14ac:dyDescent="0.2"/>
  <cols>
    <col min="1" max="1" width="44.7109375" style="19" customWidth="1"/>
    <col min="2" max="2" width="16" style="21" customWidth="1"/>
    <col min="3" max="3" width="16" style="19" customWidth="1"/>
    <col min="4" max="4" width="10.28515625" style="19" customWidth="1"/>
    <col min="5" max="5" width="13.85546875" style="19" bestFit="1" customWidth="1"/>
    <col min="6" max="7" width="14.85546875" style="19" bestFit="1" customWidth="1"/>
    <col min="8" max="8" width="9.5703125" style="19" bestFit="1" customWidth="1"/>
    <col min="9" max="9" width="13.85546875" style="19" bestFit="1" customWidth="1"/>
    <col min="10" max="11" width="14.140625" style="19" bestFit="1" customWidth="1"/>
    <col min="12" max="12" width="9.5703125" style="19" bestFit="1" customWidth="1"/>
    <col min="13" max="13" width="10.5703125" style="19" bestFit="1" customWidth="1"/>
    <col min="14" max="16384" width="9.140625" style="19"/>
  </cols>
  <sheetData>
    <row r="1" spans="1:13" ht="26.25" x14ac:dyDescent="0.4">
      <c r="B1" s="156" t="s">
        <v>126</v>
      </c>
      <c r="C1" s="156"/>
      <c r="D1" s="156"/>
      <c r="E1" s="156"/>
      <c r="F1" s="156"/>
      <c r="G1" s="156"/>
      <c r="H1" s="156"/>
      <c r="I1" s="156"/>
      <c r="J1" s="156"/>
    </row>
    <row r="2" spans="1:13" x14ac:dyDescent="0.2">
      <c r="D2" s="20"/>
    </row>
    <row r="3" spans="1:13" x14ac:dyDescent="0.2">
      <c r="D3" s="20"/>
    </row>
    <row r="4" spans="1:13" x14ac:dyDescent="0.2">
      <c r="B4" s="22"/>
      <c r="C4" s="20"/>
      <c r="D4" s="20"/>
      <c r="E4" s="20"/>
      <c r="F4" s="20"/>
      <c r="G4" s="20"/>
      <c r="H4" s="20"/>
      <c r="I4" s="20"/>
    </row>
    <row r="5" spans="1:13" ht="26.25" x14ac:dyDescent="0.2">
      <c r="A5" s="159" t="s">
        <v>116</v>
      </c>
      <c r="B5" s="160"/>
      <c r="C5" s="160"/>
      <c r="D5" s="160"/>
      <c r="E5" s="160"/>
      <c r="F5" s="160"/>
      <c r="G5" s="160"/>
      <c r="H5" s="160"/>
      <c r="I5" s="160"/>
      <c r="J5" s="160"/>
      <c r="K5" s="160"/>
      <c r="L5" s="160"/>
      <c r="M5" s="161"/>
    </row>
    <row r="6" spans="1:13" ht="18" x14ac:dyDescent="0.2">
      <c r="A6" s="70"/>
      <c r="B6" s="152" t="str">
        <f>SEKTOR_USD!B6</f>
        <v>1 - 31 ARALıK</v>
      </c>
      <c r="C6" s="152"/>
      <c r="D6" s="152"/>
      <c r="E6" s="152"/>
      <c r="F6" s="152" t="str">
        <f>SEKTOR_USD!F6</f>
        <v>1 OCAK  -  31 ARALıK</v>
      </c>
      <c r="G6" s="152"/>
      <c r="H6" s="152"/>
      <c r="I6" s="152"/>
      <c r="J6" s="152" t="s">
        <v>106</v>
      </c>
      <c r="K6" s="152"/>
      <c r="L6" s="152"/>
      <c r="M6" s="152"/>
    </row>
    <row r="7" spans="1:13" ht="30" x14ac:dyDescent="0.25">
      <c r="A7" s="71" t="s">
        <v>1</v>
      </c>
      <c r="B7" s="5">
        <f>SEKTOR_USD!B7</f>
        <v>2015</v>
      </c>
      <c r="C7" s="6">
        <f>SEKTOR_USD!C7</f>
        <v>2016</v>
      </c>
      <c r="D7" s="7" t="s">
        <v>120</v>
      </c>
      <c r="E7" s="7" t="s">
        <v>121</v>
      </c>
      <c r="F7" s="5">
        <f>SEKTOR_USD!F7</f>
        <v>2015</v>
      </c>
      <c r="G7" s="6">
        <f>SEKTOR_USD!G7</f>
        <v>2016</v>
      </c>
      <c r="H7" s="7" t="s">
        <v>120</v>
      </c>
      <c r="I7" s="7" t="s">
        <v>121</v>
      </c>
      <c r="J7" s="5" t="str">
        <f>SEKTOR_USD!J7</f>
        <v>2014 - 2015</v>
      </c>
      <c r="K7" s="6" t="str">
        <f>SEKTOR_USD!K7</f>
        <v>2015 - 2016</v>
      </c>
      <c r="L7" s="7" t="s">
        <v>120</v>
      </c>
      <c r="M7" s="7" t="s">
        <v>111</v>
      </c>
    </row>
    <row r="8" spans="1:13" ht="16.5" x14ac:dyDescent="0.25">
      <c r="A8" s="72" t="s">
        <v>2</v>
      </c>
      <c r="B8" s="73">
        <f>SEKTOR_USD!B8*$B$53</f>
        <v>5776659.2562478799</v>
      </c>
      <c r="C8" s="73">
        <f>SEKTOR_USD!C8*$C$53</f>
        <v>6984417.9011598304</v>
      </c>
      <c r="D8" s="74">
        <f t="shared" ref="D8:D43" si="0">(C8-B8)/B8*100</f>
        <v>20.907562508653616</v>
      </c>
      <c r="E8" s="74">
        <f>C8/C$44*100</f>
        <v>16.215245772780381</v>
      </c>
      <c r="F8" s="73">
        <f>SEKTOR_USD!F8*$B$54</f>
        <v>56493151.473351993</v>
      </c>
      <c r="G8" s="73">
        <f>SEKTOR_USD!G8*$C$54</f>
        <v>61116360.271533839</v>
      </c>
      <c r="H8" s="74">
        <f t="shared" ref="H8:H43" si="1">(G8-F8)/F8*100</f>
        <v>8.183662404393619</v>
      </c>
      <c r="I8" s="74">
        <f>G8/G$44*100</f>
        <v>15.362814596645153</v>
      </c>
      <c r="J8" s="73">
        <f>SEKTOR_USD!J8*$B$55</f>
        <v>56493151.473351993</v>
      </c>
      <c r="K8" s="73">
        <f>SEKTOR_USD!K8*$C$55</f>
        <v>61116360.271533839</v>
      </c>
      <c r="L8" s="74">
        <f t="shared" ref="L8:L43" si="2">(K8-J8)/J8*100</f>
        <v>8.183662404393619</v>
      </c>
      <c r="M8" s="74">
        <f>K8/K$44*100</f>
        <v>15.362814596645153</v>
      </c>
    </row>
    <row r="9" spans="1:13" s="23" customFormat="1" ht="15.75" x14ac:dyDescent="0.25">
      <c r="A9" s="75" t="s">
        <v>3</v>
      </c>
      <c r="B9" s="76">
        <f>SEKTOR_USD!B9*$B$53</f>
        <v>4300236.7395942239</v>
      </c>
      <c r="C9" s="76">
        <f>SEKTOR_USD!C9*$C$53</f>
        <v>5007453.0019502118</v>
      </c>
      <c r="D9" s="77">
        <f t="shared" si="0"/>
        <v>16.445984376728102</v>
      </c>
      <c r="E9" s="77">
        <f t="shared" ref="E9:E44" si="3">C9/C$44*100</f>
        <v>11.62546145882623</v>
      </c>
      <c r="F9" s="76">
        <f>SEKTOR_USD!F9*$B$54</f>
        <v>40479433.059801593</v>
      </c>
      <c r="G9" s="76">
        <f>SEKTOR_USD!G9*$C$54</f>
        <v>43007075.477917828</v>
      </c>
      <c r="H9" s="77">
        <f t="shared" si="1"/>
        <v>6.2442633877358533</v>
      </c>
      <c r="I9" s="77">
        <f t="shared" ref="I9:I44" si="4">G9/G$44*100</f>
        <v>10.810685125483733</v>
      </c>
      <c r="J9" s="76">
        <f>SEKTOR_USD!J9*$B$55</f>
        <v>40479433.059801593</v>
      </c>
      <c r="K9" s="76">
        <f>SEKTOR_USD!K9*$C$55</f>
        <v>43007075.477917828</v>
      </c>
      <c r="L9" s="77">
        <f t="shared" si="2"/>
        <v>6.2442633877358533</v>
      </c>
      <c r="M9" s="77">
        <f t="shared" ref="M9:M44" si="5">K9/K$44*100</f>
        <v>10.810685125483733</v>
      </c>
    </row>
    <row r="10" spans="1:13" ht="14.25" x14ac:dyDescent="0.2">
      <c r="A10" s="14" t="str">
        <f>SEKTOR_USD!A10</f>
        <v xml:space="preserve"> Hububat, Bakliyat, Yağlı Tohumlar ve Mamulleri </v>
      </c>
      <c r="B10" s="78">
        <f>SEKTOR_USD!B10*$B$53</f>
        <v>1580458.8094340758</v>
      </c>
      <c r="C10" s="78">
        <f>SEKTOR_USD!C10*$C$53</f>
        <v>2151650.4926022813</v>
      </c>
      <c r="D10" s="79">
        <f t="shared" si="0"/>
        <v>36.140877557747636</v>
      </c>
      <c r="E10" s="79">
        <f t="shared" si="3"/>
        <v>4.9953399192903705</v>
      </c>
      <c r="F10" s="78">
        <f>SEKTOR_USD!F10*$B$54</f>
        <v>16665397.161496</v>
      </c>
      <c r="G10" s="78">
        <f>SEKTOR_USD!G10*$C$54</f>
        <v>19227251.006775446</v>
      </c>
      <c r="H10" s="79">
        <f t="shared" si="1"/>
        <v>15.372293984078542</v>
      </c>
      <c r="I10" s="79">
        <f t="shared" si="4"/>
        <v>4.8331525488082994</v>
      </c>
      <c r="J10" s="78">
        <f>SEKTOR_USD!J10*$B$55</f>
        <v>16665397.161496</v>
      </c>
      <c r="K10" s="78">
        <f>SEKTOR_USD!K10*$C$55</f>
        <v>19227251.006775446</v>
      </c>
      <c r="L10" s="79">
        <f t="shared" si="2"/>
        <v>15.372293984078542</v>
      </c>
      <c r="M10" s="79">
        <f t="shared" si="5"/>
        <v>4.8331525488082994</v>
      </c>
    </row>
    <row r="11" spans="1:13" ht="14.25" x14ac:dyDescent="0.2">
      <c r="A11" s="14" t="str">
        <f>SEKTOR_USD!A11</f>
        <v xml:space="preserve"> Yaş Meyve ve Sebze  </v>
      </c>
      <c r="B11" s="78">
        <f>SEKTOR_USD!B11*$B$53</f>
        <v>901337.80073937599</v>
      </c>
      <c r="C11" s="78">
        <f>SEKTOR_USD!C11*$C$53</f>
        <v>974456.38429150905</v>
      </c>
      <c r="D11" s="79">
        <f t="shared" si="0"/>
        <v>8.112228677434052</v>
      </c>
      <c r="E11" s="79">
        <f t="shared" si="3"/>
        <v>2.2623287995865526</v>
      </c>
      <c r="F11" s="78">
        <f>SEKTOR_USD!F11*$B$54</f>
        <v>5672747.3482688004</v>
      </c>
      <c r="G11" s="78">
        <f>SEKTOR_USD!G11*$C$54</f>
        <v>5979193.2906578593</v>
      </c>
      <c r="H11" s="79">
        <f t="shared" si="1"/>
        <v>5.4020728154335931</v>
      </c>
      <c r="I11" s="79">
        <f t="shared" si="4"/>
        <v>1.5029893395773055</v>
      </c>
      <c r="J11" s="78">
        <f>SEKTOR_USD!J11*$B$55</f>
        <v>5672747.3482688004</v>
      </c>
      <c r="K11" s="78">
        <f>SEKTOR_USD!K11*$C$55</f>
        <v>5979193.2906578593</v>
      </c>
      <c r="L11" s="79">
        <f t="shared" si="2"/>
        <v>5.4020728154335931</v>
      </c>
      <c r="M11" s="79">
        <f t="shared" si="5"/>
        <v>1.5029893395773055</v>
      </c>
    </row>
    <row r="12" spans="1:13" ht="14.25" x14ac:dyDescent="0.2">
      <c r="A12" s="14" t="str">
        <f>SEKTOR_USD!A12</f>
        <v xml:space="preserve"> Meyve Sebze Mamulleri </v>
      </c>
      <c r="B12" s="78">
        <f>SEKTOR_USD!B12*$B$53</f>
        <v>298623.33667280403</v>
      </c>
      <c r="C12" s="78">
        <f>SEKTOR_USD!C12*$C$53</f>
        <v>389891.33310396702</v>
      </c>
      <c r="D12" s="79">
        <f t="shared" si="0"/>
        <v>30.562914957702592</v>
      </c>
      <c r="E12" s="79">
        <f t="shared" si="3"/>
        <v>0.90518406550500774</v>
      </c>
      <c r="F12" s="78">
        <f>SEKTOR_USD!F12*$B$54</f>
        <v>3584101.0209536003</v>
      </c>
      <c r="G12" s="78">
        <f>SEKTOR_USD!G12*$C$54</f>
        <v>3995028.2837879956</v>
      </c>
      <c r="H12" s="79">
        <f t="shared" si="1"/>
        <v>11.465281263893123</v>
      </c>
      <c r="I12" s="79">
        <f t="shared" si="4"/>
        <v>1.0042299403875825</v>
      </c>
      <c r="J12" s="78">
        <f>SEKTOR_USD!J12*$B$55</f>
        <v>3584101.0209536003</v>
      </c>
      <c r="K12" s="78">
        <f>SEKTOR_USD!K12*$C$55</f>
        <v>3995028.2837879956</v>
      </c>
      <c r="L12" s="79">
        <f t="shared" si="2"/>
        <v>11.465281263893123</v>
      </c>
      <c r="M12" s="79">
        <f t="shared" si="5"/>
        <v>1.0042299403875825</v>
      </c>
    </row>
    <row r="13" spans="1:13" ht="14.25" x14ac:dyDescent="0.2">
      <c r="A13" s="14" t="str">
        <f>SEKTOR_USD!A13</f>
        <v xml:space="preserve"> Kuru Meyve ve Mamulleri  </v>
      </c>
      <c r="B13" s="78">
        <f>SEKTOR_USD!B13*$B$53</f>
        <v>382539.97646607598</v>
      </c>
      <c r="C13" s="78">
        <f>SEKTOR_USD!C13*$C$53</f>
        <v>402372.06472006004</v>
      </c>
      <c r="D13" s="79">
        <f t="shared" si="0"/>
        <v>5.1843178423321676</v>
      </c>
      <c r="E13" s="79">
        <f t="shared" si="3"/>
        <v>0.93415972724847984</v>
      </c>
      <c r="F13" s="78">
        <f>SEKTOR_USD!F13*$B$54</f>
        <v>3646786.6506272005</v>
      </c>
      <c r="G13" s="78">
        <f>SEKTOR_USD!G13*$C$54</f>
        <v>3923503.0768988603</v>
      </c>
      <c r="H13" s="79">
        <f t="shared" si="1"/>
        <v>7.5879521557442393</v>
      </c>
      <c r="I13" s="79">
        <f t="shared" si="4"/>
        <v>0.98625065484861263</v>
      </c>
      <c r="J13" s="78">
        <f>SEKTOR_USD!J13*$B$55</f>
        <v>3646786.6506272005</v>
      </c>
      <c r="K13" s="78">
        <f>SEKTOR_USD!K13*$C$55</f>
        <v>3923503.0768988603</v>
      </c>
      <c r="L13" s="79">
        <f t="shared" si="2"/>
        <v>7.5879521557442393</v>
      </c>
      <c r="M13" s="79">
        <f t="shared" si="5"/>
        <v>0.98625065484861263</v>
      </c>
    </row>
    <row r="14" spans="1:13" ht="14.25" x14ac:dyDescent="0.2">
      <c r="A14" s="14" t="str">
        <f>SEKTOR_USD!A14</f>
        <v xml:space="preserve"> Fındık ve Mamulleri </v>
      </c>
      <c r="B14" s="78">
        <f>SEKTOR_USD!B14*$B$53</f>
        <v>792008.40174112795</v>
      </c>
      <c r="C14" s="78">
        <f>SEKTOR_USD!C14*$C$53</f>
        <v>714003.36305481906</v>
      </c>
      <c r="D14" s="79">
        <f t="shared" si="0"/>
        <v>-9.8490165653325032</v>
      </c>
      <c r="E14" s="79">
        <f t="shared" si="3"/>
        <v>1.6576528177964602</v>
      </c>
      <c r="F14" s="78">
        <f>SEKTOR_USD!F14*$B$54</f>
        <v>7686225.4266703995</v>
      </c>
      <c r="G14" s="78">
        <f>SEKTOR_USD!G14*$C$54</f>
        <v>6007190.7436559191</v>
      </c>
      <c r="H14" s="79">
        <f t="shared" si="1"/>
        <v>-21.844723382538398</v>
      </c>
      <c r="I14" s="79">
        <f t="shared" si="4"/>
        <v>1.5100270570996923</v>
      </c>
      <c r="J14" s="78">
        <f>SEKTOR_USD!J14*$B$55</f>
        <v>7686225.4266703995</v>
      </c>
      <c r="K14" s="78">
        <f>SEKTOR_USD!K14*$C$55</f>
        <v>6007190.7436559191</v>
      </c>
      <c r="L14" s="79">
        <f t="shared" si="2"/>
        <v>-21.844723382538398</v>
      </c>
      <c r="M14" s="79">
        <f t="shared" si="5"/>
        <v>1.5100270570996923</v>
      </c>
    </row>
    <row r="15" spans="1:13" ht="14.25" x14ac:dyDescent="0.2">
      <c r="A15" s="14" t="str">
        <f>SEKTOR_USD!A15</f>
        <v xml:space="preserve"> Zeytin ve Zeytinyağı </v>
      </c>
      <c r="B15" s="78">
        <f>SEKTOR_USD!B15*$B$53</f>
        <v>50958.956768148004</v>
      </c>
      <c r="C15" s="78">
        <f>SEKTOR_USD!C15*$C$53</f>
        <v>89663.279664269998</v>
      </c>
      <c r="D15" s="79">
        <f t="shared" si="0"/>
        <v>75.95195300448971</v>
      </c>
      <c r="E15" s="79">
        <f t="shared" si="3"/>
        <v>0.20816510940850821</v>
      </c>
      <c r="F15" s="78">
        <f>SEKTOR_USD!F15*$B$54</f>
        <v>515394.88145600003</v>
      </c>
      <c r="G15" s="78">
        <f>SEKTOR_USD!G15*$C$54</f>
        <v>576703.26377809595</v>
      </c>
      <c r="H15" s="79">
        <f t="shared" si="1"/>
        <v>11.895419323703528</v>
      </c>
      <c r="I15" s="79">
        <f t="shared" si="4"/>
        <v>0.14496585332208753</v>
      </c>
      <c r="J15" s="78">
        <f>SEKTOR_USD!J15*$B$55</f>
        <v>515394.88145600003</v>
      </c>
      <c r="K15" s="78">
        <f>SEKTOR_USD!K15*$C$55</f>
        <v>576703.26377809595</v>
      </c>
      <c r="L15" s="79">
        <f t="shared" si="2"/>
        <v>11.895419323703528</v>
      </c>
      <c r="M15" s="79">
        <f t="shared" si="5"/>
        <v>0.14496585332208753</v>
      </c>
    </row>
    <row r="16" spans="1:13" ht="14.25" x14ac:dyDescent="0.2">
      <c r="A16" s="14" t="str">
        <f>SEKTOR_USD!A16</f>
        <v xml:space="preserve"> Tütün </v>
      </c>
      <c r="B16" s="78">
        <f>SEKTOR_USD!B16*$B$53</f>
        <v>274623.75870586798</v>
      </c>
      <c r="C16" s="78">
        <f>SEKTOR_USD!C16*$C$53</f>
        <v>262678.41554346599</v>
      </c>
      <c r="D16" s="79">
        <f t="shared" si="0"/>
        <v>-4.349712209421722</v>
      </c>
      <c r="E16" s="79">
        <f t="shared" si="3"/>
        <v>0.60984252768359137</v>
      </c>
      <c r="F16" s="78">
        <f>SEKTOR_USD!F16*$B$54</f>
        <v>2497650.5093728001</v>
      </c>
      <c r="G16" s="78">
        <f>SEKTOR_USD!G16*$C$54</f>
        <v>3052410.3009771281</v>
      </c>
      <c r="H16" s="79">
        <f t="shared" si="1"/>
        <v>22.211265728431997</v>
      </c>
      <c r="I16" s="79">
        <f t="shared" si="4"/>
        <v>0.76728413338847146</v>
      </c>
      <c r="J16" s="78">
        <f>SEKTOR_USD!J16*$B$55</f>
        <v>2497650.5093728001</v>
      </c>
      <c r="K16" s="78">
        <f>SEKTOR_USD!K16*$C$55</f>
        <v>3052410.3009771281</v>
      </c>
      <c r="L16" s="79">
        <f t="shared" si="2"/>
        <v>22.211265728431997</v>
      </c>
      <c r="M16" s="79">
        <f t="shared" si="5"/>
        <v>0.76728413338847146</v>
      </c>
    </row>
    <row r="17" spans="1:13" ht="14.25" x14ac:dyDescent="0.2">
      <c r="A17" s="14" t="str">
        <f>SEKTOR_USD!A17</f>
        <v xml:space="preserve"> Süs Bitkileri ve Mam.</v>
      </c>
      <c r="B17" s="78">
        <f>SEKTOR_USD!B17*$B$53</f>
        <v>19685.699066747999</v>
      </c>
      <c r="C17" s="78">
        <f>SEKTOR_USD!C17*$C$53</f>
        <v>22737.668969839</v>
      </c>
      <c r="D17" s="79">
        <f t="shared" si="0"/>
        <v>15.503487545668223</v>
      </c>
      <c r="E17" s="79">
        <f t="shared" si="3"/>
        <v>5.278849230725953E-2</v>
      </c>
      <c r="F17" s="78">
        <f>SEKTOR_USD!F17*$B$54</f>
        <v>211130.06095680001</v>
      </c>
      <c r="G17" s="78">
        <f>SEKTOR_USD!G17*$C$54</f>
        <v>245795.51138651598</v>
      </c>
      <c r="H17" s="79">
        <f t="shared" si="1"/>
        <v>16.419002709807856</v>
      </c>
      <c r="I17" s="79">
        <f t="shared" si="4"/>
        <v>6.1785598051679561E-2</v>
      </c>
      <c r="J17" s="78">
        <f>SEKTOR_USD!J17*$B$55</f>
        <v>211130.06095680001</v>
      </c>
      <c r="K17" s="78">
        <f>SEKTOR_USD!K17*$C$55</f>
        <v>245795.51138651598</v>
      </c>
      <c r="L17" s="79">
        <f t="shared" si="2"/>
        <v>16.419002709807856</v>
      </c>
      <c r="M17" s="79">
        <f t="shared" si="5"/>
        <v>6.1785598051679561E-2</v>
      </c>
    </row>
    <row r="18" spans="1:13" s="23" customFormat="1" ht="15.75" x14ac:dyDescent="0.25">
      <c r="A18" s="75" t="s">
        <v>12</v>
      </c>
      <c r="B18" s="76">
        <f>SEKTOR_USD!B18*$B$53</f>
        <v>460415.54705031594</v>
      </c>
      <c r="C18" s="76">
        <f>SEKTOR_USD!C18*$C$53</f>
        <v>738758.23243417602</v>
      </c>
      <c r="D18" s="77">
        <f t="shared" si="0"/>
        <v>60.454666912766463</v>
      </c>
      <c r="E18" s="77">
        <f t="shared" si="3"/>
        <v>1.7151245064525316</v>
      </c>
      <c r="F18" s="76">
        <f>SEKTOR_USD!F18*$B$54</f>
        <v>4930219.4026528001</v>
      </c>
      <c r="G18" s="76">
        <f>SEKTOR_USD!G18*$C$54</f>
        <v>5713305.2710275352</v>
      </c>
      <c r="H18" s="77">
        <f t="shared" si="1"/>
        <v>15.883387825567773</v>
      </c>
      <c r="I18" s="77">
        <f t="shared" si="4"/>
        <v>1.4361530893343017</v>
      </c>
      <c r="J18" s="76">
        <f>SEKTOR_USD!J18*$B$55</f>
        <v>4930219.4026528001</v>
      </c>
      <c r="K18" s="76">
        <f>SEKTOR_USD!K18*$C$55</f>
        <v>5713305.2710275352</v>
      </c>
      <c r="L18" s="77">
        <f t="shared" si="2"/>
        <v>15.883387825567773</v>
      </c>
      <c r="M18" s="77">
        <f t="shared" si="5"/>
        <v>1.4361530893343017</v>
      </c>
    </row>
    <row r="19" spans="1:13" ht="14.25" x14ac:dyDescent="0.2">
      <c r="A19" s="14" t="str">
        <f>SEKTOR_USD!A19</f>
        <v xml:space="preserve"> Su Ürünleri ve Hayvansal Mamuller</v>
      </c>
      <c r="B19" s="78">
        <f>SEKTOR_USD!B19*$B$53</f>
        <v>460415.54705031594</v>
      </c>
      <c r="C19" s="78">
        <f>SEKTOR_USD!C19*$C$53</f>
        <v>738758.23243417602</v>
      </c>
      <c r="D19" s="79">
        <f t="shared" si="0"/>
        <v>60.454666912766463</v>
      </c>
      <c r="E19" s="79">
        <f t="shared" si="3"/>
        <v>1.7151245064525316</v>
      </c>
      <c r="F19" s="78">
        <f>SEKTOR_USD!F19*$B$54</f>
        <v>4930219.4026528001</v>
      </c>
      <c r="G19" s="78">
        <f>SEKTOR_USD!G19*$C$54</f>
        <v>5713305.2710275352</v>
      </c>
      <c r="H19" s="79">
        <f t="shared" si="1"/>
        <v>15.883387825567773</v>
      </c>
      <c r="I19" s="79">
        <f t="shared" si="4"/>
        <v>1.4361530893343017</v>
      </c>
      <c r="J19" s="78">
        <f>SEKTOR_USD!J19*$B$55</f>
        <v>4930219.4026528001</v>
      </c>
      <c r="K19" s="78">
        <f>SEKTOR_USD!K19*$C$55</f>
        <v>5713305.2710275352</v>
      </c>
      <c r="L19" s="79">
        <f t="shared" si="2"/>
        <v>15.883387825567773</v>
      </c>
      <c r="M19" s="79">
        <f t="shared" si="5"/>
        <v>1.4361530893343017</v>
      </c>
    </row>
    <row r="20" spans="1:13" s="23" customFormat="1" ht="15.75" x14ac:dyDescent="0.25">
      <c r="A20" s="75" t="s">
        <v>114</v>
      </c>
      <c r="B20" s="76">
        <f>SEKTOR_USD!B20*$B$53</f>
        <v>1016006.96960334</v>
      </c>
      <c r="C20" s="76">
        <f>SEKTOR_USD!C20*$C$53</f>
        <v>1238206.666775442</v>
      </c>
      <c r="D20" s="77">
        <f t="shared" si="0"/>
        <v>21.86989891012766</v>
      </c>
      <c r="E20" s="77">
        <f t="shared" si="3"/>
        <v>2.8746598075016179</v>
      </c>
      <c r="F20" s="76">
        <f>SEKTOR_USD!F20*$B$54</f>
        <v>11083499.010897601</v>
      </c>
      <c r="G20" s="76">
        <f>SEKTOR_USD!G20*$C$54</f>
        <v>12395979.52258848</v>
      </c>
      <c r="H20" s="77">
        <f t="shared" si="1"/>
        <v>11.841752414110493</v>
      </c>
      <c r="I20" s="77">
        <f t="shared" si="4"/>
        <v>3.1159763818271196</v>
      </c>
      <c r="J20" s="76">
        <f>SEKTOR_USD!J20*$B$55</f>
        <v>11083499.010897601</v>
      </c>
      <c r="K20" s="76">
        <f>SEKTOR_USD!K20*$C$55</f>
        <v>12395979.52258848</v>
      </c>
      <c r="L20" s="77">
        <f t="shared" si="2"/>
        <v>11.841752414110493</v>
      </c>
      <c r="M20" s="77">
        <f t="shared" si="5"/>
        <v>3.1159763818271196</v>
      </c>
    </row>
    <row r="21" spans="1:13" ht="14.25" x14ac:dyDescent="0.2">
      <c r="A21" s="14" t="str">
        <f>SEKTOR_USD!A21</f>
        <v xml:space="preserve"> Mobilya,Kağıt ve Orman Ürünleri</v>
      </c>
      <c r="B21" s="78">
        <f>SEKTOR_USD!B21*$B$53</f>
        <v>1016006.96960334</v>
      </c>
      <c r="C21" s="78">
        <f>SEKTOR_USD!C21*$C$53</f>
        <v>1238206.666775442</v>
      </c>
      <c r="D21" s="79">
        <f t="shared" si="0"/>
        <v>21.86989891012766</v>
      </c>
      <c r="E21" s="79">
        <f t="shared" si="3"/>
        <v>2.8746598075016179</v>
      </c>
      <c r="F21" s="78">
        <f>SEKTOR_USD!F21*$B$54</f>
        <v>11083499.010897601</v>
      </c>
      <c r="G21" s="78">
        <f>SEKTOR_USD!G21*$C$54</f>
        <v>12395979.52258848</v>
      </c>
      <c r="H21" s="79">
        <f t="shared" si="1"/>
        <v>11.841752414110493</v>
      </c>
      <c r="I21" s="79">
        <f t="shared" si="4"/>
        <v>3.1159763818271196</v>
      </c>
      <c r="J21" s="78">
        <f>SEKTOR_USD!J21*$B$55</f>
        <v>11083499.010897601</v>
      </c>
      <c r="K21" s="78">
        <f>SEKTOR_USD!K21*$C$55</f>
        <v>12395979.52258848</v>
      </c>
      <c r="L21" s="79">
        <f t="shared" si="2"/>
        <v>11.841752414110493</v>
      </c>
      <c r="M21" s="79">
        <f t="shared" si="5"/>
        <v>3.1159763818271196</v>
      </c>
    </row>
    <row r="22" spans="1:13" ht="16.5" x14ac:dyDescent="0.25">
      <c r="A22" s="72" t="s">
        <v>14</v>
      </c>
      <c r="B22" s="73">
        <f>SEKTOR_USD!B22*$B$53</f>
        <v>26865703.042307846</v>
      </c>
      <c r="C22" s="73">
        <f>SEKTOR_USD!C22*$C$53</f>
        <v>34851408.809793212</v>
      </c>
      <c r="D22" s="80">
        <f t="shared" si="0"/>
        <v>29.724536725912415</v>
      </c>
      <c r="E22" s="80">
        <f t="shared" si="3"/>
        <v>80.912134321830308</v>
      </c>
      <c r="F22" s="73">
        <f>SEKTOR_USD!F22*$B$54</f>
        <v>296144895.89038402</v>
      </c>
      <c r="G22" s="73">
        <f>SEKTOR_USD!G22*$C$54</f>
        <v>325263374.32692593</v>
      </c>
      <c r="H22" s="80">
        <f t="shared" si="1"/>
        <v>9.8325106529338644</v>
      </c>
      <c r="I22" s="80">
        <f t="shared" si="4"/>
        <v>81.761428407430671</v>
      </c>
      <c r="J22" s="73">
        <f>SEKTOR_USD!J22*$B$55</f>
        <v>296144895.89038402</v>
      </c>
      <c r="K22" s="73">
        <f>SEKTOR_USD!K22*$C$55</f>
        <v>325263374.32692593</v>
      </c>
      <c r="L22" s="80">
        <f t="shared" si="2"/>
        <v>9.8325106529338644</v>
      </c>
      <c r="M22" s="80">
        <f t="shared" si="5"/>
        <v>81.761428407430671</v>
      </c>
    </row>
    <row r="23" spans="1:13" s="23" customFormat="1" ht="15.75" x14ac:dyDescent="0.25">
      <c r="A23" s="75" t="s">
        <v>15</v>
      </c>
      <c r="B23" s="76">
        <f>SEKTOR_USD!B23*$B$53</f>
        <v>2667176.3440179001</v>
      </c>
      <c r="C23" s="76">
        <f>SEKTOR_USD!C23*$C$53</f>
        <v>3223146.2238084232</v>
      </c>
      <c r="D23" s="77">
        <f t="shared" si="0"/>
        <v>20.844886429706271</v>
      </c>
      <c r="E23" s="77">
        <f t="shared" si="3"/>
        <v>7.4829583395895627</v>
      </c>
      <c r="F23" s="76">
        <f>SEKTOR_USD!F23*$B$54</f>
        <v>31105564.222231999</v>
      </c>
      <c r="G23" s="76">
        <f>SEKTOR_USD!G23*$C$54</f>
        <v>33778742.872994758</v>
      </c>
      <c r="H23" s="77">
        <f t="shared" si="1"/>
        <v>8.5938921784680744</v>
      </c>
      <c r="I23" s="77">
        <f t="shared" si="4"/>
        <v>8.4909598961715709</v>
      </c>
      <c r="J23" s="76">
        <f>SEKTOR_USD!J23*$B$55</f>
        <v>31105564.222231999</v>
      </c>
      <c r="K23" s="76">
        <f>SEKTOR_USD!K23*$C$55</f>
        <v>33778742.872994758</v>
      </c>
      <c r="L23" s="77">
        <f t="shared" si="2"/>
        <v>8.5938921784680744</v>
      </c>
      <c r="M23" s="77">
        <f t="shared" si="5"/>
        <v>8.4909598961715709</v>
      </c>
    </row>
    <row r="24" spans="1:13" ht="14.25" x14ac:dyDescent="0.2">
      <c r="A24" s="14" t="str">
        <f>SEKTOR_USD!A24</f>
        <v xml:space="preserve"> Tekstil ve Hammaddeleri</v>
      </c>
      <c r="B24" s="78">
        <f>SEKTOR_USD!B24*$B$53</f>
        <v>1829892.1246920601</v>
      </c>
      <c r="C24" s="78">
        <f>SEKTOR_USD!C24*$C$53</f>
        <v>2257101.9262720249</v>
      </c>
      <c r="D24" s="79">
        <f t="shared" si="0"/>
        <v>23.346174116786091</v>
      </c>
      <c r="E24" s="79">
        <f t="shared" si="3"/>
        <v>5.2401593069966808</v>
      </c>
      <c r="F24" s="78">
        <f>SEKTOR_USD!F24*$B$54</f>
        <v>21616610.947089601</v>
      </c>
      <c r="G24" s="78">
        <f>SEKTOR_USD!G24*$C$54</f>
        <v>23781842.08750641</v>
      </c>
      <c r="H24" s="79">
        <f t="shared" si="1"/>
        <v>10.016515288712863</v>
      </c>
      <c r="I24" s="79">
        <f t="shared" si="4"/>
        <v>5.9780397447395988</v>
      </c>
      <c r="J24" s="78">
        <f>SEKTOR_USD!J24*$B$55</f>
        <v>21616610.947089601</v>
      </c>
      <c r="K24" s="78">
        <f>SEKTOR_USD!K24*$C$55</f>
        <v>23781842.08750641</v>
      </c>
      <c r="L24" s="79">
        <f t="shared" si="2"/>
        <v>10.016515288712863</v>
      </c>
      <c r="M24" s="79">
        <f t="shared" si="5"/>
        <v>5.9780397447395988</v>
      </c>
    </row>
    <row r="25" spans="1:13" ht="14.25" x14ac:dyDescent="0.2">
      <c r="A25" s="14" t="str">
        <f>SEKTOR_USD!A25</f>
        <v xml:space="preserve"> Deri ve Deri Mamulleri </v>
      </c>
      <c r="B25" s="78">
        <f>SEKTOR_USD!B25*$B$53</f>
        <v>332844.35668255197</v>
      </c>
      <c r="C25" s="78">
        <f>SEKTOR_USD!C25*$C$53</f>
        <v>376429.518167637</v>
      </c>
      <c r="D25" s="79">
        <f t="shared" si="0"/>
        <v>13.094757537576063</v>
      </c>
      <c r="E25" s="79">
        <f t="shared" si="3"/>
        <v>0.87393068965760479</v>
      </c>
      <c r="F25" s="78">
        <f>SEKTOR_USD!F25*$B$54</f>
        <v>4007188.1072688005</v>
      </c>
      <c r="G25" s="78">
        <f>SEKTOR_USD!G25*$C$54</f>
        <v>4195282.5952932434</v>
      </c>
      <c r="H25" s="79">
        <f t="shared" si="1"/>
        <v>4.6939270877563928</v>
      </c>
      <c r="I25" s="79">
        <f t="shared" si="4"/>
        <v>1.0545678506650518</v>
      </c>
      <c r="J25" s="78">
        <f>SEKTOR_USD!J25*$B$55</f>
        <v>4007188.1072688005</v>
      </c>
      <c r="K25" s="78">
        <f>SEKTOR_USD!K25*$C$55</f>
        <v>4195282.5952932434</v>
      </c>
      <c r="L25" s="79">
        <f t="shared" si="2"/>
        <v>4.6939270877563928</v>
      </c>
      <c r="M25" s="79">
        <f t="shared" si="5"/>
        <v>1.0545678506650518</v>
      </c>
    </row>
    <row r="26" spans="1:13" ht="14.25" x14ac:dyDescent="0.2">
      <c r="A26" s="14" t="str">
        <f>SEKTOR_USD!A26</f>
        <v xml:space="preserve"> Halı </v>
      </c>
      <c r="B26" s="78">
        <f>SEKTOR_USD!B26*$B$53</f>
        <v>504439.86264328798</v>
      </c>
      <c r="C26" s="78">
        <f>SEKTOR_USD!C26*$C$53</f>
        <v>589614.77936876111</v>
      </c>
      <c r="D26" s="79">
        <f t="shared" si="0"/>
        <v>16.885048750737631</v>
      </c>
      <c r="E26" s="79">
        <f t="shared" si="3"/>
        <v>1.3688683429352768</v>
      </c>
      <c r="F26" s="78">
        <f>SEKTOR_USD!F26*$B$54</f>
        <v>5481765.1678736005</v>
      </c>
      <c r="G26" s="78">
        <f>SEKTOR_USD!G26*$C$54</f>
        <v>5801618.1901950995</v>
      </c>
      <c r="H26" s="79">
        <f t="shared" si="1"/>
        <v>5.834854513579451</v>
      </c>
      <c r="I26" s="79">
        <f t="shared" si="4"/>
        <v>1.4583523007669192</v>
      </c>
      <c r="J26" s="78">
        <f>SEKTOR_USD!J26*$B$55</f>
        <v>5481765.1678736005</v>
      </c>
      <c r="K26" s="78">
        <f>SEKTOR_USD!K26*$C$55</f>
        <v>5801618.1901950995</v>
      </c>
      <c r="L26" s="79">
        <f t="shared" si="2"/>
        <v>5.834854513579451</v>
      </c>
      <c r="M26" s="79">
        <f t="shared" si="5"/>
        <v>1.4583523007669192</v>
      </c>
    </row>
    <row r="27" spans="1:13" s="23" customFormat="1" ht="15.75" x14ac:dyDescent="0.25">
      <c r="A27" s="75" t="s">
        <v>19</v>
      </c>
      <c r="B27" s="76">
        <f>SEKTOR_USD!B27*$B$53</f>
        <v>3680682.0945265801</v>
      </c>
      <c r="C27" s="76">
        <f>SEKTOR_USD!C27*$C$53</f>
        <v>4473215.0798987513</v>
      </c>
      <c r="D27" s="77">
        <f t="shared" si="0"/>
        <v>21.532231391315232</v>
      </c>
      <c r="E27" s="77">
        <f t="shared" si="3"/>
        <v>10.385157781440979</v>
      </c>
      <c r="F27" s="76">
        <f>SEKTOR_USD!F27*$B$54</f>
        <v>41883040.053126402</v>
      </c>
      <c r="G27" s="76">
        <f>SEKTOR_USD!G27*$C$54</f>
        <v>42104330.58641082</v>
      </c>
      <c r="H27" s="77">
        <f t="shared" si="1"/>
        <v>0.52835356030441694</v>
      </c>
      <c r="I27" s="77">
        <f t="shared" si="4"/>
        <v>10.58376221425876</v>
      </c>
      <c r="J27" s="76">
        <f>SEKTOR_USD!J27*$B$55</f>
        <v>41883040.053126402</v>
      </c>
      <c r="K27" s="76">
        <f>SEKTOR_USD!K27*$C$55</f>
        <v>42104330.58641082</v>
      </c>
      <c r="L27" s="77">
        <f t="shared" si="2"/>
        <v>0.52835356030441694</v>
      </c>
      <c r="M27" s="77">
        <f t="shared" si="5"/>
        <v>10.58376221425876</v>
      </c>
    </row>
    <row r="28" spans="1:13" ht="14.25" x14ac:dyDescent="0.2">
      <c r="A28" s="14" t="str">
        <f>SEKTOR_USD!A28</f>
        <v xml:space="preserve"> Kimyevi Maddeler ve Mamulleri  </v>
      </c>
      <c r="B28" s="78">
        <f>SEKTOR_USD!B28*$B$53</f>
        <v>3680682.0945265801</v>
      </c>
      <c r="C28" s="78">
        <f>SEKTOR_USD!C28*$C$53</f>
        <v>4473215.0798987513</v>
      </c>
      <c r="D28" s="79">
        <f t="shared" si="0"/>
        <v>21.532231391315232</v>
      </c>
      <c r="E28" s="79">
        <f t="shared" si="3"/>
        <v>10.385157781440979</v>
      </c>
      <c r="F28" s="78">
        <f>SEKTOR_USD!F28*$B$54</f>
        <v>41883040.053126402</v>
      </c>
      <c r="G28" s="78">
        <f>SEKTOR_USD!G28*$C$54</f>
        <v>42104330.58641082</v>
      </c>
      <c r="H28" s="79">
        <f t="shared" si="1"/>
        <v>0.52835356030441694</v>
      </c>
      <c r="I28" s="79">
        <f t="shared" si="4"/>
        <v>10.58376221425876</v>
      </c>
      <c r="J28" s="78">
        <f>SEKTOR_USD!J28*$B$55</f>
        <v>41883040.053126402</v>
      </c>
      <c r="K28" s="78">
        <f>SEKTOR_USD!K28*$C$55</f>
        <v>42104330.58641082</v>
      </c>
      <c r="L28" s="79">
        <f t="shared" si="2"/>
        <v>0.52835356030441694</v>
      </c>
      <c r="M28" s="79">
        <f t="shared" si="5"/>
        <v>10.58376221425876</v>
      </c>
    </row>
    <row r="29" spans="1:13" s="23" customFormat="1" ht="15.75" x14ac:dyDescent="0.25">
      <c r="A29" s="75" t="s">
        <v>21</v>
      </c>
      <c r="B29" s="76">
        <f>SEKTOR_USD!B29*$B$53</f>
        <v>20517844.603763364</v>
      </c>
      <c r="C29" s="76">
        <f>SEKTOR_USD!C29*$C$53</f>
        <v>27155047.506086037</v>
      </c>
      <c r="D29" s="77">
        <f t="shared" si="0"/>
        <v>32.348441225182505</v>
      </c>
      <c r="E29" s="77">
        <f t="shared" si="3"/>
        <v>63.044018200799769</v>
      </c>
      <c r="F29" s="76">
        <f>SEKTOR_USD!F29*$B$54</f>
        <v>223156291.61502561</v>
      </c>
      <c r="G29" s="76">
        <f>SEKTOR_USD!G29*$C$54</f>
        <v>249380300.86752033</v>
      </c>
      <c r="H29" s="77">
        <f t="shared" si="1"/>
        <v>11.751409320663313</v>
      </c>
      <c r="I29" s="77">
        <f t="shared" si="4"/>
        <v>62.686706297000327</v>
      </c>
      <c r="J29" s="76">
        <f>SEKTOR_USD!J29*$B$55</f>
        <v>223156291.61502561</v>
      </c>
      <c r="K29" s="76">
        <f>SEKTOR_USD!K29*$C$55</f>
        <v>249380300.86752033</v>
      </c>
      <c r="L29" s="77">
        <f t="shared" si="2"/>
        <v>11.751409320663313</v>
      </c>
      <c r="M29" s="77">
        <f t="shared" si="5"/>
        <v>62.686706297000327</v>
      </c>
    </row>
    <row r="30" spans="1:13" ht="14.25" x14ac:dyDescent="0.2">
      <c r="A30" s="14" t="str">
        <f>SEKTOR_USD!A30</f>
        <v xml:space="preserve"> Hazırgiyim ve Konfeksiyon </v>
      </c>
      <c r="B30" s="78">
        <f>SEKTOR_USD!B30*$B$53</f>
        <v>4050592.4586750478</v>
      </c>
      <c r="C30" s="78">
        <f>SEKTOR_USD!C30*$C$53</f>
        <v>4672868.1472702986</v>
      </c>
      <c r="D30" s="79">
        <f t="shared" si="0"/>
        <v>15.362584484710112</v>
      </c>
      <c r="E30" s="79">
        <f t="shared" si="3"/>
        <v>10.848678665004019</v>
      </c>
      <c r="F30" s="78">
        <f>SEKTOR_USD!F30*$B$54</f>
        <v>46117241.243560001</v>
      </c>
      <c r="G30" s="78">
        <f>SEKTOR_USD!G30*$C$54</f>
        <v>51257253.393643022</v>
      </c>
      <c r="H30" s="79">
        <f t="shared" si="1"/>
        <v>11.145532584954424</v>
      </c>
      <c r="I30" s="79">
        <f t="shared" si="4"/>
        <v>12.884531688752601</v>
      </c>
      <c r="J30" s="78">
        <f>SEKTOR_USD!J30*$B$55</f>
        <v>46117241.243560001</v>
      </c>
      <c r="K30" s="78">
        <f>SEKTOR_USD!K30*$C$55</f>
        <v>51257253.393643022</v>
      </c>
      <c r="L30" s="79">
        <f t="shared" si="2"/>
        <v>11.145532584954424</v>
      </c>
      <c r="M30" s="79">
        <f t="shared" si="5"/>
        <v>12.884531688752601</v>
      </c>
    </row>
    <row r="31" spans="1:13" ht="14.25" x14ac:dyDescent="0.2">
      <c r="A31" s="14" t="str">
        <f>SEKTOR_USD!A31</f>
        <v xml:space="preserve"> Otomotiv Endüstrisi</v>
      </c>
      <c r="B31" s="78">
        <f>SEKTOR_USD!B31*$B$53</f>
        <v>5389638.1511543998</v>
      </c>
      <c r="C31" s="78">
        <f>SEKTOR_USD!C31*$C$53</f>
        <v>8190370.5131881228</v>
      </c>
      <c r="D31" s="79">
        <f t="shared" si="0"/>
        <v>51.965127963810289</v>
      </c>
      <c r="E31" s="79">
        <f t="shared" si="3"/>
        <v>19.015023545401625</v>
      </c>
      <c r="F31" s="78">
        <f>SEKTOR_USD!F31*$B$54</f>
        <v>57533205.552265607</v>
      </c>
      <c r="G31" s="78">
        <f>SEKTOR_USD!G31*$C$54</f>
        <v>72175338.379815578</v>
      </c>
      <c r="H31" s="79">
        <f t="shared" si="1"/>
        <v>25.449881832585248</v>
      </c>
      <c r="I31" s="79">
        <f t="shared" si="4"/>
        <v>18.142709039819689</v>
      </c>
      <c r="J31" s="78">
        <f>SEKTOR_USD!J31*$B$55</f>
        <v>57533205.552265607</v>
      </c>
      <c r="K31" s="78">
        <f>SEKTOR_USD!K31*$C$55</f>
        <v>72175338.379815578</v>
      </c>
      <c r="L31" s="79">
        <f t="shared" si="2"/>
        <v>25.449881832585248</v>
      </c>
      <c r="M31" s="79">
        <f t="shared" si="5"/>
        <v>18.142709039819689</v>
      </c>
    </row>
    <row r="32" spans="1:13" ht="14.25" x14ac:dyDescent="0.2">
      <c r="A32" s="14" t="str">
        <f>SEKTOR_USD!A32</f>
        <v xml:space="preserve"> Gemi ve Yat</v>
      </c>
      <c r="B32" s="78">
        <f>SEKTOR_USD!B32*$B$53</f>
        <v>178993.94894237997</v>
      </c>
      <c r="C32" s="78">
        <f>SEKTOR_USD!C32*$C$53</f>
        <v>545677.62110195099</v>
      </c>
      <c r="D32" s="79">
        <f t="shared" si="0"/>
        <v>204.85813868356541</v>
      </c>
      <c r="E32" s="79">
        <f t="shared" si="3"/>
        <v>1.2668624449583579</v>
      </c>
      <c r="F32" s="78">
        <f>SEKTOR_USD!F32*$B$54</f>
        <v>2801211.0322208004</v>
      </c>
      <c r="G32" s="78">
        <f>SEKTOR_USD!G32*$C$54</f>
        <v>2937140.70480922</v>
      </c>
      <c r="H32" s="79">
        <f t="shared" si="1"/>
        <v>4.8525323877742474</v>
      </c>
      <c r="I32" s="79">
        <f t="shared" si="4"/>
        <v>0.73830882421282762</v>
      </c>
      <c r="J32" s="78">
        <f>SEKTOR_USD!J32*$B$55</f>
        <v>2801211.0322208004</v>
      </c>
      <c r="K32" s="78">
        <f>SEKTOR_USD!K32*$C$55</f>
        <v>2937140.70480922</v>
      </c>
      <c r="L32" s="79">
        <f t="shared" si="2"/>
        <v>4.8525323877742474</v>
      </c>
      <c r="M32" s="79">
        <f t="shared" si="5"/>
        <v>0.73830882421282762</v>
      </c>
    </row>
    <row r="33" spans="1:13" ht="14.25" x14ac:dyDescent="0.2">
      <c r="A33" s="14" t="str">
        <f>SEKTOR_USD!A33</f>
        <v xml:space="preserve"> Elektrik Elektronik ve Hizmet</v>
      </c>
      <c r="B33" s="78">
        <f>SEKTOR_USD!B33*$B$53</f>
        <v>2726311.3654353716</v>
      </c>
      <c r="C33" s="78">
        <f>SEKTOR_USD!C33*$C$53</f>
        <v>3320398.4698555209</v>
      </c>
      <c r="D33" s="79">
        <f t="shared" si="0"/>
        <v>21.790875097836739</v>
      </c>
      <c r="E33" s="79">
        <f t="shared" si="3"/>
        <v>7.7087422336699447</v>
      </c>
      <c r="F33" s="78">
        <f>SEKTOR_USD!F33*$B$54</f>
        <v>28483667.170928001</v>
      </c>
      <c r="G33" s="78">
        <f>SEKTOR_USD!G33*$C$54</f>
        <v>30174951.404376324</v>
      </c>
      <c r="H33" s="79">
        <f t="shared" si="1"/>
        <v>5.9377334501876948</v>
      </c>
      <c r="I33" s="79">
        <f t="shared" si="4"/>
        <v>7.5850751227430138</v>
      </c>
      <c r="J33" s="78">
        <f>SEKTOR_USD!J33*$B$55</f>
        <v>28483667.170928001</v>
      </c>
      <c r="K33" s="78">
        <f>SEKTOR_USD!K33*$C$55</f>
        <v>30174951.404376324</v>
      </c>
      <c r="L33" s="79">
        <f t="shared" si="2"/>
        <v>5.9377334501876948</v>
      </c>
      <c r="M33" s="79">
        <f t="shared" si="5"/>
        <v>7.5850751227430138</v>
      </c>
    </row>
    <row r="34" spans="1:13" ht="14.25" x14ac:dyDescent="0.2">
      <c r="A34" s="14" t="str">
        <f>SEKTOR_USD!A34</f>
        <v xml:space="preserve"> Makine ve Aksamları</v>
      </c>
      <c r="B34" s="78">
        <f>SEKTOR_USD!B34*$B$53</f>
        <v>1464515.0901604078</v>
      </c>
      <c r="C34" s="78">
        <f>SEKTOR_USD!C34*$C$53</f>
        <v>1722039.6098764469</v>
      </c>
      <c r="D34" s="79">
        <f t="shared" si="0"/>
        <v>17.584285846302375</v>
      </c>
      <c r="E34" s="79">
        <f t="shared" si="3"/>
        <v>3.9979416895962796</v>
      </c>
      <c r="F34" s="78">
        <f>SEKTOR_USD!F34*$B$54</f>
        <v>15022735.857737601</v>
      </c>
      <c r="G34" s="78">
        <f>SEKTOR_USD!G34*$C$54</f>
        <v>16021466.582129007</v>
      </c>
      <c r="H34" s="79">
        <f t="shared" si="1"/>
        <v>6.6481281029580304</v>
      </c>
      <c r="I34" s="79">
        <f t="shared" si="4"/>
        <v>4.027314774211713</v>
      </c>
      <c r="J34" s="78">
        <f>SEKTOR_USD!J34*$B$55</f>
        <v>15022735.857737601</v>
      </c>
      <c r="K34" s="78">
        <f>SEKTOR_USD!K34*$C$55</f>
        <v>16021466.582129007</v>
      </c>
      <c r="L34" s="79">
        <f t="shared" si="2"/>
        <v>6.6481281029580304</v>
      </c>
      <c r="M34" s="79">
        <f t="shared" si="5"/>
        <v>4.027314774211713</v>
      </c>
    </row>
    <row r="35" spans="1:13" ht="14.25" x14ac:dyDescent="0.2">
      <c r="A35" s="14" t="str">
        <f>SEKTOR_USD!A35</f>
        <v xml:space="preserve"> Demir ve Demir Dışı Metaller </v>
      </c>
      <c r="B35" s="78">
        <f>SEKTOR_USD!B35*$B$53</f>
        <v>1476990.2515573918</v>
      </c>
      <c r="C35" s="78">
        <f>SEKTOR_USD!C35*$C$53</f>
        <v>1719718.4609298322</v>
      </c>
      <c r="D35" s="79">
        <f t="shared" si="0"/>
        <v>16.43397504597603</v>
      </c>
      <c r="E35" s="79">
        <f t="shared" si="3"/>
        <v>3.9925528366986978</v>
      </c>
      <c r="F35" s="78">
        <f>SEKTOR_USD!F35*$B$54</f>
        <v>16946358.577780802</v>
      </c>
      <c r="G35" s="78">
        <f>SEKTOR_USD!G35*$C$54</f>
        <v>17973014.673133519</v>
      </c>
      <c r="H35" s="79">
        <f t="shared" si="1"/>
        <v>6.0582696314405604</v>
      </c>
      <c r="I35" s="79">
        <f t="shared" si="4"/>
        <v>4.5178752618673146</v>
      </c>
      <c r="J35" s="78">
        <f>SEKTOR_USD!J35*$B$55</f>
        <v>16946358.577780802</v>
      </c>
      <c r="K35" s="78">
        <f>SEKTOR_USD!K35*$C$55</f>
        <v>17973014.673133519</v>
      </c>
      <c r="L35" s="79">
        <f t="shared" si="2"/>
        <v>6.0582696314405604</v>
      </c>
      <c r="M35" s="79">
        <f t="shared" si="5"/>
        <v>4.5178752618673146</v>
      </c>
    </row>
    <row r="36" spans="1:13" ht="14.25" x14ac:dyDescent="0.2">
      <c r="A36" s="14" t="str">
        <f>SEKTOR_USD!A36</f>
        <v xml:space="preserve"> Çelik</v>
      </c>
      <c r="B36" s="78">
        <f>SEKTOR_USD!B36*$B$53</f>
        <v>2216961.2220138242</v>
      </c>
      <c r="C36" s="78">
        <f>SEKTOR_USD!C36*$C$53</f>
        <v>3271518.618777479</v>
      </c>
      <c r="D36" s="79">
        <f t="shared" si="0"/>
        <v>47.567697003095304</v>
      </c>
      <c r="E36" s="79">
        <f t="shared" si="3"/>
        <v>7.5952612235437131</v>
      </c>
      <c r="F36" s="78">
        <f>SEKTOR_USD!F36*$B$54</f>
        <v>26873228.541595202</v>
      </c>
      <c r="G36" s="78">
        <f>SEKTOR_USD!G36*$C$54</f>
        <v>27460684.172290459</v>
      </c>
      <c r="H36" s="79">
        <f t="shared" si="1"/>
        <v>2.1860255078245459</v>
      </c>
      <c r="I36" s="79">
        <f t="shared" si="4"/>
        <v>6.9027899855551826</v>
      </c>
      <c r="J36" s="78">
        <f>SEKTOR_USD!J36*$B$55</f>
        <v>26873228.541595202</v>
      </c>
      <c r="K36" s="78">
        <f>SEKTOR_USD!K36*$C$55</f>
        <v>27460684.172290459</v>
      </c>
      <c r="L36" s="79">
        <f t="shared" si="2"/>
        <v>2.1860255078245459</v>
      </c>
      <c r="M36" s="79">
        <f t="shared" si="5"/>
        <v>6.9027899855551826</v>
      </c>
    </row>
    <row r="37" spans="1:13" ht="14.25" x14ac:dyDescent="0.2">
      <c r="A37" s="14" t="str">
        <f>SEKTOR_USD!A37</f>
        <v xml:space="preserve"> Çimento Cam Seramik ve Toprak Ürünleri</v>
      </c>
      <c r="B37" s="78">
        <f>SEKTOR_USD!B37*$B$53</f>
        <v>646037.41914254404</v>
      </c>
      <c r="C37" s="78">
        <f>SEKTOR_USD!C37*$C$53</f>
        <v>713348.55810390401</v>
      </c>
      <c r="D37" s="79">
        <f t="shared" si="0"/>
        <v>10.419077435282151</v>
      </c>
      <c r="E37" s="79">
        <f t="shared" si="3"/>
        <v>1.6561326018869056</v>
      </c>
      <c r="F37" s="78">
        <f>SEKTOR_USD!F37*$B$54</f>
        <v>7493653.9798144009</v>
      </c>
      <c r="G37" s="78">
        <f>SEKTOR_USD!G37*$C$54</f>
        <v>8020367.644657732</v>
      </c>
      <c r="H37" s="79">
        <f t="shared" si="1"/>
        <v>7.0287961822381408</v>
      </c>
      <c r="I37" s="79">
        <f t="shared" si="4"/>
        <v>2.0160791737985475</v>
      </c>
      <c r="J37" s="78">
        <f>SEKTOR_USD!J37*$B$55</f>
        <v>7493653.9798144009</v>
      </c>
      <c r="K37" s="78">
        <f>SEKTOR_USD!K37*$C$55</f>
        <v>8020367.644657732</v>
      </c>
      <c r="L37" s="79">
        <f t="shared" si="2"/>
        <v>7.0287961822381408</v>
      </c>
      <c r="M37" s="79">
        <f t="shared" si="5"/>
        <v>2.0160791737985475</v>
      </c>
    </row>
    <row r="38" spans="1:13" ht="14.25" x14ac:dyDescent="0.2">
      <c r="A38" s="14" t="str">
        <f>SEKTOR_USD!A38</f>
        <v xml:space="preserve"> Mücevher</v>
      </c>
      <c r="B38" s="78">
        <f>SEKTOR_USD!B38*$B$53</f>
        <v>619295.14930483198</v>
      </c>
      <c r="C38" s="78">
        <f>SEKTOR_USD!C38*$C$53</f>
        <v>1214103.342807286</v>
      </c>
      <c r="D38" s="79">
        <f t="shared" si="0"/>
        <v>96.045995866451563</v>
      </c>
      <c r="E38" s="79">
        <f t="shared" si="3"/>
        <v>2.8187007673044819</v>
      </c>
      <c r="F38" s="78">
        <f>SEKTOR_USD!F38*$B$54</f>
        <v>7192977.2229168005</v>
      </c>
      <c r="G38" s="78">
        <f>SEKTOR_USD!G38*$C$54</f>
        <v>7397934.3116773637</v>
      </c>
      <c r="H38" s="79">
        <f t="shared" si="1"/>
        <v>2.8494055021830262</v>
      </c>
      <c r="I38" s="79">
        <f t="shared" si="4"/>
        <v>1.8596181566361243</v>
      </c>
      <c r="J38" s="78">
        <f>SEKTOR_USD!J38*$B$55</f>
        <v>7192977.2229168005</v>
      </c>
      <c r="K38" s="78">
        <f>SEKTOR_USD!K38*$C$55</f>
        <v>7397934.3116773637</v>
      </c>
      <c r="L38" s="79">
        <f t="shared" si="2"/>
        <v>2.8494055021830262</v>
      </c>
      <c r="M38" s="79">
        <f t="shared" si="5"/>
        <v>1.8596181566361243</v>
      </c>
    </row>
    <row r="39" spans="1:13" ht="14.25" x14ac:dyDescent="0.2">
      <c r="A39" s="14" t="str">
        <f>SEKTOR_USD!A39</f>
        <v xml:space="preserve"> Savunma ve Havacılık Sanayii</v>
      </c>
      <c r="B39" s="78">
        <f>SEKTOR_USD!B39*$B$53</f>
        <v>823766.15796617989</v>
      </c>
      <c r="C39" s="78">
        <f>SEKTOR_USD!C39*$C$53</f>
        <v>742621.47148255701</v>
      </c>
      <c r="D39" s="79">
        <f t="shared" si="0"/>
        <v>-9.8504515752338424</v>
      </c>
      <c r="E39" s="79">
        <f t="shared" si="3"/>
        <v>1.7240935245632742</v>
      </c>
      <c r="F39" s="78">
        <f>SEKTOR_USD!F39*$B$54</f>
        <v>4499119.1332064001</v>
      </c>
      <c r="G39" s="78">
        <f>SEKTOR_USD!G39*$C$54</f>
        <v>5068101.5807844233</v>
      </c>
      <c r="H39" s="79">
        <f t="shared" si="1"/>
        <v>12.646529925792937</v>
      </c>
      <c r="I39" s="79">
        <f t="shared" si="4"/>
        <v>1.2739682892866953</v>
      </c>
      <c r="J39" s="78">
        <f>SEKTOR_USD!J39*$B$55</f>
        <v>4499119.1332064001</v>
      </c>
      <c r="K39" s="78">
        <f>SEKTOR_USD!K39*$C$55</f>
        <v>5068101.5807844233</v>
      </c>
      <c r="L39" s="79">
        <f t="shared" si="2"/>
        <v>12.646529925792937</v>
      </c>
      <c r="M39" s="79">
        <f t="shared" si="5"/>
        <v>1.2739682892866953</v>
      </c>
    </row>
    <row r="40" spans="1:13" ht="14.25" x14ac:dyDescent="0.2">
      <c r="A40" s="14" t="str">
        <f>SEKTOR_USD!A40</f>
        <v xml:space="preserve"> İklimlendirme Sanayii</v>
      </c>
      <c r="B40" s="78">
        <f>SEKTOR_USD!B40*$B$53</f>
        <v>897534.43347281998</v>
      </c>
      <c r="C40" s="78">
        <f>SEKTOR_USD!C40*$C$53</f>
        <v>1012492.527033558</v>
      </c>
      <c r="D40" s="79">
        <f t="shared" si="0"/>
        <v>12.808209832789586</v>
      </c>
      <c r="E40" s="79">
        <f t="shared" si="3"/>
        <v>2.3506347130555132</v>
      </c>
      <c r="F40" s="78">
        <f>SEKTOR_USD!F40*$B$54</f>
        <v>9917367.7293856014</v>
      </c>
      <c r="G40" s="78">
        <f>SEKTOR_USD!G40*$C$54</f>
        <v>10602088.47653155</v>
      </c>
      <c r="H40" s="79">
        <f t="shared" si="1"/>
        <v>6.9042589306947937</v>
      </c>
      <c r="I40" s="79">
        <f t="shared" si="4"/>
        <v>2.665046132959032</v>
      </c>
      <c r="J40" s="78">
        <f>SEKTOR_USD!J40*$B$55</f>
        <v>9917367.7293856014</v>
      </c>
      <c r="K40" s="78">
        <f>SEKTOR_USD!K40*$C$55</f>
        <v>10602088.47653155</v>
      </c>
      <c r="L40" s="79">
        <f t="shared" si="2"/>
        <v>6.9042589306947937</v>
      </c>
      <c r="M40" s="79">
        <f t="shared" si="5"/>
        <v>2.665046132959032</v>
      </c>
    </row>
    <row r="41" spans="1:13" ht="14.25" x14ac:dyDescent="0.2">
      <c r="A41" s="14" t="str">
        <f>SEKTOR_USD!A41</f>
        <v xml:space="preserve"> Diğer Sanayi Ürünleri</v>
      </c>
      <c r="B41" s="78">
        <f>SEKTOR_USD!B41*$B$53</f>
        <v>27208.955938163996</v>
      </c>
      <c r="C41" s="78">
        <f>SEKTOR_USD!C41*$C$53</f>
        <v>29890.165659085003</v>
      </c>
      <c r="D41" s="79">
        <f t="shared" si="0"/>
        <v>9.8541440804065275</v>
      </c>
      <c r="E41" s="79">
        <f t="shared" si="3"/>
        <v>6.9393955116960879E-2</v>
      </c>
      <c r="F41" s="78">
        <f>SEKTOR_USD!F41*$B$54</f>
        <v>275525.5736144</v>
      </c>
      <c r="G41" s="78">
        <f>SEKTOR_USD!G41*$C$54</f>
        <v>291959.54367216001</v>
      </c>
      <c r="H41" s="79">
        <f t="shared" si="1"/>
        <v>5.9645897265273362</v>
      </c>
      <c r="I41" s="79">
        <f t="shared" si="4"/>
        <v>7.3389847157597263E-2</v>
      </c>
      <c r="J41" s="78">
        <f>SEKTOR_USD!J41*$B$55</f>
        <v>275525.5736144</v>
      </c>
      <c r="K41" s="78">
        <f>SEKTOR_USD!K41*$C$55</f>
        <v>291959.54367216001</v>
      </c>
      <c r="L41" s="79">
        <f t="shared" si="2"/>
        <v>5.9645897265273362</v>
      </c>
      <c r="M41" s="79">
        <f t="shared" si="5"/>
        <v>7.3389847157597263E-2</v>
      </c>
    </row>
    <row r="42" spans="1:13" ht="16.5" x14ac:dyDescent="0.25">
      <c r="A42" s="72" t="s">
        <v>31</v>
      </c>
      <c r="B42" s="73">
        <f>SEKTOR_USD!B42*$B$53</f>
        <v>901552.55181763193</v>
      </c>
      <c r="C42" s="73">
        <f>SEKTOR_USD!C42*$C$53</f>
        <v>1237328.016582313</v>
      </c>
      <c r="D42" s="80">
        <f t="shared" si="0"/>
        <v>37.244136693720151</v>
      </c>
      <c r="E42" s="80">
        <f t="shared" si="3"/>
        <v>2.8726199053892998</v>
      </c>
      <c r="F42" s="73">
        <f>SEKTOR_USD!F42*$B$54</f>
        <v>10594973.143304</v>
      </c>
      <c r="G42" s="73">
        <f>SEKTOR_USD!G42*$C$54</f>
        <v>11440338.585786656</v>
      </c>
      <c r="H42" s="80">
        <f t="shared" si="1"/>
        <v>7.9789295456300895</v>
      </c>
      <c r="I42" s="80">
        <f t="shared" si="4"/>
        <v>2.8757569959241791</v>
      </c>
      <c r="J42" s="73">
        <f>SEKTOR_USD!J42*$B$55</f>
        <v>10594973.143304</v>
      </c>
      <c r="K42" s="73">
        <f>SEKTOR_USD!K42*$C$55</f>
        <v>11440338.585786656</v>
      </c>
      <c r="L42" s="80">
        <f t="shared" si="2"/>
        <v>7.9789295456300895</v>
      </c>
      <c r="M42" s="80">
        <f t="shared" si="5"/>
        <v>2.8757569959241791</v>
      </c>
    </row>
    <row r="43" spans="1:13" ht="14.25" x14ac:dyDescent="0.2">
      <c r="A43" s="14" t="str">
        <f>SEKTOR_USD!A43</f>
        <v xml:space="preserve"> Madencilik Ürünleri</v>
      </c>
      <c r="B43" s="78">
        <f>SEKTOR_USD!B43*$B$53</f>
        <v>901552.55181763193</v>
      </c>
      <c r="C43" s="78">
        <f>SEKTOR_USD!C43*$C$53</f>
        <v>1237328.016582313</v>
      </c>
      <c r="D43" s="79">
        <f t="shared" si="0"/>
        <v>37.244136693720151</v>
      </c>
      <c r="E43" s="79">
        <f t="shared" si="3"/>
        <v>2.8726199053892998</v>
      </c>
      <c r="F43" s="78">
        <f>SEKTOR_USD!F43*$B$54</f>
        <v>10594973.143304</v>
      </c>
      <c r="G43" s="78">
        <f>SEKTOR_USD!G43*$C$54</f>
        <v>11440338.585786656</v>
      </c>
      <c r="H43" s="79">
        <f t="shared" si="1"/>
        <v>7.9789295456300895</v>
      </c>
      <c r="I43" s="79">
        <f t="shared" si="4"/>
        <v>2.8757569959241791</v>
      </c>
      <c r="J43" s="78">
        <f>SEKTOR_USD!J43*$B$55</f>
        <v>10594973.143304</v>
      </c>
      <c r="K43" s="78">
        <f>SEKTOR_USD!K43*$C$55</f>
        <v>11440338.585786656</v>
      </c>
      <c r="L43" s="79">
        <f t="shared" si="2"/>
        <v>7.9789295456300895</v>
      </c>
      <c r="M43" s="79">
        <f t="shared" si="5"/>
        <v>2.8757569959241791</v>
      </c>
    </row>
    <row r="44" spans="1:13" ht="18" x14ac:dyDescent="0.25">
      <c r="A44" s="81" t="s">
        <v>33</v>
      </c>
      <c r="B44" s="142">
        <f>SEKTOR_USD!B44*$B$53</f>
        <v>33543914.850373358</v>
      </c>
      <c r="C44" s="142">
        <f>SEKTOR_USD!C44*$C$53</f>
        <v>43073154.72753536</v>
      </c>
      <c r="D44" s="143">
        <f>(C44-B44)/B44*100</f>
        <v>28.408252047109933</v>
      </c>
      <c r="E44" s="144">
        <f t="shared" si="3"/>
        <v>100</v>
      </c>
      <c r="F44" s="142">
        <f>SEKTOR_USD!F44*$B$54</f>
        <v>363233020.50704002</v>
      </c>
      <c r="G44" s="142">
        <f>SEKTOR_USD!G44*$C$54</f>
        <v>397820073.18424642</v>
      </c>
      <c r="H44" s="143">
        <f>(G44-F44)/F44*100</f>
        <v>9.5220012291079819</v>
      </c>
      <c r="I44" s="143">
        <f t="shared" si="4"/>
        <v>100</v>
      </c>
      <c r="J44" s="142">
        <f>SEKTOR_USD!J44*$B$55</f>
        <v>363233020.50704002</v>
      </c>
      <c r="K44" s="142">
        <f>SEKTOR_USD!K44*$C$55</f>
        <v>397820073.18424642</v>
      </c>
      <c r="L44" s="143">
        <f>(K44-J44)/J44*100</f>
        <v>9.5220012291079819</v>
      </c>
      <c r="M44" s="143">
        <f t="shared" si="5"/>
        <v>100</v>
      </c>
    </row>
    <row r="45" spans="1:13" ht="14.25" hidden="1" x14ac:dyDescent="0.2">
      <c r="A45" s="82" t="s">
        <v>34</v>
      </c>
      <c r="B45" s="78">
        <f>SEKTOR_USD!B45*2.1157</f>
        <v>0</v>
      </c>
      <c r="C45" s="78">
        <f>SEKTOR_USD!C45*2.7012</f>
        <v>0</v>
      </c>
      <c r="D45" s="79"/>
      <c r="E45" s="79"/>
      <c r="F45" s="78">
        <f>SEKTOR_USD!F45*2.1642</f>
        <v>22285459.448398229</v>
      </c>
      <c r="G45" s="78">
        <f>SEKTOR_USD!G45*2.5613</f>
        <v>26798038.836399902</v>
      </c>
      <c r="H45" s="79">
        <f>(G45-F45)/F45*100</f>
        <v>20.248985211413334</v>
      </c>
      <c r="I45" s="79">
        <f t="shared" ref="I45:I46" si="6">G45/G$46*100</f>
        <v>7.360880454448548</v>
      </c>
      <c r="J45" s="78">
        <f>SEKTOR_USD!J45*2.0809</f>
        <v>21427692.711473927</v>
      </c>
      <c r="K45" s="78">
        <f>SEKTOR_USD!K45*2.3856</f>
        <v>24959747.568857849</v>
      </c>
      <c r="L45" s="79">
        <f>(K45-J45)/J45*100</f>
        <v>16.483598607388121</v>
      </c>
      <c r="M45" s="79">
        <f t="shared" ref="M45:M46" si="7">K45/K$46*100</f>
        <v>7.360880454448548</v>
      </c>
    </row>
    <row r="46" spans="1:13" s="24" customFormat="1" ht="18" hidden="1" x14ac:dyDescent="0.25">
      <c r="A46" s="83" t="s">
        <v>35</v>
      </c>
      <c r="B46" s="84">
        <f>SEKTOR_USD!B46*2.1157</f>
        <v>0</v>
      </c>
      <c r="C46" s="84">
        <f>SEKTOR_USD!C46*2.7012</f>
        <v>0</v>
      </c>
      <c r="D46" s="85" t="e">
        <f>(C46-B46)/B46*100</f>
        <v>#DIV/0!</v>
      </c>
      <c r="E46" s="86" t="e">
        <f>C46/C$46*100</f>
        <v>#DIV/0!</v>
      </c>
      <c r="F46" s="84">
        <f>SEKTOR_USD!F46*2.1642</f>
        <v>311296085.54447764</v>
      </c>
      <c r="G46" s="84">
        <f>SEKTOR_USD!G46*2.5613</f>
        <v>364060237.11748374</v>
      </c>
      <c r="H46" s="85">
        <f>(G46-F46)/F46*100</f>
        <v>16.949828161416828</v>
      </c>
      <c r="I46" s="86">
        <f t="shared" si="6"/>
        <v>100</v>
      </c>
      <c r="J46" s="84">
        <f>SEKTOR_USD!J46*2.0809</f>
        <v>299314307.55452526</v>
      </c>
      <c r="K46" s="84">
        <f>SEKTOR_USD!K46*2.3856</f>
        <v>339086441.13046861</v>
      </c>
      <c r="L46" s="85">
        <f>(K46-J46)/J46*100</f>
        <v>13.287748888749052</v>
      </c>
      <c r="M46" s="86">
        <f t="shared" si="7"/>
        <v>100</v>
      </c>
    </row>
    <row r="47" spans="1:13" s="24" customFormat="1" ht="18" hidden="1" x14ac:dyDescent="0.25">
      <c r="A47" s="25"/>
      <c r="B47" s="26"/>
      <c r="C47" s="26"/>
      <c r="D47" s="27"/>
      <c r="E47" s="28"/>
      <c r="F47" s="28"/>
      <c r="G47" s="28"/>
      <c r="H47" s="28"/>
      <c r="I47" s="28"/>
    </row>
    <row r="48" spans="1:13" hidden="1" x14ac:dyDescent="0.2">
      <c r="A48" s="1" t="s">
        <v>118</v>
      </c>
    </row>
    <row r="49" spans="1:3" hidden="1" x14ac:dyDescent="0.2">
      <c r="A49" s="1" t="s">
        <v>115</v>
      </c>
    </row>
    <row r="51" spans="1:3" x14ac:dyDescent="0.2">
      <c r="A51" s="29" t="s">
        <v>122</v>
      </c>
    </row>
    <row r="52" spans="1:3" x14ac:dyDescent="0.2">
      <c r="A52" s="139"/>
      <c r="B52" s="140">
        <v>2015</v>
      </c>
      <c r="C52" s="140">
        <v>2016</v>
      </c>
    </row>
    <row r="53" spans="1:3" x14ac:dyDescent="0.2">
      <c r="A53" s="150" t="s">
        <v>214</v>
      </c>
      <c r="B53" s="141">
        <v>2.9171999999999998</v>
      </c>
      <c r="C53" s="141">
        <v>3.4889000000000001</v>
      </c>
    </row>
    <row r="54" spans="1:3" x14ac:dyDescent="0.2">
      <c r="A54" s="140" t="s">
        <v>215</v>
      </c>
      <c r="B54" s="141">
        <v>2.72</v>
      </c>
      <c r="C54" s="141">
        <v>3.0211999999999999</v>
      </c>
    </row>
    <row r="55" spans="1:3" x14ac:dyDescent="0.2">
      <c r="A55" s="140" t="s">
        <v>215</v>
      </c>
      <c r="B55" s="141">
        <v>2.72</v>
      </c>
      <c r="C55" s="141">
        <v>3.0211999999999999</v>
      </c>
    </row>
  </sheetData>
  <mergeCells count="5">
    <mergeCell ref="B6:E6"/>
    <mergeCell ref="F6:I6"/>
    <mergeCell ref="J6:M6"/>
    <mergeCell ref="A5:M5"/>
    <mergeCell ref="B1:J1"/>
  </mergeCells>
  <printOptions horizontalCentered="1" verticalCentered="1"/>
  <pageMargins left="0.11811023622047245" right="0" top="0.19685039370078741" bottom="0.19685039370078741" header="0.51181102362204722" footer="0.51181102362204722"/>
  <pageSetup paperSize="9" scale="70" orientation="landscape" horizontalDpi="4294967294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9"/>
  <sheetViews>
    <sheetView showGridLines="0" zoomScale="80" zoomScaleNormal="80" workbookViewId="0">
      <selection activeCell="A5" sqref="A5:G5"/>
    </sheetView>
  </sheetViews>
  <sheetFormatPr defaultColWidth="9.140625" defaultRowHeight="12.75" x14ac:dyDescent="0.2"/>
  <cols>
    <col min="1" max="1" width="51" style="19" customWidth="1"/>
    <col min="2" max="2" width="14.42578125" style="19" customWidth="1"/>
    <col min="3" max="3" width="17.85546875" style="19" bestFit="1" customWidth="1"/>
    <col min="4" max="4" width="14.42578125" style="19" customWidth="1"/>
    <col min="5" max="5" width="17.85546875" style="19" bestFit="1" customWidth="1"/>
    <col min="6" max="6" width="19.85546875" style="19" bestFit="1" customWidth="1"/>
    <col min="7" max="7" width="19.85546875" style="19" customWidth="1"/>
    <col min="8" max="16384" width="9.140625" style="19"/>
  </cols>
  <sheetData>
    <row r="1" spans="1:7" x14ac:dyDescent="0.2">
      <c r="B1" s="20"/>
    </row>
    <row r="2" spans="1:7" x14ac:dyDescent="0.2">
      <c r="B2" s="20"/>
    </row>
    <row r="3" spans="1:7" x14ac:dyDescent="0.2">
      <c r="B3" s="20"/>
    </row>
    <row r="4" spans="1:7" x14ac:dyDescent="0.2">
      <c r="B4" s="20"/>
      <c r="C4" s="20"/>
    </row>
    <row r="5" spans="1:7" ht="26.25" x14ac:dyDescent="0.2">
      <c r="A5" s="159" t="s">
        <v>37</v>
      </c>
      <c r="B5" s="160"/>
      <c r="C5" s="160"/>
      <c r="D5" s="160"/>
      <c r="E5" s="160"/>
      <c r="F5" s="160"/>
      <c r="G5" s="161"/>
    </row>
    <row r="6" spans="1:7" ht="50.25" customHeight="1" x14ac:dyDescent="0.2">
      <c r="A6" s="70"/>
      <c r="B6" s="162" t="s">
        <v>226</v>
      </c>
      <c r="C6" s="162"/>
      <c r="D6" s="162" t="s">
        <v>227</v>
      </c>
      <c r="E6" s="162"/>
      <c r="F6" s="162" t="s">
        <v>125</v>
      </c>
      <c r="G6" s="162"/>
    </row>
    <row r="7" spans="1:7" ht="30" x14ac:dyDescent="0.25">
      <c r="A7" s="71" t="s">
        <v>1</v>
      </c>
      <c r="B7" s="87" t="s">
        <v>38</v>
      </c>
      <c r="C7" s="87" t="s">
        <v>39</v>
      </c>
      <c r="D7" s="87" t="s">
        <v>38</v>
      </c>
      <c r="E7" s="87" t="s">
        <v>39</v>
      </c>
      <c r="F7" s="87" t="s">
        <v>38</v>
      </c>
      <c r="G7" s="87" t="s">
        <v>39</v>
      </c>
    </row>
    <row r="8" spans="1:7" ht="16.5" x14ac:dyDescent="0.25">
      <c r="A8" s="72" t="s">
        <v>2</v>
      </c>
      <c r="B8" s="145">
        <f>SEKTOR_USD!D8</f>
        <v>1.0953427585325615</v>
      </c>
      <c r="C8" s="145">
        <f>SEKTOR_TL!D8</f>
        <v>20.907562508653616</v>
      </c>
      <c r="D8" s="145">
        <f>SEKTOR_USD!H8</f>
        <v>-2.6017603137989269</v>
      </c>
      <c r="E8" s="145">
        <f>SEKTOR_TL!H8</f>
        <v>8.183662404393619</v>
      </c>
      <c r="F8" s="145">
        <f>SEKTOR_USD!L8</f>
        <v>-2.6017603137989269</v>
      </c>
      <c r="G8" s="145">
        <f>SEKTOR_TL!L8</f>
        <v>8.183662404393619</v>
      </c>
    </row>
    <row r="9" spans="1:7" s="23" customFormat="1" ht="15.75" x14ac:dyDescent="0.25">
      <c r="A9" s="75" t="s">
        <v>3</v>
      </c>
      <c r="B9" s="146">
        <f>SEKTOR_USD!D9</f>
        <v>-2.6351498684997732</v>
      </c>
      <c r="C9" s="146">
        <f>SEKTOR_TL!D9</f>
        <v>16.445984376728102</v>
      </c>
      <c r="D9" s="146">
        <f>SEKTOR_USD!H9</f>
        <v>-4.3478100044215848</v>
      </c>
      <c r="E9" s="146">
        <f>SEKTOR_TL!H9</f>
        <v>6.2442633877358533</v>
      </c>
      <c r="F9" s="146">
        <f>SEKTOR_USD!L9</f>
        <v>-4.3478100044215848</v>
      </c>
      <c r="G9" s="146">
        <f>SEKTOR_TL!L9</f>
        <v>6.2442633877358533</v>
      </c>
    </row>
    <row r="10" spans="1:7" ht="14.25" x14ac:dyDescent="0.2">
      <c r="A10" s="14" t="s">
        <v>4</v>
      </c>
      <c r="B10" s="147">
        <f>SEKTOR_USD!D10</f>
        <v>13.832488180074328</v>
      </c>
      <c r="C10" s="147">
        <f>SEKTOR_TL!D10</f>
        <v>36.140877557747636</v>
      </c>
      <c r="D10" s="147">
        <f>SEKTOR_USD!H10</f>
        <v>3.870197152354578</v>
      </c>
      <c r="E10" s="147">
        <f>SEKTOR_TL!H10</f>
        <v>15.372293984078542</v>
      </c>
      <c r="F10" s="147">
        <f>SEKTOR_USD!L10</f>
        <v>3.870197152354578</v>
      </c>
      <c r="G10" s="147">
        <f>SEKTOR_TL!L10</f>
        <v>15.372293984078542</v>
      </c>
    </row>
    <row r="11" spans="1:7" ht="14.25" x14ac:dyDescent="0.2">
      <c r="A11" s="14" t="s">
        <v>5</v>
      </c>
      <c r="B11" s="147">
        <f>SEKTOR_USD!D11</f>
        <v>-9.6033152289229822</v>
      </c>
      <c r="C11" s="147">
        <f>SEKTOR_TL!D11</f>
        <v>8.112228677434052</v>
      </c>
      <c r="D11" s="147">
        <f>SEKTOR_USD!H11</f>
        <v>-5.1060379789555794</v>
      </c>
      <c r="E11" s="147">
        <f>SEKTOR_TL!H11</f>
        <v>5.4020728154335931</v>
      </c>
      <c r="F11" s="147">
        <f>SEKTOR_USD!L11</f>
        <v>-5.1060379789555794</v>
      </c>
      <c r="G11" s="147">
        <f>SEKTOR_TL!L11</f>
        <v>5.4020728154335931</v>
      </c>
    </row>
    <row r="12" spans="1:7" ht="14.25" x14ac:dyDescent="0.2">
      <c r="A12" s="14" t="s">
        <v>6</v>
      </c>
      <c r="B12" s="147">
        <f>SEKTOR_USD!D12</f>
        <v>9.1685446744274692</v>
      </c>
      <c r="C12" s="147">
        <f>SEKTOR_TL!D12</f>
        <v>30.562914957702592</v>
      </c>
      <c r="D12" s="147">
        <f>SEKTOR_USD!H12</f>
        <v>0.35269596113773249</v>
      </c>
      <c r="E12" s="147">
        <f>SEKTOR_TL!H12</f>
        <v>11.465281263893123</v>
      </c>
      <c r="F12" s="147">
        <f>SEKTOR_USD!L12</f>
        <v>0.35269596113773249</v>
      </c>
      <c r="G12" s="147">
        <f>SEKTOR_TL!L12</f>
        <v>11.465281263893123</v>
      </c>
    </row>
    <row r="13" spans="1:7" ht="14.25" x14ac:dyDescent="0.2">
      <c r="A13" s="14" t="s">
        <v>7</v>
      </c>
      <c r="B13" s="147">
        <f>SEKTOR_USD!D13</f>
        <v>-12.051451170956073</v>
      </c>
      <c r="C13" s="147">
        <f>SEKTOR_TL!D13</f>
        <v>5.1843178423321676</v>
      </c>
      <c r="D13" s="147">
        <f>SEKTOR_USD!H13</f>
        <v>-3.1380809401481669</v>
      </c>
      <c r="E13" s="147">
        <f>SEKTOR_TL!H13</f>
        <v>7.5879521557442393</v>
      </c>
      <c r="F13" s="147">
        <f>SEKTOR_USD!L13</f>
        <v>-3.1380809401481669</v>
      </c>
      <c r="G13" s="147">
        <f>SEKTOR_TL!L13</f>
        <v>7.5879521557442393</v>
      </c>
    </row>
    <row r="14" spans="1:7" ht="14.25" x14ac:dyDescent="0.2">
      <c r="A14" s="14" t="s">
        <v>8</v>
      </c>
      <c r="B14" s="147">
        <f>SEKTOR_USD!D14</f>
        <v>-24.62138528601794</v>
      </c>
      <c r="C14" s="147">
        <f>SEKTOR_TL!D14</f>
        <v>-9.8490165653325032</v>
      </c>
      <c r="D14" s="147">
        <f>SEKTOR_USD!H14</f>
        <v>-29.636451608799291</v>
      </c>
      <c r="E14" s="147">
        <f>SEKTOR_TL!H14</f>
        <v>-21.844723382538398</v>
      </c>
      <c r="F14" s="147">
        <f>SEKTOR_USD!L14</f>
        <v>-29.636451608799291</v>
      </c>
      <c r="G14" s="147">
        <f>SEKTOR_TL!L14</f>
        <v>-21.844723382538398</v>
      </c>
    </row>
    <row r="15" spans="1:7" ht="14.25" x14ac:dyDescent="0.2">
      <c r="A15" s="14" t="s">
        <v>9</v>
      </c>
      <c r="B15" s="147">
        <f>SEKTOR_USD!D15</f>
        <v>47.120019864340428</v>
      </c>
      <c r="C15" s="147">
        <f>SEKTOR_TL!D15</f>
        <v>75.95195300448971</v>
      </c>
      <c r="D15" s="147">
        <f>SEKTOR_USD!H15</f>
        <v>0.73995119835616596</v>
      </c>
      <c r="E15" s="147">
        <f>SEKTOR_TL!H15</f>
        <v>11.895419323703528</v>
      </c>
      <c r="F15" s="147">
        <f>SEKTOR_USD!L15</f>
        <v>0.73995119835616596</v>
      </c>
      <c r="G15" s="147">
        <f>SEKTOR_TL!L15</f>
        <v>11.895419323703528</v>
      </c>
    </row>
    <row r="16" spans="1:7" ht="14.25" x14ac:dyDescent="0.2">
      <c r="A16" s="14" t="s">
        <v>10</v>
      </c>
      <c r="B16" s="147">
        <f>SEKTOR_USD!D16</f>
        <v>-20.023210885185893</v>
      </c>
      <c r="C16" s="147">
        <f>SEKTOR_TL!D16</f>
        <v>-4.349712209421722</v>
      </c>
      <c r="D16" s="147">
        <f>SEKTOR_USD!H16</f>
        <v>10.02735429012812</v>
      </c>
      <c r="E16" s="147">
        <f>SEKTOR_TL!H16</f>
        <v>22.211265728431997</v>
      </c>
      <c r="F16" s="147">
        <f>SEKTOR_USD!L16</f>
        <v>10.02735429012812</v>
      </c>
      <c r="G16" s="147">
        <f>SEKTOR_TL!L16</f>
        <v>22.211265728431997</v>
      </c>
    </row>
    <row r="17" spans="1:7" ht="14.25" x14ac:dyDescent="0.2">
      <c r="A17" s="11" t="s">
        <v>11</v>
      </c>
      <c r="B17" s="147">
        <f>SEKTOR_USD!D17</f>
        <v>-3.4232067791500649</v>
      </c>
      <c r="C17" s="147">
        <f>SEKTOR_TL!D17</f>
        <v>15.503487545668223</v>
      </c>
      <c r="D17" s="147">
        <f>SEKTOR_USD!H17</f>
        <v>4.8125537437698283</v>
      </c>
      <c r="E17" s="147">
        <f>SEKTOR_TL!H17</f>
        <v>16.419002709807856</v>
      </c>
      <c r="F17" s="147">
        <f>SEKTOR_USD!L17</f>
        <v>4.8125537437698283</v>
      </c>
      <c r="G17" s="147">
        <f>SEKTOR_TL!L17</f>
        <v>16.419002709807856</v>
      </c>
    </row>
    <row r="18" spans="1:7" s="23" customFormat="1" ht="15.75" x14ac:dyDescent="0.25">
      <c r="A18" s="75" t="s">
        <v>12</v>
      </c>
      <c r="B18" s="146">
        <f>SEKTOR_USD!D18</f>
        <v>34.162158364505217</v>
      </c>
      <c r="C18" s="146">
        <f>SEKTOR_TL!D18</f>
        <v>60.454666912766463</v>
      </c>
      <c r="D18" s="146">
        <f>SEKTOR_USD!H18</f>
        <v>4.3303372453145705</v>
      </c>
      <c r="E18" s="146">
        <f>SEKTOR_TL!H18</f>
        <v>15.883387825567773</v>
      </c>
      <c r="F18" s="146">
        <f>SEKTOR_USD!L18</f>
        <v>4.3303372453145705</v>
      </c>
      <c r="G18" s="146">
        <f>SEKTOR_TL!L18</f>
        <v>15.883387825567773</v>
      </c>
    </row>
    <row r="19" spans="1:7" ht="14.25" x14ac:dyDescent="0.2">
      <c r="A19" s="14" t="s">
        <v>13</v>
      </c>
      <c r="B19" s="147">
        <f>SEKTOR_USD!D19</f>
        <v>34.162158364505217</v>
      </c>
      <c r="C19" s="147">
        <f>SEKTOR_TL!D19</f>
        <v>60.454666912766463</v>
      </c>
      <c r="D19" s="147">
        <f>SEKTOR_USD!H19</f>
        <v>4.3303372453145705</v>
      </c>
      <c r="E19" s="147">
        <f>SEKTOR_TL!H19</f>
        <v>15.883387825567773</v>
      </c>
      <c r="F19" s="147">
        <f>SEKTOR_USD!L19</f>
        <v>4.3303372453145705</v>
      </c>
      <c r="G19" s="147">
        <f>SEKTOR_TL!L19</f>
        <v>15.883387825567773</v>
      </c>
    </row>
    <row r="20" spans="1:7" s="23" customFormat="1" ht="15.75" x14ac:dyDescent="0.25">
      <c r="A20" s="75" t="s">
        <v>114</v>
      </c>
      <c r="B20" s="146">
        <f>SEKTOR_USD!D20</f>
        <v>1.899988277286373</v>
      </c>
      <c r="C20" s="146">
        <f>SEKTOR_TL!D20</f>
        <v>21.86989891012766</v>
      </c>
      <c r="D20" s="146">
        <f>SEKTOR_USD!H20</f>
        <v>0.69163463735620268</v>
      </c>
      <c r="E20" s="146">
        <f>SEKTOR_TL!H20</f>
        <v>11.841752414110493</v>
      </c>
      <c r="F20" s="146">
        <f>SEKTOR_USD!L20</f>
        <v>0.69163463735620268</v>
      </c>
      <c r="G20" s="146">
        <f>SEKTOR_TL!L20</f>
        <v>11.841752414110493</v>
      </c>
    </row>
    <row r="21" spans="1:7" ht="14.25" x14ac:dyDescent="0.2">
      <c r="A21" s="14" t="s">
        <v>113</v>
      </c>
      <c r="B21" s="147">
        <f>SEKTOR_USD!D21</f>
        <v>1.899988277286373</v>
      </c>
      <c r="C21" s="147">
        <f>SEKTOR_TL!D21</f>
        <v>21.86989891012766</v>
      </c>
      <c r="D21" s="147">
        <f>SEKTOR_USD!H21</f>
        <v>0.69163463735620268</v>
      </c>
      <c r="E21" s="147">
        <f>SEKTOR_TL!H21</f>
        <v>11.841752414110493</v>
      </c>
      <c r="F21" s="147">
        <f>SEKTOR_USD!L21</f>
        <v>0.69163463735620268</v>
      </c>
      <c r="G21" s="147">
        <f>SEKTOR_TL!L21</f>
        <v>11.841752414110493</v>
      </c>
    </row>
    <row r="22" spans="1:7" ht="16.5" x14ac:dyDescent="0.25">
      <c r="A22" s="72" t="s">
        <v>14</v>
      </c>
      <c r="B22" s="145">
        <f>SEKTOR_USD!D22</f>
        <v>8.4675452253809613</v>
      </c>
      <c r="C22" s="145">
        <f>SEKTOR_TL!D22</f>
        <v>29.724536725912415</v>
      </c>
      <c r="D22" s="145">
        <f>SEKTOR_USD!H22</f>
        <v>-1.1172947914801474</v>
      </c>
      <c r="E22" s="145">
        <f>SEKTOR_TL!H22</f>
        <v>9.8325106529338644</v>
      </c>
      <c r="F22" s="145">
        <f>SEKTOR_USD!L22</f>
        <v>-1.1172947914801474</v>
      </c>
      <c r="G22" s="145">
        <f>SEKTOR_TL!L22</f>
        <v>9.8325106529338644</v>
      </c>
    </row>
    <row r="23" spans="1:7" s="23" customFormat="1" ht="15.75" x14ac:dyDescent="0.25">
      <c r="A23" s="75" t="s">
        <v>15</v>
      </c>
      <c r="B23" s="146">
        <f>SEKTOR_USD!D23</f>
        <v>1.0429369407948388</v>
      </c>
      <c r="C23" s="146">
        <f>SEKTOR_TL!D23</f>
        <v>20.844886429706271</v>
      </c>
      <c r="D23" s="146">
        <f>SEKTOR_USD!H23</f>
        <v>-2.2324285961097714</v>
      </c>
      <c r="E23" s="146">
        <f>SEKTOR_TL!H23</f>
        <v>8.5938921784680744</v>
      </c>
      <c r="F23" s="146">
        <f>SEKTOR_USD!L23</f>
        <v>-2.2324285961097714</v>
      </c>
      <c r="G23" s="146">
        <f>SEKTOR_TL!L23</f>
        <v>8.5938921784680744</v>
      </c>
    </row>
    <row r="24" spans="1:7" ht="14.25" x14ac:dyDescent="0.2">
      <c r="A24" s="14" t="s">
        <v>16</v>
      </c>
      <c r="B24" s="147">
        <f>SEKTOR_USD!D24</f>
        <v>3.1343572855307991</v>
      </c>
      <c r="C24" s="147">
        <f>SEKTOR_TL!D24</f>
        <v>23.346174116786091</v>
      </c>
      <c r="D24" s="147">
        <f>SEKTOR_USD!H24</f>
        <v>-0.9516345871511156</v>
      </c>
      <c r="E24" s="147">
        <f>SEKTOR_TL!H24</f>
        <v>10.016515288712863</v>
      </c>
      <c r="F24" s="147">
        <f>SEKTOR_USD!L24</f>
        <v>-0.9516345871511156</v>
      </c>
      <c r="G24" s="147">
        <f>SEKTOR_TL!L24</f>
        <v>10.016515288712863</v>
      </c>
    </row>
    <row r="25" spans="1:7" ht="14.25" x14ac:dyDescent="0.2">
      <c r="A25" s="14" t="s">
        <v>17</v>
      </c>
      <c r="B25" s="147">
        <f>SEKTOR_USD!D25</f>
        <v>-5.4372361808544696</v>
      </c>
      <c r="C25" s="147">
        <f>SEKTOR_TL!D25</f>
        <v>13.094757537576063</v>
      </c>
      <c r="D25" s="147">
        <f>SEKTOR_USD!H25</f>
        <v>-5.7435847746930202</v>
      </c>
      <c r="E25" s="147">
        <f>SEKTOR_TL!H25</f>
        <v>4.6939270877563928</v>
      </c>
      <c r="F25" s="147">
        <f>SEKTOR_USD!L25</f>
        <v>-5.7435847746930202</v>
      </c>
      <c r="G25" s="147">
        <f>SEKTOR_TL!L25</f>
        <v>4.6939270877563928</v>
      </c>
    </row>
    <row r="26" spans="1:7" ht="14.25" x14ac:dyDescent="0.2">
      <c r="A26" s="14" t="s">
        <v>18</v>
      </c>
      <c r="B26" s="147">
        <f>SEKTOR_USD!D26</f>
        <v>-2.2680316960498281</v>
      </c>
      <c r="C26" s="147">
        <f>SEKTOR_TL!D26</f>
        <v>16.885048750737631</v>
      </c>
      <c r="D26" s="147">
        <f>SEKTOR_USD!H26</f>
        <v>-4.716402662208349</v>
      </c>
      <c r="E26" s="147">
        <f>SEKTOR_TL!H26</f>
        <v>5.834854513579451</v>
      </c>
      <c r="F26" s="147">
        <f>SEKTOR_USD!L26</f>
        <v>-4.716402662208349</v>
      </c>
      <c r="G26" s="147">
        <f>SEKTOR_TL!L26</f>
        <v>5.834854513579451</v>
      </c>
    </row>
    <row r="27" spans="1:7" s="23" customFormat="1" ht="15.75" x14ac:dyDescent="0.25">
      <c r="A27" s="75" t="s">
        <v>19</v>
      </c>
      <c r="B27" s="146">
        <f>SEKTOR_USD!D27</f>
        <v>1.617651814252266</v>
      </c>
      <c r="C27" s="146">
        <f>SEKTOR_TL!D27</f>
        <v>21.532231391315232</v>
      </c>
      <c r="D27" s="146">
        <f>SEKTOR_USD!H27</f>
        <v>-9.4938694280325571</v>
      </c>
      <c r="E27" s="146">
        <f>SEKTOR_TL!H27</f>
        <v>0.52835356030441694</v>
      </c>
      <c r="F27" s="146">
        <f>SEKTOR_USD!L27</f>
        <v>-9.4938694280325571</v>
      </c>
      <c r="G27" s="146">
        <f>SEKTOR_TL!L27</f>
        <v>0.52835356030441694</v>
      </c>
    </row>
    <row r="28" spans="1:7" ht="14.25" x14ac:dyDescent="0.2">
      <c r="A28" s="14" t="s">
        <v>20</v>
      </c>
      <c r="B28" s="147">
        <f>SEKTOR_USD!D28</f>
        <v>1.617651814252266</v>
      </c>
      <c r="C28" s="147">
        <f>SEKTOR_TL!D28</f>
        <v>21.532231391315232</v>
      </c>
      <c r="D28" s="147">
        <f>SEKTOR_USD!H28</f>
        <v>-9.4938694280325571</v>
      </c>
      <c r="E28" s="147">
        <f>SEKTOR_TL!H28</f>
        <v>0.52835356030441694</v>
      </c>
      <c r="F28" s="147">
        <f>SEKTOR_USD!L28</f>
        <v>-9.4938694280325571</v>
      </c>
      <c r="G28" s="147">
        <f>SEKTOR_TL!L28</f>
        <v>0.52835356030441694</v>
      </c>
    </row>
    <row r="29" spans="1:7" s="23" customFormat="1" ht="15.75" x14ac:dyDescent="0.25">
      <c r="A29" s="75" t="s">
        <v>21</v>
      </c>
      <c r="B29" s="146">
        <f>SEKTOR_USD!D29</f>
        <v>10.661490080570482</v>
      </c>
      <c r="C29" s="146">
        <f>SEKTOR_TL!D29</f>
        <v>32.348441225182505</v>
      </c>
      <c r="D29" s="146">
        <f>SEKTOR_USD!H29</f>
        <v>0.61029834244811809</v>
      </c>
      <c r="E29" s="146">
        <f>SEKTOR_TL!H29</f>
        <v>11.751409320663313</v>
      </c>
      <c r="F29" s="146">
        <f>SEKTOR_USD!L29</f>
        <v>0.61029834244811809</v>
      </c>
      <c r="G29" s="146">
        <f>SEKTOR_TL!L29</f>
        <v>11.751409320663313</v>
      </c>
    </row>
    <row r="30" spans="1:7" ht="14.25" x14ac:dyDescent="0.2">
      <c r="A30" s="14" t="s">
        <v>22</v>
      </c>
      <c r="B30" s="147">
        <f>SEKTOR_USD!D30</f>
        <v>-3.5410211072841555</v>
      </c>
      <c r="C30" s="147">
        <f>SEKTOR_TL!D30</f>
        <v>15.362584484710112</v>
      </c>
      <c r="D30" s="147">
        <f>SEKTOR_USD!H30</f>
        <v>6.4824781899935735E-2</v>
      </c>
      <c r="E30" s="147">
        <f>SEKTOR_TL!H30</f>
        <v>11.145532584954424</v>
      </c>
      <c r="F30" s="147">
        <f>SEKTOR_USD!L30</f>
        <v>6.4824781899935735E-2</v>
      </c>
      <c r="G30" s="147">
        <f>SEKTOR_TL!L30</f>
        <v>11.145532584954424</v>
      </c>
    </row>
    <row r="31" spans="1:7" ht="14.25" x14ac:dyDescent="0.2">
      <c r="A31" s="14" t="s">
        <v>23</v>
      </c>
      <c r="B31" s="147">
        <f>SEKTOR_USD!D31</f>
        <v>27.06373679269322</v>
      </c>
      <c r="C31" s="147">
        <f>SEKTOR_TL!D31</f>
        <v>51.965127963810289</v>
      </c>
      <c r="D31" s="147">
        <f>SEKTOR_USD!H31</f>
        <v>12.943094990279333</v>
      </c>
      <c r="E31" s="147">
        <f>SEKTOR_TL!H31</f>
        <v>25.449881832585248</v>
      </c>
      <c r="F31" s="147">
        <f>SEKTOR_USD!L31</f>
        <v>12.943094990279333</v>
      </c>
      <c r="G31" s="147">
        <f>SEKTOR_TL!L31</f>
        <v>25.449881832585248</v>
      </c>
    </row>
    <row r="32" spans="1:7" ht="14.25" x14ac:dyDescent="0.2">
      <c r="A32" s="14" t="s">
        <v>24</v>
      </c>
      <c r="B32" s="147">
        <f>SEKTOR_USD!D32</f>
        <v>154.90331112032356</v>
      </c>
      <c r="C32" s="147">
        <f>SEKTOR_TL!D32</f>
        <v>204.85813868356541</v>
      </c>
      <c r="D32" s="147">
        <f>SEKTOR_USD!H32</f>
        <v>-5.6007917070217186</v>
      </c>
      <c r="E32" s="147">
        <f>SEKTOR_TL!H32</f>
        <v>4.8525323877742474</v>
      </c>
      <c r="F32" s="147">
        <f>SEKTOR_USD!L32</f>
        <v>-5.6007917070217186</v>
      </c>
      <c r="G32" s="147">
        <f>SEKTOR_TL!L32</f>
        <v>4.8525323877742474</v>
      </c>
    </row>
    <row r="33" spans="1:7" ht="14.25" x14ac:dyDescent="0.2">
      <c r="A33" s="14" t="s">
        <v>107</v>
      </c>
      <c r="B33" s="147">
        <f>SEKTOR_USD!D33</f>
        <v>1.8339135072399044</v>
      </c>
      <c r="C33" s="147">
        <f>SEKTOR_TL!D33</f>
        <v>21.790875097836739</v>
      </c>
      <c r="D33" s="147">
        <f>SEKTOR_USD!H33</f>
        <v>-4.62378029110599</v>
      </c>
      <c r="E33" s="147">
        <f>SEKTOR_TL!H33</f>
        <v>5.9377334501876948</v>
      </c>
      <c r="F33" s="147">
        <f>SEKTOR_USD!L33</f>
        <v>-4.62378029110599</v>
      </c>
      <c r="G33" s="147">
        <f>SEKTOR_TL!L33</f>
        <v>5.9377334501876948</v>
      </c>
    </row>
    <row r="34" spans="1:7" ht="14.25" x14ac:dyDescent="0.2">
      <c r="A34" s="14" t="s">
        <v>25</v>
      </c>
      <c r="B34" s="147">
        <f>SEKTOR_USD!D34</f>
        <v>-1.6833733638587347</v>
      </c>
      <c r="C34" s="147">
        <f>SEKTOR_TL!D34</f>
        <v>17.584285846302375</v>
      </c>
      <c r="D34" s="147">
        <f>SEKTOR_USD!H34</f>
        <v>-3.9842087779538371</v>
      </c>
      <c r="E34" s="147">
        <f>SEKTOR_TL!H34</f>
        <v>6.6481281029580304</v>
      </c>
      <c r="F34" s="147">
        <f>SEKTOR_USD!L34</f>
        <v>-3.9842087779538371</v>
      </c>
      <c r="G34" s="147">
        <f>SEKTOR_TL!L34</f>
        <v>6.6481281029580304</v>
      </c>
    </row>
    <row r="35" spans="1:7" ht="14.25" x14ac:dyDescent="0.2">
      <c r="A35" s="14" t="s">
        <v>26</v>
      </c>
      <c r="B35" s="147">
        <f>SEKTOR_USD!D35</f>
        <v>-2.6451913198655168</v>
      </c>
      <c r="C35" s="147">
        <f>SEKTOR_TL!D35</f>
        <v>16.43397504597603</v>
      </c>
      <c r="D35" s="147">
        <f>SEKTOR_USD!H35</f>
        <v>-4.5152610229318251</v>
      </c>
      <c r="E35" s="147">
        <f>SEKTOR_TL!H35</f>
        <v>6.0582696314405604</v>
      </c>
      <c r="F35" s="147">
        <f>SEKTOR_USD!L35</f>
        <v>-4.5152610229318251</v>
      </c>
      <c r="G35" s="147">
        <f>SEKTOR_TL!L35</f>
        <v>6.0582696314405604</v>
      </c>
    </row>
    <row r="36" spans="1:7" ht="14.25" x14ac:dyDescent="0.2">
      <c r="A36" s="14" t="s">
        <v>27</v>
      </c>
      <c r="B36" s="147">
        <f>SEKTOR_USD!D36</f>
        <v>23.386880018753654</v>
      </c>
      <c r="C36" s="147">
        <f>SEKTOR_TL!D36</f>
        <v>47.567697003095304</v>
      </c>
      <c r="D36" s="147">
        <f>SEKTOR_USD!H36</f>
        <v>-8.0014598896852966</v>
      </c>
      <c r="E36" s="147">
        <f>SEKTOR_TL!H36</f>
        <v>2.1860255078245459</v>
      </c>
      <c r="F36" s="147">
        <f>SEKTOR_USD!L36</f>
        <v>-8.0014598896852966</v>
      </c>
      <c r="G36" s="147">
        <f>SEKTOR_TL!L36</f>
        <v>2.1860255078245459</v>
      </c>
    </row>
    <row r="37" spans="1:7" ht="14.25" x14ac:dyDescent="0.2">
      <c r="A37" s="14" t="s">
        <v>108</v>
      </c>
      <c r="B37" s="147">
        <f>SEKTOR_USD!D37</f>
        <v>-7.6744725574808461</v>
      </c>
      <c r="C37" s="147">
        <f>SEKTOR_TL!D37</f>
        <v>10.419077435282151</v>
      </c>
      <c r="D37" s="147">
        <f>SEKTOR_USD!H37</f>
        <v>-3.6414915875520357</v>
      </c>
      <c r="E37" s="147">
        <f>SEKTOR_TL!H37</f>
        <v>7.0287961822381408</v>
      </c>
      <c r="F37" s="147">
        <f>SEKTOR_USD!L37</f>
        <v>-3.6414915875520357</v>
      </c>
      <c r="G37" s="147">
        <f>SEKTOR_TL!L37</f>
        <v>7.0287961822381408</v>
      </c>
    </row>
    <row r="38" spans="1:7" ht="14.25" x14ac:dyDescent="0.2">
      <c r="A38" s="11" t="s">
        <v>28</v>
      </c>
      <c r="B38" s="147">
        <f>SEKTOR_USD!D38</f>
        <v>63.921401915105747</v>
      </c>
      <c r="C38" s="147">
        <f>SEKTOR_TL!D38</f>
        <v>96.045995866451563</v>
      </c>
      <c r="D38" s="147">
        <f>SEKTOR_USD!H38</f>
        <v>-7.4042158857613352</v>
      </c>
      <c r="E38" s="147">
        <f>SEKTOR_TL!H38</f>
        <v>2.8494055021830262</v>
      </c>
      <c r="F38" s="147">
        <f>SEKTOR_USD!L38</f>
        <v>-7.4042158857613352</v>
      </c>
      <c r="G38" s="147">
        <f>SEKTOR_TL!L38</f>
        <v>2.8494055021830262</v>
      </c>
    </row>
    <row r="39" spans="1:7" ht="14.25" x14ac:dyDescent="0.2">
      <c r="A39" s="11" t="s">
        <v>109</v>
      </c>
      <c r="B39" s="147">
        <f>SEKTOR_USD!D39</f>
        <v>-24.622585151558429</v>
      </c>
      <c r="C39" s="147">
        <f>SEKTOR_TL!D39</f>
        <v>-9.8504515752338424</v>
      </c>
      <c r="D39" s="147">
        <f>SEKTOR_USD!H39</f>
        <v>1.4161794645031185</v>
      </c>
      <c r="E39" s="147">
        <f>SEKTOR_TL!H39</f>
        <v>12.646529925792937</v>
      </c>
      <c r="F39" s="147">
        <f>SEKTOR_USD!L39</f>
        <v>1.4161794645031185</v>
      </c>
      <c r="G39" s="147">
        <f>SEKTOR_TL!L39</f>
        <v>12.646529925792937</v>
      </c>
    </row>
    <row r="40" spans="1:7" ht="14.25" x14ac:dyDescent="0.2">
      <c r="A40" s="11" t="s">
        <v>29</v>
      </c>
      <c r="B40" s="147">
        <f>SEKTOR_USD!D40</f>
        <v>-5.6768294522016278</v>
      </c>
      <c r="C40" s="147">
        <f>SEKTOR_TL!D40</f>
        <v>12.808209832789586</v>
      </c>
      <c r="D40" s="147">
        <f>SEKTOR_USD!H40</f>
        <v>-3.7536130373725927</v>
      </c>
      <c r="E40" s="147">
        <f>SEKTOR_TL!H40</f>
        <v>6.9042589306947937</v>
      </c>
      <c r="F40" s="147">
        <f>SEKTOR_USD!L40</f>
        <v>-3.7536130373725927</v>
      </c>
      <c r="G40" s="147">
        <f>SEKTOR_TL!L40</f>
        <v>6.9042589306947937</v>
      </c>
    </row>
    <row r="41" spans="1:7" ht="14.25" x14ac:dyDescent="0.2">
      <c r="A41" s="14" t="s">
        <v>30</v>
      </c>
      <c r="B41" s="147">
        <f>SEKTOR_USD!D41</f>
        <v>-8.1468345004551939</v>
      </c>
      <c r="C41" s="147">
        <f>SEKTOR_TL!D41</f>
        <v>9.8541440804065275</v>
      </c>
      <c r="D41" s="147">
        <f>SEKTOR_USD!H41</f>
        <v>-4.5996014642677201</v>
      </c>
      <c r="E41" s="147">
        <f>SEKTOR_TL!H41</f>
        <v>5.9645897265273362</v>
      </c>
      <c r="F41" s="147">
        <f>SEKTOR_USD!L41</f>
        <v>-4.5996014642677201</v>
      </c>
      <c r="G41" s="147">
        <f>SEKTOR_TL!L41</f>
        <v>5.9645897265273362</v>
      </c>
    </row>
    <row r="42" spans="1:7" ht="16.5" x14ac:dyDescent="0.25">
      <c r="A42" s="72" t="s">
        <v>31</v>
      </c>
      <c r="B42" s="145">
        <f>SEKTOR_USD!D42</f>
        <v>14.754964476746373</v>
      </c>
      <c r="C42" s="145">
        <f>SEKTOR_TL!D42</f>
        <v>37.244136693720151</v>
      </c>
      <c r="D42" s="145">
        <f>SEKTOR_USD!H42</f>
        <v>-2.786082230863939</v>
      </c>
      <c r="E42" s="145">
        <f>SEKTOR_TL!H42</f>
        <v>7.9789295456300895</v>
      </c>
      <c r="F42" s="145">
        <f>SEKTOR_USD!L42</f>
        <v>-2.786082230863939</v>
      </c>
      <c r="G42" s="145">
        <f>SEKTOR_TL!L42</f>
        <v>7.9789295456300895</v>
      </c>
    </row>
    <row r="43" spans="1:7" ht="14.25" x14ac:dyDescent="0.2">
      <c r="A43" s="14" t="s">
        <v>32</v>
      </c>
      <c r="B43" s="147">
        <f>SEKTOR_USD!D43</f>
        <v>14.754964476746373</v>
      </c>
      <c r="C43" s="147">
        <f>SEKTOR_TL!D43</f>
        <v>37.244136693720151</v>
      </c>
      <c r="D43" s="147">
        <f>SEKTOR_USD!H43</f>
        <v>-2.786082230863939</v>
      </c>
      <c r="E43" s="147">
        <f>SEKTOR_TL!H43</f>
        <v>7.9789295456300895</v>
      </c>
      <c r="F43" s="147">
        <f>SEKTOR_USD!L43</f>
        <v>-2.786082230863939</v>
      </c>
      <c r="G43" s="147">
        <f>SEKTOR_TL!L43</f>
        <v>7.9789295456300895</v>
      </c>
    </row>
    <row r="44" spans="1:7" ht="18" x14ac:dyDescent="0.25">
      <c r="A44" s="88" t="s">
        <v>40</v>
      </c>
      <c r="B44" s="148">
        <f>SEKTOR_USD!D44</f>
        <v>7.3669502914468845</v>
      </c>
      <c r="C44" s="148">
        <f>SEKTOR_TL!D44</f>
        <v>28.408252047109933</v>
      </c>
      <c r="D44" s="148">
        <f>SEKTOR_USD!H44</f>
        <v>-1.3968478276268461</v>
      </c>
      <c r="E44" s="148">
        <f>SEKTOR_TL!H44</f>
        <v>9.5220012291079819</v>
      </c>
      <c r="F44" s="148">
        <f>SEKTOR_USD!L44</f>
        <v>-1.3968478276268461</v>
      </c>
      <c r="G44" s="148">
        <f>SEKTOR_TL!L44</f>
        <v>9.5220012291079819</v>
      </c>
    </row>
    <row r="45" spans="1:7" ht="14.25" hidden="1" x14ac:dyDescent="0.2">
      <c r="A45" s="82" t="s">
        <v>34</v>
      </c>
      <c r="B45" s="89"/>
      <c r="C45" s="89"/>
      <c r="D45" s="79">
        <f>SEKTOR_USD!H45</f>
        <v>1.6057680843871265</v>
      </c>
      <c r="E45" s="79">
        <f>SEKTOR_TL!H45</f>
        <v>20.248985211413334</v>
      </c>
      <c r="F45" s="79">
        <f>SEKTOR_USD!L45</f>
        <v>1.6057680843871265</v>
      </c>
      <c r="G45" s="79">
        <f>SEKTOR_TL!L45</f>
        <v>16.483598607388121</v>
      </c>
    </row>
    <row r="46" spans="1:7" s="24" customFormat="1" ht="18" hidden="1" x14ac:dyDescent="0.25">
      <c r="A46" s="83" t="s">
        <v>40</v>
      </c>
      <c r="B46" s="90">
        <f>SEKTOR_USD!D46</f>
        <v>0</v>
      </c>
      <c r="C46" s="90" t="e">
        <f>SEKTOR_TL!D46</f>
        <v>#DIV/0!</v>
      </c>
      <c r="D46" s="90">
        <f>SEKTOR_USD!H46</f>
        <v>-1.1818927470665992</v>
      </c>
      <c r="E46" s="90">
        <f>SEKTOR_TL!H46</f>
        <v>16.949828161416828</v>
      </c>
      <c r="F46" s="90">
        <f>SEKTOR_USD!L46</f>
        <v>-1.1818927470665992</v>
      </c>
      <c r="G46" s="90">
        <f>SEKTOR_TL!L46</f>
        <v>13.287748888749052</v>
      </c>
    </row>
    <row r="47" spans="1:7" s="24" customFormat="1" ht="18" x14ac:dyDescent="0.25">
      <c r="A47" s="25"/>
      <c r="B47" s="27"/>
      <c r="C47" s="27"/>
      <c r="D47" s="27"/>
      <c r="E47" s="27"/>
    </row>
    <row r="48" spans="1:7" x14ac:dyDescent="0.2">
      <c r="A48" s="23" t="s">
        <v>36</v>
      </c>
    </row>
    <row r="49" spans="1:1" x14ac:dyDescent="0.2">
      <c r="A49" s="30"/>
    </row>
  </sheetData>
  <mergeCells count="4">
    <mergeCell ref="B6:C6"/>
    <mergeCell ref="D6:E6"/>
    <mergeCell ref="F6:G6"/>
    <mergeCell ref="A5:G5"/>
  </mergeCells>
  <printOptions horizontalCentered="1" verticalCentered="1"/>
  <pageMargins left="0.11811023622047245" right="0" top="0.19685039370078741" bottom="0.19685039370078741" header="0.51181102362204722" footer="0.51181102362204722"/>
  <pageSetup paperSize="9" scale="70" orientation="landscape" horizontalDpi="4294967294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2"/>
  <sheetViews>
    <sheetView showGridLines="0" zoomScale="80" zoomScaleNormal="80" workbookViewId="0">
      <selection activeCell="C2" sqref="C2:K2"/>
    </sheetView>
  </sheetViews>
  <sheetFormatPr defaultColWidth="9.140625" defaultRowHeight="12.75" x14ac:dyDescent="0.2"/>
  <cols>
    <col min="1" max="1" width="32.28515625" customWidth="1"/>
    <col min="2" max="2" width="12.7109375" bestFit="1" customWidth="1"/>
    <col min="3" max="3" width="12.85546875" customWidth="1"/>
    <col min="4" max="4" width="12.140625" bestFit="1" customWidth="1"/>
    <col min="5" max="5" width="13.5703125" bestFit="1" customWidth="1"/>
    <col min="6" max="7" width="16" customWidth="1"/>
    <col min="8" max="8" width="12.140625" bestFit="1" customWidth="1"/>
    <col min="9" max="9" width="15" bestFit="1" customWidth="1"/>
    <col min="10" max="11" width="14.140625" bestFit="1" customWidth="1"/>
    <col min="12" max="12" width="10.28515625" customWidth="1"/>
    <col min="13" max="13" width="15" bestFit="1" customWidth="1"/>
  </cols>
  <sheetData>
    <row r="2" spans="1:13" ht="26.25" x14ac:dyDescent="0.4">
      <c r="C2" s="156" t="s">
        <v>127</v>
      </c>
      <c r="D2" s="156"/>
      <c r="E2" s="156"/>
      <c r="F2" s="156"/>
      <c r="G2" s="156"/>
      <c r="H2" s="156"/>
      <c r="I2" s="156"/>
      <c r="J2" s="156"/>
      <c r="K2" s="156"/>
    </row>
    <row r="6" spans="1:13" ht="22.5" customHeight="1" x14ac:dyDescent="0.2">
      <c r="A6" s="163" t="s">
        <v>117</v>
      </c>
      <c r="B6" s="164"/>
      <c r="C6" s="164"/>
      <c r="D6" s="164"/>
      <c r="E6" s="164"/>
      <c r="F6" s="164"/>
      <c r="G6" s="164"/>
      <c r="H6" s="164"/>
      <c r="I6" s="164"/>
      <c r="J6" s="164"/>
      <c r="K6" s="164"/>
      <c r="L6" s="164"/>
      <c r="M6" s="165"/>
    </row>
    <row r="7" spans="1:13" ht="24" customHeight="1" x14ac:dyDescent="0.2">
      <c r="A7" s="92"/>
      <c r="B7" s="152" t="s">
        <v>129</v>
      </c>
      <c r="C7" s="152"/>
      <c r="D7" s="152"/>
      <c r="E7" s="152"/>
      <c r="F7" s="152" t="s">
        <v>130</v>
      </c>
      <c r="G7" s="152"/>
      <c r="H7" s="152"/>
      <c r="I7" s="152"/>
      <c r="J7" s="152" t="s">
        <v>106</v>
      </c>
      <c r="K7" s="152"/>
      <c r="L7" s="152"/>
      <c r="M7" s="152"/>
    </row>
    <row r="8" spans="1:13" ht="60" x14ac:dyDescent="0.2">
      <c r="A8" s="93" t="s">
        <v>41</v>
      </c>
      <c r="B8" s="118">
        <v>2015</v>
      </c>
      <c r="C8" s="119">
        <v>2016</v>
      </c>
      <c r="D8" s="120" t="s">
        <v>120</v>
      </c>
      <c r="E8" s="120" t="s">
        <v>121</v>
      </c>
      <c r="F8" s="119">
        <v>2015</v>
      </c>
      <c r="G8" s="121">
        <v>2016</v>
      </c>
      <c r="H8" s="120" t="s">
        <v>120</v>
      </c>
      <c r="I8" s="119" t="s">
        <v>121</v>
      </c>
      <c r="J8" s="119" t="s">
        <v>131</v>
      </c>
      <c r="K8" s="121" t="s">
        <v>132</v>
      </c>
      <c r="L8" s="120" t="s">
        <v>120</v>
      </c>
      <c r="M8" s="119" t="s">
        <v>121</v>
      </c>
    </row>
    <row r="9" spans="1:13" ht="22.5" customHeight="1" x14ac:dyDescent="0.25">
      <c r="A9" s="94" t="s">
        <v>191</v>
      </c>
      <c r="B9" s="124">
        <v>3135465.81537</v>
      </c>
      <c r="C9" s="124">
        <v>3448664.29091</v>
      </c>
      <c r="D9" s="108">
        <f>(C9-B9)/B9*100</f>
        <v>9.9888977900733735</v>
      </c>
      <c r="E9" s="126">
        <f t="shared" ref="E9:E22" si="0">C9/C$22*100</f>
        <v>27.933976326243354</v>
      </c>
      <c r="F9" s="124">
        <v>37060264.314039998</v>
      </c>
      <c r="G9" s="124">
        <v>35221711.603730001</v>
      </c>
      <c r="H9" s="108">
        <f t="shared" ref="H9:H21" si="1">(G9-F9)/F9*100</f>
        <v>-4.9609811056136355</v>
      </c>
      <c r="I9" s="110">
        <f t="shared" ref="I9:I22" si="2">G9/G$22*100</f>
        <v>26.74873448326613</v>
      </c>
      <c r="J9" s="124">
        <v>37060264.314039998</v>
      </c>
      <c r="K9" s="124">
        <v>35221711.603730001</v>
      </c>
      <c r="L9" s="108">
        <f t="shared" ref="L9:L22" si="3">(K9-J9)/J9*100</f>
        <v>-4.9609811056136355</v>
      </c>
      <c r="M9" s="126">
        <f t="shared" ref="M9:M22" si="4">K9/K$22*100</f>
        <v>26.74873448326613</v>
      </c>
    </row>
    <row r="10" spans="1:13" ht="22.5" customHeight="1" x14ac:dyDescent="0.25">
      <c r="A10" s="94" t="s">
        <v>192</v>
      </c>
      <c r="B10" s="124">
        <v>1931336.7123100001</v>
      </c>
      <c r="C10" s="124">
        <v>2394599.86998</v>
      </c>
      <c r="D10" s="108">
        <f t="shared" ref="D10:D22" si="5">(C10-B10)/B10*100</f>
        <v>23.986659328600865</v>
      </c>
      <c r="E10" s="126">
        <f t="shared" si="0"/>
        <v>19.396116999604004</v>
      </c>
      <c r="F10" s="124">
        <v>22172078.36905</v>
      </c>
      <c r="G10" s="124">
        <v>24526897.54025</v>
      </c>
      <c r="H10" s="108">
        <f t="shared" si="1"/>
        <v>10.620651487896108</v>
      </c>
      <c r="I10" s="110">
        <f t="shared" si="2"/>
        <v>18.626677697654618</v>
      </c>
      <c r="J10" s="124">
        <v>22172078.36905</v>
      </c>
      <c r="K10" s="124">
        <v>24526897.54025</v>
      </c>
      <c r="L10" s="108">
        <f t="shared" si="3"/>
        <v>10.620651487896108</v>
      </c>
      <c r="M10" s="126">
        <f t="shared" si="4"/>
        <v>18.626677697654618</v>
      </c>
    </row>
    <row r="11" spans="1:13" ht="22.5" customHeight="1" x14ac:dyDescent="0.25">
      <c r="A11" s="94" t="s">
        <v>193</v>
      </c>
      <c r="B11" s="124">
        <v>1522011.8004399999</v>
      </c>
      <c r="C11" s="124">
        <v>1459687.7196500001</v>
      </c>
      <c r="D11" s="108">
        <f t="shared" si="5"/>
        <v>-4.0948487240363356</v>
      </c>
      <c r="E11" s="126">
        <f t="shared" si="0"/>
        <v>11.823384001709245</v>
      </c>
      <c r="F11" s="124">
        <v>18403409.291919999</v>
      </c>
      <c r="G11" s="124">
        <v>18395620.094330002</v>
      </c>
      <c r="H11" s="108">
        <f t="shared" si="1"/>
        <v>-4.2324753345658855E-2</v>
      </c>
      <c r="I11" s="110">
        <f t="shared" si="2"/>
        <v>13.970347696168146</v>
      </c>
      <c r="J11" s="124">
        <v>18403409.291919999</v>
      </c>
      <c r="K11" s="124">
        <v>18395620.094330002</v>
      </c>
      <c r="L11" s="108">
        <f t="shared" si="3"/>
        <v>-4.2324753345658855E-2</v>
      </c>
      <c r="M11" s="126">
        <f t="shared" si="4"/>
        <v>13.970347696168146</v>
      </c>
    </row>
    <row r="12" spans="1:13" ht="22.5" customHeight="1" x14ac:dyDescent="0.25">
      <c r="A12" s="94" t="s">
        <v>194</v>
      </c>
      <c r="B12" s="124">
        <v>1070418.19218</v>
      </c>
      <c r="C12" s="124">
        <v>1047062.84063</v>
      </c>
      <c r="D12" s="108">
        <f t="shared" si="5"/>
        <v>-2.1818903789774731</v>
      </c>
      <c r="E12" s="126">
        <f t="shared" si="0"/>
        <v>8.4811469412494471</v>
      </c>
      <c r="F12" s="124">
        <v>11159818.45504</v>
      </c>
      <c r="G12" s="124">
        <v>11033066.936070001</v>
      </c>
      <c r="H12" s="108">
        <f t="shared" si="1"/>
        <v>-1.1357847753585639</v>
      </c>
      <c r="I12" s="110">
        <f t="shared" si="2"/>
        <v>8.3789391421223716</v>
      </c>
      <c r="J12" s="124">
        <v>11159818.45504</v>
      </c>
      <c r="K12" s="124">
        <v>11033066.936070001</v>
      </c>
      <c r="L12" s="108">
        <f t="shared" si="3"/>
        <v>-1.1357847753585639</v>
      </c>
      <c r="M12" s="126">
        <f t="shared" si="4"/>
        <v>8.3789391421223716</v>
      </c>
    </row>
    <row r="13" spans="1:13" ht="22.5" customHeight="1" x14ac:dyDescent="0.25">
      <c r="A13" s="95" t="s">
        <v>195</v>
      </c>
      <c r="B13" s="124">
        <v>912410.48890999996</v>
      </c>
      <c r="C13" s="124">
        <v>923172.39612000005</v>
      </c>
      <c r="D13" s="108">
        <f t="shared" si="5"/>
        <v>1.1795027940611109</v>
      </c>
      <c r="E13" s="126">
        <f t="shared" si="0"/>
        <v>7.4776416847036105</v>
      </c>
      <c r="F13" s="124">
        <v>10449963.03606</v>
      </c>
      <c r="G13" s="124">
        <v>10908664.483170001</v>
      </c>
      <c r="H13" s="108">
        <f t="shared" si="1"/>
        <v>4.3895030587873487</v>
      </c>
      <c r="I13" s="110">
        <f t="shared" si="2"/>
        <v>8.2844630922606513</v>
      </c>
      <c r="J13" s="124">
        <v>10449963.03606</v>
      </c>
      <c r="K13" s="124">
        <v>10908664.483170001</v>
      </c>
      <c r="L13" s="108">
        <f t="shared" si="3"/>
        <v>4.3895030587873487</v>
      </c>
      <c r="M13" s="126">
        <f t="shared" si="4"/>
        <v>8.2844630922606513</v>
      </c>
    </row>
    <row r="14" spans="1:13" ht="22.5" customHeight="1" x14ac:dyDescent="0.25">
      <c r="A14" s="94" t="s">
        <v>196</v>
      </c>
      <c r="B14" s="124">
        <v>988798.90449999995</v>
      </c>
      <c r="C14" s="124">
        <v>1020373.50066</v>
      </c>
      <c r="D14" s="108">
        <f t="shared" si="5"/>
        <v>3.1932272594867217</v>
      </c>
      <c r="E14" s="126">
        <f t="shared" si="0"/>
        <v>8.264964869584734</v>
      </c>
      <c r="F14" s="124">
        <v>10964139.784870001</v>
      </c>
      <c r="G14" s="124">
        <v>10011868.64882</v>
      </c>
      <c r="H14" s="108">
        <f t="shared" si="1"/>
        <v>-8.6853246559669941</v>
      </c>
      <c r="I14" s="110">
        <f t="shared" si="2"/>
        <v>7.6034015377112434</v>
      </c>
      <c r="J14" s="124">
        <v>10964139.784870001</v>
      </c>
      <c r="K14" s="124">
        <v>10011868.64882</v>
      </c>
      <c r="L14" s="108">
        <f t="shared" si="3"/>
        <v>-8.6853246559669941</v>
      </c>
      <c r="M14" s="126">
        <f t="shared" si="4"/>
        <v>7.6034015377112434</v>
      </c>
    </row>
    <row r="15" spans="1:13" ht="22.5" customHeight="1" x14ac:dyDescent="0.25">
      <c r="A15" s="94" t="s">
        <v>197</v>
      </c>
      <c r="B15" s="124">
        <v>621219.95882000006</v>
      </c>
      <c r="C15" s="124">
        <v>661025.90859999997</v>
      </c>
      <c r="D15" s="108">
        <f t="shared" si="5"/>
        <v>6.4077061940525608</v>
      </c>
      <c r="E15" s="126">
        <f t="shared" si="0"/>
        <v>5.3542706753267417</v>
      </c>
      <c r="F15" s="124">
        <v>8411601.1319299992</v>
      </c>
      <c r="G15" s="124">
        <v>7778937.4867700003</v>
      </c>
      <c r="H15" s="108">
        <f t="shared" si="1"/>
        <v>-7.5213224597448001</v>
      </c>
      <c r="I15" s="110">
        <f t="shared" si="2"/>
        <v>5.9076269698801589</v>
      </c>
      <c r="J15" s="124">
        <v>8411601.1319299992</v>
      </c>
      <c r="K15" s="124">
        <v>7778937.4867700003</v>
      </c>
      <c r="L15" s="108">
        <f t="shared" si="3"/>
        <v>-7.5213224597448001</v>
      </c>
      <c r="M15" s="126">
        <f t="shared" si="4"/>
        <v>5.9076269698801589</v>
      </c>
    </row>
    <row r="16" spans="1:13" ht="22.5" customHeight="1" x14ac:dyDescent="0.25">
      <c r="A16" s="94" t="s">
        <v>198</v>
      </c>
      <c r="B16" s="124">
        <v>561338.42036999995</v>
      </c>
      <c r="C16" s="124">
        <v>662347.38442000002</v>
      </c>
      <c r="D16" s="108">
        <f t="shared" si="5"/>
        <v>17.994307958365141</v>
      </c>
      <c r="E16" s="126">
        <f t="shared" si="0"/>
        <v>5.3649745511342193</v>
      </c>
      <c r="F16" s="124">
        <v>6410841.5210699998</v>
      </c>
      <c r="G16" s="124">
        <v>6190267.7466700003</v>
      </c>
      <c r="H16" s="108">
        <f t="shared" si="1"/>
        <v>-3.4406368286449966</v>
      </c>
      <c r="I16" s="110">
        <f t="shared" si="2"/>
        <v>4.7011295248487235</v>
      </c>
      <c r="J16" s="124">
        <v>6410841.5210699998</v>
      </c>
      <c r="K16" s="124">
        <v>6190267.7466700003</v>
      </c>
      <c r="L16" s="108">
        <f t="shared" si="3"/>
        <v>-3.4406368286449966</v>
      </c>
      <c r="M16" s="126">
        <f t="shared" si="4"/>
        <v>4.7011295248487235</v>
      </c>
    </row>
    <row r="17" spans="1:13" ht="22.5" customHeight="1" x14ac:dyDescent="0.25">
      <c r="A17" s="94" t="s">
        <v>199</v>
      </c>
      <c r="B17" s="124">
        <v>179237.97917999999</v>
      </c>
      <c r="C17" s="124">
        <v>188310.05342000001</v>
      </c>
      <c r="D17" s="108">
        <f t="shared" si="5"/>
        <v>5.0614687141107364</v>
      </c>
      <c r="E17" s="126">
        <f t="shared" si="0"/>
        <v>1.5253002700474156</v>
      </c>
      <c r="F17" s="124">
        <v>2109290.54269</v>
      </c>
      <c r="G17" s="124">
        <v>2148744.5835000002</v>
      </c>
      <c r="H17" s="108">
        <f t="shared" si="1"/>
        <v>1.8704886790837267</v>
      </c>
      <c r="I17" s="110">
        <f t="shared" si="2"/>
        <v>1.63184001342828</v>
      </c>
      <c r="J17" s="124">
        <v>2109290.54269</v>
      </c>
      <c r="K17" s="124">
        <v>2148744.5835000002</v>
      </c>
      <c r="L17" s="108">
        <f t="shared" si="3"/>
        <v>1.8704886790837267</v>
      </c>
      <c r="M17" s="126">
        <f t="shared" si="4"/>
        <v>1.63184001342828</v>
      </c>
    </row>
    <row r="18" spans="1:13" ht="22.5" customHeight="1" x14ac:dyDescent="0.25">
      <c r="A18" s="94" t="s">
        <v>200</v>
      </c>
      <c r="B18" s="124">
        <v>146268.94360999999</v>
      </c>
      <c r="C18" s="124">
        <v>149004.12698999999</v>
      </c>
      <c r="D18" s="108">
        <f t="shared" si="5"/>
        <v>1.8699686430312099</v>
      </c>
      <c r="E18" s="126">
        <f t="shared" si="0"/>
        <v>1.206924595943468</v>
      </c>
      <c r="F18" s="124">
        <v>2225873.65802</v>
      </c>
      <c r="G18" s="124">
        <v>1877180.76691</v>
      </c>
      <c r="H18" s="108">
        <f t="shared" si="1"/>
        <v>-15.665439493999658</v>
      </c>
      <c r="I18" s="110">
        <f t="shared" si="2"/>
        <v>1.4256039137476777</v>
      </c>
      <c r="J18" s="124">
        <v>2225873.65802</v>
      </c>
      <c r="K18" s="124">
        <v>1877180.76691</v>
      </c>
      <c r="L18" s="108">
        <f t="shared" si="3"/>
        <v>-15.665439493999658</v>
      </c>
      <c r="M18" s="126">
        <f t="shared" si="4"/>
        <v>1.4256039137476777</v>
      </c>
    </row>
    <row r="19" spans="1:13" ht="22.5" customHeight="1" x14ac:dyDescent="0.25">
      <c r="A19" s="94" t="s">
        <v>201</v>
      </c>
      <c r="B19" s="124">
        <v>129278.54298</v>
      </c>
      <c r="C19" s="124">
        <v>144218.91871999999</v>
      </c>
      <c r="D19" s="108">
        <f t="shared" si="5"/>
        <v>11.556732769111836</v>
      </c>
      <c r="E19" s="126">
        <f t="shared" si="0"/>
        <v>1.1681646926143294</v>
      </c>
      <c r="F19" s="124">
        <v>1434117.71453</v>
      </c>
      <c r="G19" s="124">
        <v>1430461.1367899999</v>
      </c>
      <c r="H19" s="108">
        <f t="shared" si="1"/>
        <v>-0.25497054411593101</v>
      </c>
      <c r="I19" s="110">
        <f t="shared" si="2"/>
        <v>1.0863476927843185</v>
      </c>
      <c r="J19" s="124">
        <v>1434117.71453</v>
      </c>
      <c r="K19" s="124">
        <v>1430461.1367899999</v>
      </c>
      <c r="L19" s="108">
        <f t="shared" si="3"/>
        <v>-0.25497054411593101</v>
      </c>
      <c r="M19" s="126">
        <f t="shared" si="4"/>
        <v>1.0863476927843185</v>
      </c>
    </row>
    <row r="20" spans="1:13" ht="22.5" customHeight="1" x14ac:dyDescent="0.25">
      <c r="A20" s="94" t="s">
        <v>202</v>
      </c>
      <c r="B20" s="124">
        <v>184563.58035</v>
      </c>
      <c r="C20" s="124">
        <v>136839.78098000001</v>
      </c>
      <c r="D20" s="108">
        <f t="shared" si="5"/>
        <v>-25.857647147664903</v>
      </c>
      <c r="E20" s="126">
        <f t="shared" si="0"/>
        <v>1.108394114341297</v>
      </c>
      <c r="F20" s="124">
        <v>1907300.16973</v>
      </c>
      <c r="G20" s="124">
        <v>1335538.0890299999</v>
      </c>
      <c r="H20" s="108">
        <f t="shared" si="1"/>
        <v>-29.977561464850051</v>
      </c>
      <c r="I20" s="110">
        <f t="shared" si="2"/>
        <v>1.0142594470613098</v>
      </c>
      <c r="J20" s="124">
        <v>1907300.16973</v>
      </c>
      <c r="K20" s="124">
        <v>1335538.0890299999</v>
      </c>
      <c r="L20" s="108">
        <f t="shared" si="3"/>
        <v>-29.977561464850051</v>
      </c>
      <c r="M20" s="126">
        <f t="shared" si="4"/>
        <v>1.0142594470613098</v>
      </c>
    </row>
    <row r="21" spans="1:13" ht="22.5" customHeight="1" x14ac:dyDescent="0.25">
      <c r="A21" s="94" t="s">
        <v>203</v>
      </c>
      <c r="B21" s="124">
        <v>116318.85321</v>
      </c>
      <c r="C21" s="124">
        <v>110462.57105</v>
      </c>
      <c r="D21" s="108">
        <f t="shared" si="5"/>
        <v>-5.0346801042021747</v>
      </c>
      <c r="E21" s="126">
        <f t="shared" si="0"/>
        <v>0.89474027749812113</v>
      </c>
      <c r="F21" s="124">
        <v>832853.66804999998</v>
      </c>
      <c r="G21" s="124">
        <v>817220.27766000002</v>
      </c>
      <c r="H21" s="108">
        <f t="shared" si="1"/>
        <v>-1.8770872951311073</v>
      </c>
      <c r="I21" s="110">
        <f t="shared" si="2"/>
        <v>0.6206287890663843</v>
      </c>
      <c r="J21" s="124">
        <v>832853.66804999998</v>
      </c>
      <c r="K21" s="124">
        <v>817220.27766000002</v>
      </c>
      <c r="L21" s="108">
        <f t="shared" si="3"/>
        <v>-1.8770872951311073</v>
      </c>
      <c r="M21" s="126">
        <f t="shared" si="4"/>
        <v>0.6206287890663843</v>
      </c>
    </row>
    <row r="22" spans="1:13" ht="24" customHeight="1" x14ac:dyDescent="0.2">
      <c r="A22" s="113" t="s">
        <v>42</v>
      </c>
      <c r="B22" s="125">
        <f>SUM(B9:B21)</f>
        <v>11498668.192230003</v>
      </c>
      <c r="C22" s="125">
        <f>SUM(C9:C21)</f>
        <v>12345769.362130001</v>
      </c>
      <c r="D22" s="123">
        <f t="shared" si="5"/>
        <v>7.3669502914468836</v>
      </c>
      <c r="E22" s="127">
        <f t="shared" si="0"/>
        <v>100</v>
      </c>
      <c r="F22" s="111">
        <f>SUM(F9:F21)</f>
        <v>133541551.65700002</v>
      </c>
      <c r="G22" s="111">
        <f>SUM(G9:G21)</f>
        <v>131676179.39369999</v>
      </c>
      <c r="H22" s="123">
        <f>(G22-F22)/F22*100</f>
        <v>-1.3968478276268792</v>
      </c>
      <c r="I22" s="115">
        <f t="shared" si="2"/>
        <v>100</v>
      </c>
      <c r="J22" s="125">
        <f>SUM(J9:J21)</f>
        <v>133541551.65700002</v>
      </c>
      <c r="K22" s="125">
        <f>SUM(K9:K21)</f>
        <v>131676179.39369999</v>
      </c>
      <c r="L22" s="123">
        <f t="shared" si="3"/>
        <v>-1.3968478276268792</v>
      </c>
      <c r="M22" s="127">
        <f t="shared" si="4"/>
        <v>100</v>
      </c>
    </row>
  </sheetData>
  <mergeCells count="5">
    <mergeCell ref="B7:E7"/>
    <mergeCell ref="F7:I7"/>
    <mergeCell ref="J7:M7"/>
    <mergeCell ref="A6:M6"/>
    <mergeCell ref="C2:K2"/>
  </mergeCells>
  <pageMargins left="0.4" right="0.23622047244094491" top="0.7" bottom="0.35433070866141736" header="0.54" footer="0.51181102362204722"/>
  <pageSetup paperSize="9" scale="70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7:N60"/>
  <sheetViews>
    <sheetView showGridLines="0" topLeftCell="C1" workbookViewId="0">
      <selection activeCell="M38" sqref="M38"/>
    </sheetView>
  </sheetViews>
  <sheetFormatPr defaultColWidth="9.140625" defaultRowHeight="12.75" x14ac:dyDescent="0.2"/>
  <cols>
    <col min="1" max="2" width="0" hidden="1" customWidth="1"/>
    <col min="10" max="10" width="11.5703125" bestFit="1" customWidth="1"/>
    <col min="11" max="11" width="12.140625" customWidth="1"/>
  </cols>
  <sheetData>
    <row r="7" spans="9:9" x14ac:dyDescent="0.2">
      <c r="I7" s="31"/>
    </row>
    <row r="8" spans="9:9" x14ac:dyDescent="0.2">
      <c r="I8" s="31"/>
    </row>
    <row r="9" spans="9:9" x14ac:dyDescent="0.2">
      <c r="I9" s="31"/>
    </row>
    <row r="10" spans="9:9" x14ac:dyDescent="0.2">
      <c r="I10" s="31"/>
    </row>
    <row r="17" spans="3:14" ht="12.75" customHeight="1" x14ac:dyDescent="0.2"/>
    <row r="21" spans="3:14" x14ac:dyDescent="0.2">
      <c r="C21" s="1" t="s">
        <v>112</v>
      </c>
    </row>
    <row r="22" spans="3:14" x14ac:dyDescent="0.2">
      <c r="C22" s="109" t="s">
        <v>119</v>
      </c>
    </row>
    <row r="24" spans="3:14" x14ac:dyDescent="0.2">
      <c r="H24" s="31"/>
      <c r="I24" s="31"/>
    </row>
    <row r="25" spans="3:14" x14ac:dyDescent="0.2">
      <c r="H25" s="31"/>
      <c r="I25" s="31"/>
    </row>
    <row r="26" spans="3:14" x14ac:dyDescent="0.2">
      <c r="H26" s="166"/>
      <c r="I26" s="166"/>
      <c r="N26" t="s">
        <v>43</v>
      </c>
    </row>
    <row r="27" spans="3:14" x14ac:dyDescent="0.2">
      <c r="H27" s="166"/>
      <c r="I27" s="166"/>
    </row>
    <row r="28" spans="3:14" ht="12.75" customHeight="1" x14ac:dyDescent="0.2"/>
    <row r="29" spans="3:14" ht="12.75" customHeight="1" x14ac:dyDescent="0.2"/>
    <row r="30" spans="3:14" ht="9.75" customHeight="1" x14ac:dyDescent="0.2"/>
    <row r="37" spans="8:9" x14ac:dyDescent="0.2">
      <c r="H37" s="31"/>
      <c r="I37" s="31"/>
    </row>
    <row r="38" spans="8:9" x14ac:dyDescent="0.2">
      <c r="H38" s="31"/>
      <c r="I38" s="31"/>
    </row>
    <row r="39" spans="8:9" x14ac:dyDescent="0.2">
      <c r="H39" s="166"/>
      <c r="I39" s="166"/>
    </row>
    <row r="40" spans="8:9" x14ac:dyDescent="0.2">
      <c r="H40" s="166"/>
      <c r="I40" s="166"/>
    </row>
    <row r="41" spans="8:9" ht="12.75" customHeight="1" x14ac:dyDescent="0.2"/>
    <row r="42" spans="8:9" ht="13.5" customHeight="1" x14ac:dyDescent="0.2"/>
    <row r="43" spans="8:9" ht="12.75" customHeight="1" x14ac:dyDescent="0.2"/>
    <row r="49" spans="3:9" x14ac:dyDescent="0.2">
      <c r="H49" s="31"/>
      <c r="I49" s="31"/>
    </row>
    <row r="50" spans="3:9" x14ac:dyDescent="0.2">
      <c r="H50" s="31"/>
      <c r="I50" s="31"/>
    </row>
    <row r="51" spans="3:9" x14ac:dyDescent="0.2">
      <c r="H51" s="166"/>
      <c r="I51" s="166"/>
    </row>
    <row r="52" spans="3:9" x14ac:dyDescent="0.2">
      <c r="H52" s="166"/>
      <c r="I52" s="166"/>
    </row>
    <row r="55" spans="3:9" ht="15.75" customHeight="1" x14ac:dyDescent="0.2"/>
    <row r="56" spans="3:9" ht="12.75" customHeight="1" x14ac:dyDescent="0.2"/>
    <row r="57" spans="3:9" ht="12.75" customHeight="1" x14ac:dyDescent="0.2"/>
    <row r="58" spans="3:9" ht="12.75" customHeight="1" x14ac:dyDescent="0.2"/>
    <row r="60" spans="3:9" x14ac:dyDescent="0.2">
      <c r="C60" s="32"/>
    </row>
  </sheetData>
  <mergeCells count="3">
    <mergeCell ref="H26:I27"/>
    <mergeCell ref="H39:I40"/>
    <mergeCell ref="H51:I52"/>
  </mergeCells>
  <pageMargins left="0.74803149606299213" right="0.74803149606299213" top="0" bottom="0" header="0.51181102362204722" footer="0.51181102362204722"/>
  <pageSetup paperSize="9" orientation="portrait" horizontalDpi="4294967294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"/>
  <sheetViews>
    <sheetView showGridLines="0" zoomScale="90" zoomScaleNormal="90" workbookViewId="0">
      <selection activeCell="B3" sqref="B3"/>
    </sheetView>
  </sheetViews>
  <sheetFormatPr defaultColWidth="9.140625" defaultRowHeight="12.75" x14ac:dyDescent="0.2"/>
  <cols>
    <col min="1" max="1" width="3.140625" bestFit="1" customWidth="1"/>
    <col min="2" max="2" width="28" customWidth="1"/>
    <col min="3" max="3" width="11.7109375" customWidth="1"/>
    <col min="4" max="9" width="11.7109375" bestFit="1" customWidth="1"/>
    <col min="10" max="10" width="11.5703125" customWidth="1"/>
    <col min="11" max="14" width="11.7109375" bestFit="1" customWidth="1"/>
    <col min="15" max="15" width="12.7109375" bestFit="1" customWidth="1"/>
    <col min="16" max="16" width="6.7109375" bestFit="1" customWidth="1"/>
  </cols>
  <sheetData>
    <row r="1" spans="1:16" x14ac:dyDescent="0.2"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</row>
    <row r="3" spans="1:16" ht="15.75" x14ac:dyDescent="0.25">
      <c r="A3" s="67"/>
      <c r="B3" s="122" t="s">
        <v>123</v>
      </c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</row>
    <row r="4" spans="1:16" s="69" customFormat="1" x14ac:dyDescent="0.2">
      <c r="A4" s="91"/>
      <c r="B4" s="104" t="s">
        <v>105</v>
      </c>
      <c r="C4" s="104" t="s">
        <v>44</v>
      </c>
      <c r="D4" s="104" t="s">
        <v>45</v>
      </c>
      <c r="E4" s="104" t="s">
        <v>46</v>
      </c>
      <c r="F4" s="104" t="s">
        <v>47</v>
      </c>
      <c r="G4" s="104" t="s">
        <v>48</v>
      </c>
      <c r="H4" s="104" t="s">
        <v>49</v>
      </c>
      <c r="I4" s="104" t="s">
        <v>0</v>
      </c>
      <c r="J4" s="104" t="s">
        <v>104</v>
      </c>
      <c r="K4" s="104" t="s">
        <v>50</v>
      </c>
      <c r="L4" s="104" t="s">
        <v>51</v>
      </c>
      <c r="M4" s="104" t="s">
        <v>52</v>
      </c>
      <c r="N4" s="104" t="s">
        <v>53</v>
      </c>
      <c r="O4" s="105" t="s">
        <v>103</v>
      </c>
      <c r="P4" s="105" t="s">
        <v>102</v>
      </c>
    </row>
    <row r="5" spans="1:16" x14ac:dyDescent="0.2">
      <c r="A5" s="96" t="s">
        <v>101</v>
      </c>
      <c r="B5" s="97" t="s">
        <v>162</v>
      </c>
      <c r="C5" s="128">
        <v>1065649.82684</v>
      </c>
      <c r="D5" s="128">
        <v>1140823.54908</v>
      </c>
      <c r="E5" s="128">
        <v>1193189.55632</v>
      </c>
      <c r="F5" s="128">
        <v>1159664.6769699999</v>
      </c>
      <c r="G5" s="128">
        <v>1095618.17927</v>
      </c>
      <c r="H5" s="128">
        <v>1215399.9765900001</v>
      </c>
      <c r="I5" s="98">
        <v>941176.49097000004</v>
      </c>
      <c r="J5" s="98">
        <v>1177792.7610200001</v>
      </c>
      <c r="K5" s="98">
        <v>1125558.51443</v>
      </c>
      <c r="L5" s="98">
        <v>1279220.0581100001</v>
      </c>
      <c r="M5" s="98">
        <v>1218897.70404</v>
      </c>
      <c r="N5" s="98">
        <v>1167377.33436</v>
      </c>
      <c r="O5" s="128">
        <f>SUM(C5:N5)</f>
        <v>13780368.628</v>
      </c>
      <c r="P5" s="99">
        <f t="shared" ref="P5:P24" si="0">O5/O$26*100</f>
        <v>10.465346649220381</v>
      </c>
    </row>
    <row r="6" spans="1:16" x14ac:dyDescent="0.2">
      <c r="A6" s="96" t="s">
        <v>100</v>
      </c>
      <c r="B6" s="97" t="s">
        <v>163</v>
      </c>
      <c r="C6" s="128">
        <v>628063.38780999999</v>
      </c>
      <c r="D6" s="128">
        <v>703842.56409</v>
      </c>
      <c r="E6" s="128">
        <v>741784.58134000003</v>
      </c>
      <c r="F6" s="128">
        <v>756367.42468000005</v>
      </c>
      <c r="G6" s="128">
        <v>684996.24182</v>
      </c>
      <c r="H6" s="128">
        <v>780192.0085</v>
      </c>
      <c r="I6" s="98">
        <v>566026.95730000001</v>
      </c>
      <c r="J6" s="98">
        <v>692722.93255000003</v>
      </c>
      <c r="K6" s="98">
        <v>671302.94932999997</v>
      </c>
      <c r="L6" s="98">
        <v>755555.35393999994</v>
      </c>
      <c r="M6" s="98">
        <v>745298.51416000002</v>
      </c>
      <c r="N6" s="98">
        <v>737609.71710999997</v>
      </c>
      <c r="O6" s="128">
        <f t="shared" ref="O6:O24" si="1">SUM(C6:N6)</f>
        <v>8463762.6326299999</v>
      </c>
      <c r="P6" s="99">
        <f t="shared" si="0"/>
        <v>6.4277097585920275</v>
      </c>
    </row>
    <row r="7" spans="1:16" x14ac:dyDescent="0.2">
      <c r="A7" s="96" t="s">
        <v>99</v>
      </c>
      <c r="B7" s="97" t="s">
        <v>165</v>
      </c>
      <c r="C7" s="128">
        <v>556528.67908000003</v>
      </c>
      <c r="D7" s="128">
        <v>588514.52934000001</v>
      </c>
      <c r="E7" s="128">
        <v>600094.29220999999</v>
      </c>
      <c r="F7" s="128">
        <v>616958.70889000001</v>
      </c>
      <c r="G7" s="128">
        <v>589018.40633999999</v>
      </c>
      <c r="H7" s="128">
        <v>717241.09444000002</v>
      </c>
      <c r="I7" s="98">
        <v>509455.99388999998</v>
      </c>
      <c r="J7" s="98">
        <v>490304.50568</v>
      </c>
      <c r="K7" s="98">
        <v>625325.23881999997</v>
      </c>
      <c r="L7" s="98">
        <v>715691.23676999996</v>
      </c>
      <c r="M7" s="98">
        <v>714016.77601999999</v>
      </c>
      <c r="N7" s="98">
        <v>695652.89096999995</v>
      </c>
      <c r="O7" s="128">
        <f t="shared" si="1"/>
        <v>7418802.3524500001</v>
      </c>
      <c r="P7" s="99">
        <f t="shared" si="0"/>
        <v>5.6341263747245005</v>
      </c>
    </row>
    <row r="8" spans="1:16" x14ac:dyDescent="0.2">
      <c r="A8" s="96" t="s">
        <v>98</v>
      </c>
      <c r="B8" s="97" t="s">
        <v>164</v>
      </c>
      <c r="C8" s="128">
        <v>438309.28383999999</v>
      </c>
      <c r="D8" s="128">
        <v>688267.19721999997</v>
      </c>
      <c r="E8" s="128">
        <v>619087.35525999998</v>
      </c>
      <c r="F8" s="128">
        <v>548142.31383</v>
      </c>
      <c r="G8" s="128">
        <v>535957.81472000002</v>
      </c>
      <c r="H8" s="128">
        <v>568823.93903999997</v>
      </c>
      <c r="I8" s="98">
        <v>407395.07351999998</v>
      </c>
      <c r="J8" s="98">
        <v>653301.71340999997</v>
      </c>
      <c r="K8" s="98">
        <v>557969.38644999999</v>
      </c>
      <c r="L8" s="98">
        <v>730886.93772000005</v>
      </c>
      <c r="M8" s="98">
        <v>730715.95860000001</v>
      </c>
      <c r="N8" s="98">
        <v>732436.45675999997</v>
      </c>
      <c r="O8" s="128">
        <f t="shared" si="1"/>
        <v>7211293.4303700011</v>
      </c>
      <c r="P8" s="99">
        <f t="shared" si="0"/>
        <v>5.476536047426527</v>
      </c>
    </row>
    <row r="9" spans="1:16" x14ac:dyDescent="0.2">
      <c r="A9" s="96" t="s">
        <v>97</v>
      </c>
      <c r="B9" s="97" t="s">
        <v>166</v>
      </c>
      <c r="C9" s="128">
        <v>448435.20893999998</v>
      </c>
      <c r="D9" s="128">
        <v>475273.13685000001</v>
      </c>
      <c r="E9" s="128">
        <v>526435.85650999995</v>
      </c>
      <c r="F9" s="128">
        <v>558960.30027999997</v>
      </c>
      <c r="G9" s="128">
        <v>564468.28848999995</v>
      </c>
      <c r="H9" s="128">
        <v>632644.59242</v>
      </c>
      <c r="I9" s="98">
        <v>421010.61882999999</v>
      </c>
      <c r="J9" s="98">
        <v>603720.24857000005</v>
      </c>
      <c r="K9" s="98">
        <v>489014.57617999997</v>
      </c>
      <c r="L9" s="98">
        <v>584294.71603000001</v>
      </c>
      <c r="M9" s="98">
        <v>585449.16364000004</v>
      </c>
      <c r="N9" s="98">
        <v>628085.08296999999</v>
      </c>
      <c r="O9" s="128">
        <f t="shared" si="1"/>
        <v>6517791.7897100002</v>
      </c>
      <c r="P9" s="99">
        <f t="shared" si="0"/>
        <v>4.9498639918936176</v>
      </c>
    </row>
    <row r="10" spans="1:16" x14ac:dyDescent="0.2">
      <c r="A10" s="96" t="s">
        <v>96</v>
      </c>
      <c r="B10" s="97" t="s">
        <v>167</v>
      </c>
      <c r="C10" s="128">
        <v>414297.23570999998</v>
      </c>
      <c r="D10" s="128">
        <v>511153.19711000001</v>
      </c>
      <c r="E10" s="128">
        <v>513542.94269</v>
      </c>
      <c r="F10" s="128">
        <v>481803.37235999998</v>
      </c>
      <c r="G10" s="128">
        <v>527313.52092000004</v>
      </c>
      <c r="H10" s="128">
        <v>560302.81834</v>
      </c>
      <c r="I10" s="98">
        <v>418907.05103999999</v>
      </c>
      <c r="J10" s="98">
        <v>498753.82958000002</v>
      </c>
      <c r="K10" s="98">
        <v>487750.05205</v>
      </c>
      <c r="L10" s="98">
        <v>504177.44881999999</v>
      </c>
      <c r="M10" s="98">
        <v>530772.46265999996</v>
      </c>
      <c r="N10" s="98">
        <v>555793.28384000005</v>
      </c>
      <c r="O10" s="128">
        <f t="shared" si="1"/>
        <v>6004567.2151199989</v>
      </c>
      <c r="P10" s="99">
        <f t="shared" si="0"/>
        <v>4.5601013355398772</v>
      </c>
    </row>
    <row r="11" spans="1:16" x14ac:dyDescent="0.2">
      <c r="A11" s="96" t="s">
        <v>95</v>
      </c>
      <c r="B11" s="97" t="s">
        <v>168</v>
      </c>
      <c r="C11" s="128">
        <v>376927.62553999998</v>
      </c>
      <c r="D11" s="128">
        <v>421188.77789000003</v>
      </c>
      <c r="E11" s="128">
        <v>422763.27395</v>
      </c>
      <c r="F11" s="128">
        <v>422270.05832000001</v>
      </c>
      <c r="G11" s="128">
        <v>402615.90191000002</v>
      </c>
      <c r="H11" s="128">
        <v>443561.44147000002</v>
      </c>
      <c r="I11" s="98">
        <v>349742.74060999998</v>
      </c>
      <c r="J11" s="98">
        <v>440367.83026999998</v>
      </c>
      <c r="K11" s="98">
        <v>412923.12815</v>
      </c>
      <c r="L11" s="98">
        <v>446232.78542999999</v>
      </c>
      <c r="M11" s="98">
        <v>411958.36190000002</v>
      </c>
      <c r="N11" s="98">
        <v>438495.53194999998</v>
      </c>
      <c r="O11" s="128">
        <f t="shared" si="1"/>
        <v>4989047.4573900001</v>
      </c>
      <c r="P11" s="99">
        <f t="shared" si="0"/>
        <v>3.7888762267875307</v>
      </c>
    </row>
    <row r="12" spans="1:16" x14ac:dyDescent="0.2">
      <c r="A12" s="96" t="s">
        <v>94</v>
      </c>
      <c r="B12" s="97" t="s">
        <v>171</v>
      </c>
      <c r="C12" s="128">
        <v>259727.03810000001</v>
      </c>
      <c r="D12" s="128">
        <v>297366.86226999998</v>
      </c>
      <c r="E12" s="128">
        <v>282096.53214000002</v>
      </c>
      <c r="F12" s="128">
        <v>368187.11</v>
      </c>
      <c r="G12" s="128">
        <v>337363.15967000002</v>
      </c>
      <c r="H12" s="128">
        <v>316411.03013999999</v>
      </c>
      <c r="I12" s="98">
        <v>222661.11136000001</v>
      </c>
      <c r="J12" s="98">
        <v>339071.00553000002</v>
      </c>
      <c r="K12" s="98">
        <v>297403.37021999998</v>
      </c>
      <c r="L12" s="98">
        <v>311501.52872</v>
      </c>
      <c r="M12" s="98">
        <v>324764.85823000001</v>
      </c>
      <c r="N12" s="98">
        <v>333761.55644999997</v>
      </c>
      <c r="O12" s="128">
        <f t="shared" si="1"/>
        <v>3690315.1628299998</v>
      </c>
      <c r="P12" s="99">
        <f t="shared" si="0"/>
        <v>2.8025685282045489</v>
      </c>
    </row>
    <row r="13" spans="1:16" x14ac:dyDescent="0.2">
      <c r="A13" s="96" t="s">
        <v>93</v>
      </c>
      <c r="B13" s="97" t="s">
        <v>204</v>
      </c>
      <c r="C13" s="128">
        <v>248635.21445999999</v>
      </c>
      <c r="D13" s="128">
        <v>294762.13477</v>
      </c>
      <c r="E13" s="128">
        <v>366038.78589</v>
      </c>
      <c r="F13" s="128">
        <v>328492.18054999999</v>
      </c>
      <c r="G13" s="128">
        <v>274285.46818999999</v>
      </c>
      <c r="H13" s="128">
        <v>334947.93368999998</v>
      </c>
      <c r="I13" s="98">
        <v>282044.55369999999</v>
      </c>
      <c r="J13" s="98">
        <v>282495.41509000002</v>
      </c>
      <c r="K13" s="98">
        <v>270272.67229999998</v>
      </c>
      <c r="L13" s="98">
        <v>280936.97305999999</v>
      </c>
      <c r="M13" s="98">
        <v>304344.34091999999</v>
      </c>
      <c r="N13" s="98">
        <v>318323.32828000002</v>
      </c>
      <c r="O13" s="128">
        <f t="shared" si="1"/>
        <v>3585579.0008999989</v>
      </c>
      <c r="P13" s="99">
        <f t="shared" si="0"/>
        <v>2.7230278228072202</v>
      </c>
    </row>
    <row r="14" spans="1:16" x14ac:dyDescent="0.2">
      <c r="A14" s="96" t="s">
        <v>92</v>
      </c>
      <c r="B14" s="97" t="s">
        <v>170</v>
      </c>
      <c r="C14" s="128">
        <v>263091.62271999998</v>
      </c>
      <c r="D14" s="128">
        <v>256114.23434</v>
      </c>
      <c r="E14" s="128">
        <v>325157.90655000001</v>
      </c>
      <c r="F14" s="128">
        <v>287475.76717000001</v>
      </c>
      <c r="G14" s="128">
        <v>301558.40015</v>
      </c>
      <c r="H14" s="128">
        <v>296700.10053</v>
      </c>
      <c r="I14" s="98">
        <v>167406.1116</v>
      </c>
      <c r="J14" s="98">
        <v>248642.32261</v>
      </c>
      <c r="K14" s="98">
        <v>258550.19669000001</v>
      </c>
      <c r="L14" s="98">
        <v>215182.86428000001</v>
      </c>
      <c r="M14" s="98">
        <v>224748.34022000001</v>
      </c>
      <c r="N14" s="98">
        <v>334598.38040999998</v>
      </c>
      <c r="O14" s="128">
        <f t="shared" si="1"/>
        <v>3179226.2472700002</v>
      </c>
      <c r="P14" s="99">
        <f t="shared" si="0"/>
        <v>2.4144277741871578</v>
      </c>
    </row>
    <row r="15" spans="1:16" x14ac:dyDescent="0.2">
      <c r="A15" s="96" t="s">
        <v>91</v>
      </c>
      <c r="B15" s="97" t="s">
        <v>169</v>
      </c>
      <c r="C15" s="128">
        <v>213991.98456000001</v>
      </c>
      <c r="D15" s="128">
        <v>271159.29079</v>
      </c>
      <c r="E15" s="128">
        <v>272150.44751000003</v>
      </c>
      <c r="F15" s="128">
        <v>213828.90091999999</v>
      </c>
      <c r="G15" s="128">
        <v>209680.16454999999</v>
      </c>
      <c r="H15" s="128">
        <v>295138.72317999997</v>
      </c>
      <c r="I15" s="98">
        <v>195192.67430000001</v>
      </c>
      <c r="J15" s="98">
        <v>220514.13451</v>
      </c>
      <c r="K15" s="98">
        <v>161335.47296000001</v>
      </c>
      <c r="L15" s="98">
        <v>205832.82393000001</v>
      </c>
      <c r="M15" s="98">
        <v>299877.89659999998</v>
      </c>
      <c r="N15" s="98">
        <v>431516.77364999999</v>
      </c>
      <c r="O15" s="128">
        <f t="shared" si="1"/>
        <v>2990219.2874599998</v>
      </c>
      <c r="P15" s="99">
        <f t="shared" si="0"/>
        <v>2.2708885549599001</v>
      </c>
    </row>
    <row r="16" spans="1:16" x14ac:dyDescent="0.2">
      <c r="A16" s="96" t="s">
        <v>90</v>
      </c>
      <c r="B16" s="97" t="s">
        <v>205</v>
      </c>
      <c r="C16" s="128">
        <v>185933.19967</v>
      </c>
      <c r="D16" s="128">
        <v>201457.27963999999</v>
      </c>
      <c r="E16" s="128">
        <v>279685.73577000003</v>
      </c>
      <c r="F16" s="128">
        <v>279606.91303</v>
      </c>
      <c r="G16" s="128">
        <v>290454.56630000001</v>
      </c>
      <c r="H16" s="128">
        <v>266713.41506999999</v>
      </c>
      <c r="I16" s="98">
        <v>187706.19506999999</v>
      </c>
      <c r="J16" s="98">
        <v>264316.92667000002</v>
      </c>
      <c r="K16" s="98">
        <v>221344.66336000001</v>
      </c>
      <c r="L16" s="98">
        <v>232645.61288999999</v>
      </c>
      <c r="M16" s="98">
        <v>241169.86575</v>
      </c>
      <c r="N16" s="98">
        <v>301433.38686999999</v>
      </c>
      <c r="O16" s="128">
        <f t="shared" si="1"/>
        <v>2952467.76009</v>
      </c>
      <c r="P16" s="99">
        <f t="shared" si="0"/>
        <v>2.2422185802204857</v>
      </c>
    </row>
    <row r="17" spans="1:16" x14ac:dyDescent="0.2">
      <c r="A17" s="96" t="s">
        <v>89</v>
      </c>
      <c r="B17" s="97" t="s">
        <v>206</v>
      </c>
      <c r="C17" s="128">
        <v>243373.28017000001</v>
      </c>
      <c r="D17" s="128">
        <v>297419.60674000002</v>
      </c>
      <c r="E17" s="128">
        <v>248036.21440999999</v>
      </c>
      <c r="F17" s="128">
        <v>209287.57444999999</v>
      </c>
      <c r="G17" s="128">
        <v>211017.99934000001</v>
      </c>
      <c r="H17" s="128">
        <v>196438.97917000001</v>
      </c>
      <c r="I17" s="98">
        <v>206226.67292000001</v>
      </c>
      <c r="J17" s="98">
        <v>208516.81807000001</v>
      </c>
      <c r="K17" s="98">
        <v>195650.62500999999</v>
      </c>
      <c r="L17" s="98">
        <v>252871.61069</v>
      </c>
      <c r="M17" s="98">
        <v>215426.83233999999</v>
      </c>
      <c r="N17" s="98">
        <v>254217.48871000001</v>
      </c>
      <c r="O17" s="128">
        <f t="shared" si="1"/>
        <v>2738483.7020200007</v>
      </c>
      <c r="P17" s="99">
        <f t="shared" si="0"/>
        <v>2.0797107834000705</v>
      </c>
    </row>
    <row r="18" spans="1:16" x14ac:dyDescent="0.2">
      <c r="A18" s="96" t="s">
        <v>88</v>
      </c>
      <c r="B18" s="97" t="s">
        <v>207</v>
      </c>
      <c r="C18" s="128">
        <v>181803.33992999999</v>
      </c>
      <c r="D18" s="128">
        <v>220632.97164</v>
      </c>
      <c r="E18" s="128">
        <v>250908.35162</v>
      </c>
      <c r="F18" s="128">
        <v>238997.17756000001</v>
      </c>
      <c r="G18" s="128">
        <v>228527.83226</v>
      </c>
      <c r="H18" s="128">
        <v>271424.13987000001</v>
      </c>
      <c r="I18" s="98">
        <v>186016.85660999999</v>
      </c>
      <c r="J18" s="98">
        <v>213040.07087</v>
      </c>
      <c r="K18" s="98">
        <v>234386.54913999999</v>
      </c>
      <c r="L18" s="98">
        <v>234031.72927000001</v>
      </c>
      <c r="M18" s="98">
        <v>231930.88571</v>
      </c>
      <c r="N18" s="98">
        <v>188029.27518999999</v>
      </c>
      <c r="O18" s="128">
        <f t="shared" si="1"/>
        <v>2679729.17967</v>
      </c>
      <c r="P18" s="99">
        <f t="shared" si="0"/>
        <v>2.0350903193035768</v>
      </c>
    </row>
    <row r="19" spans="1:16" x14ac:dyDescent="0.2">
      <c r="A19" s="96" t="s">
        <v>87</v>
      </c>
      <c r="B19" s="97" t="s">
        <v>208</v>
      </c>
      <c r="C19" s="128">
        <v>189577.05523999999</v>
      </c>
      <c r="D19" s="128">
        <v>236835.60404000001</v>
      </c>
      <c r="E19" s="128">
        <v>267851.74696999998</v>
      </c>
      <c r="F19" s="128">
        <v>258139.88854000001</v>
      </c>
      <c r="G19" s="128">
        <v>229934.19661000001</v>
      </c>
      <c r="H19" s="128">
        <v>233714.9394</v>
      </c>
      <c r="I19" s="98">
        <v>186062.18302999999</v>
      </c>
      <c r="J19" s="98">
        <v>200135.86762</v>
      </c>
      <c r="K19" s="98">
        <v>203163.44714999999</v>
      </c>
      <c r="L19" s="98">
        <v>221694.13237000001</v>
      </c>
      <c r="M19" s="98">
        <v>230543.00442000001</v>
      </c>
      <c r="N19" s="98">
        <v>214455.46007999999</v>
      </c>
      <c r="O19" s="128">
        <f t="shared" si="1"/>
        <v>2672107.5254700002</v>
      </c>
      <c r="P19" s="99">
        <f t="shared" si="0"/>
        <v>2.0293021393646589</v>
      </c>
    </row>
    <row r="20" spans="1:16" x14ac:dyDescent="0.2">
      <c r="A20" s="96" t="s">
        <v>86</v>
      </c>
      <c r="B20" s="97" t="s">
        <v>209</v>
      </c>
      <c r="C20" s="128">
        <v>172772.86040999999</v>
      </c>
      <c r="D20" s="128">
        <v>207595.95009</v>
      </c>
      <c r="E20" s="128">
        <v>233815.10373</v>
      </c>
      <c r="F20" s="128">
        <v>202281.37393999999</v>
      </c>
      <c r="G20" s="128">
        <v>204384.16818000001</v>
      </c>
      <c r="H20" s="128">
        <v>236277.01423</v>
      </c>
      <c r="I20" s="98">
        <v>169351.66696999999</v>
      </c>
      <c r="J20" s="98">
        <v>196704.99419999999</v>
      </c>
      <c r="K20" s="98">
        <v>206132.6868</v>
      </c>
      <c r="L20" s="98">
        <v>205739.41308</v>
      </c>
      <c r="M20" s="98">
        <v>230931.89353</v>
      </c>
      <c r="N20" s="98">
        <v>228303.00962</v>
      </c>
      <c r="O20" s="128">
        <f t="shared" si="1"/>
        <v>2494290.1347800004</v>
      </c>
      <c r="P20" s="99">
        <f t="shared" si="0"/>
        <v>1.8942607131106803</v>
      </c>
    </row>
    <row r="21" spans="1:16" x14ac:dyDescent="0.2">
      <c r="A21" s="96" t="s">
        <v>85</v>
      </c>
      <c r="B21" s="97" t="s">
        <v>210</v>
      </c>
      <c r="C21" s="128">
        <v>123030.85677</v>
      </c>
      <c r="D21" s="128">
        <v>152801.56000999999</v>
      </c>
      <c r="E21" s="128">
        <v>169218.49363000001</v>
      </c>
      <c r="F21" s="128">
        <v>175264.98988000001</v>
      </c>
      <c r="G21" s="128">
        <v>185973.98991999999</v>
      </c>
      <c r="H21" s="128">
        <v>230500.69081999999</v>
      </c>
      <c r="I21" s="98">
        <v>171586.32055999999</v>
      </c>
      <c r="J21" s="98">
        <v>246477.14108999999</v>
      </c>
      <c r="K21" s="98">
        <v>230804.46554</v>
      </c>
      <c r="L21" s="98">
        <v>256588.51044000001</v>
      </c>
      <c r="M21" s="98">
        <v>214582.27572000001</v>
      </c>
      <c r="N21" s="98">
        <v>193947.14731</v>
      </c>
      <c r="O21" s="128">
        <f t="shared" si="1"/>
        <v>2350776.4416899998</v>
      </c>
      <c r="P21" s="99">
        <f t="shared" si="0"/>
        <v>1.7852708458842723</v>
      </c>
    </row>
    <row r="22" spans="1:16" x14ac:dyDescent="0.2">
      <c r="A22" s="96" t="s">
        <v>84</v>
      </c>
      <c r="B22" s="97" t="s">
        <v>211</v>
      </c>
      <c r="C22" s="128">
        <v>159190.0061</v>
      </c>
      <c r="D22" s="128">
        <v>107601.87053</v>
      </c>
      <c r="E22" s="128">
        <v>142034.5336</v>
      </c>
      <c r="F22" s="128">
        <v>182882.58274000001</v>
      </c>
      <c r="G22" s="128">
        <v>193522.27416999999</v>
      </c>
      <c r="H22" s="128">
        <v>204198.83179</v>
      </c>
      <c r="I22" s="98">
        <v>159514.83486</v>
      </c>
      <c r="J22" s="98">
        <v>215198.37129000001</v>
      </c>
      <c r="K22" s="98">
        <v>202405.20537000001</v>
      </c>
      <c r="L22" s="98">
        <v>226978.25169</v>
      </c>
      <c r="M22" s="98">
        <v>276923.29668000003</v>
      </c>
      <c r="N22" s="98">
        <v>265448.65665000002</v>
      </c>
      <c r="O22" s="128">
        <f t="shared" si="1"/>
        <v>2335898.7154700002</v>
      </c>
      <c r="P22" s="99">
        <f t="shared" si="0"/>
        <v>1.7739721232994405</v>
      </c>
    </row>
    <row r="23" spans="1:16" x14ac:dyDescent="0.2">
      <c r="A23" s="96" t="s">
        <v>83</v>
      </c>
      <c r="B23" s="97" t="s">
        <v>212</v>
      </c>
      <c r="C23" s="128">
        <v>95495.424339999998</v>
      </c>
      <c r="D23" s="128">
        <v>138238.78941999999</v>
      </c>
      <c r="E23" s="128">
        <v>129489.88235</v>
      </c>
      <c r="F23" s="128">
        <v>159300.27442999999</v>
      </c>
      <c r="G23" s="128">
        <v>115600.33018999999</v>
      </c>
      <c r="H23" s="128">
        <v>125670.10021999999</v>
      </c>
      <c r="I23" s="98">
        <v>107796.37978</v>
      </c>
      <c r="J23" s="98">
        <v>149289.30684999999</v>
      </c>
      <c r="K23" s="98">
        <v>143432.88404</v>
      </c>
      <c r="L23" s="98">
        <v>180011.07229000001</v>
      </c>
      <c r="M23" s="98">
        <v>240220.5686</v>
      </c>
      <c r="N23" s="98">
        <v>212562.67812</v>
      </c>
      <c r="O23" s="128">
        <f t="shared" si="1"/>
        <v>1797107.6906299999</v>
      </c>
      <c r="P23" s="99">
        <f t="shared" si="0"/>
        <v>1.3647933125829907</v>
      </c>
    </row>
    <row r="24" spans="1:16" x14ac:dyDescent="0.2">
      <c r="A24" s="96" t="s">
        <v>82</v>
      </c>
      <c r="B24" s="97" t="s">
        <v>213</v>
      </c>
      <c r="C24" s="128">
        <v>103484.04521</v>
      </c>
      <c r="D24" s="128">
        <v>155072.16902</v>
      </c>
      <c r="E24" s="128">
        <v>154850.55475000001</v>
      </c>
      <c r="F24" s="128">
        <v>183889.47145000001</v>
      </c>
      <c r="G24" s="128">
        <v>159194.60222</v>
      </c>
      <c r="H24" s="128">
        <v>177038.93982999999</v>
      </c>
      <c r="I24" s="98">
        <v>115697.46328</v>
      </c>
      <c r="J24" s="98">
        <v>126944.598</v>
      </c>
      <c r="K24" s="98">
        <v>111319.47035</v>
      </c>
      <c r="L24" s="98">
        <v>142131.45743000001</v>
      </c>
      <c r="M24" s="98">
        <v>143608.22476000001</v>
      </c>
      <c r="N24" s="98">
        <v>162176.68066000001</v>
      </c>
      <c r="O24" s="128">
        <f t="shared" si="1"/>
        <v>1735407.6769600003</v>
      </c>
      <c r="P24" s="99">
        <f t="shared" si="0"/>
        <v>1.3179359280855851</v>
      </c>
    </row>
    <row r="25" spans="1:16" x14ac:dyDescent="0.2">
      <c r="A25" s="100"/>
      <c r="B25" s="167" t="s">
        <v>81</v>
      </c>
      <c r="C25" s="167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29">
        <f>SUM(O5:O24)</f>
        <v>89587242.03091003</v>
      </c>
      <c r="P25" s="102">
        <f>SUM(P5:P24)</f>
        <v>68.036027809595055</v>
      </c>
    </row>
    <row r="26" spans="1:16" ht="13.5" customHeight="1" x14ac:dyDescent="0.2">
      <c r="A26" s="100"/>
      <c r="B26" s="168" t="s">
        <v>80</v>
      </c>
      <c r="C26" s="168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29">
        <v>131676179.3937</v>
      </c>
      <c r="P26" s="98">
        <f>O26/O$26*100</f>
        <v>100</v>
      </c>
    </row>
    <row r="27" spans="1:16" x14ac:dyDescent="0.2">
      <c r="B27" s="68"/>
    </row>
    <row r="28" spans="1:16" x14ac:dyDescent="0.2">
      <c r="B28" s="31"/>
    </row>
  </sheetData>
  <mergeCells count="2">
    <mergeCell ref="B25:C25"/>
    <mergeCell ref="B26:C26"/>
  </mergeCells>
  <pageMargins left="0.31" right="0.36" top="0.98425196850393704" bottom="0.98425196850393704" header="0.51181102362204722" footer="0.51181102362204722"/>
  <pageSetup paperSize="9" scale="75" orientation="landscape" r:id="rId1"/>
  <headerFooter alignWithMargins="0"/>
  <ignoredErrors>
    <ignoredError sqref="P25" 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2"/>
  <sheetViews>
    <sheetView showGridLines="0" zoomScale="85" zoomScaleNormal="85" workbookViewId="0">
      <selection activeCell="V35" sqref="V35"/>
    </sheetView>
  </sheetViews>
  <sheetFormatPr defaultColWidth="9.140625" defaultRowHeight="12.75" x14ac:dyDescent="0.2"/>
  <sheetData>
    <row r="22" spans="1:1" x14ac:dyDescent="0.2">
      <c r="A22" t="s">
        <v>110</v>
      </c>
    </row>
  </sheetData>
  <pageMargins left="0.75" right="0.75" top="1" bottom="1" header="0.5" footer="0.5"/>
  <pageSetup paperSize="9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7"/>
  <sheetViews>
    <sheetView showGridLines="0" workbookViewId="0">
      <selection activeCell="I53" sqref="I53"/>
    </sheetView>
  </sheetViews>
  <sheetFormatPr defaultColWidth="9.140625" defaultRowHeight="12.75" x14ac:dyDescent="0.2"/>
  <cols>
    <col min="5" max="5" width="10.5703125" customWidth="1"/>
  </cols>
  <sheetData>
    <row r="1" spans="2:2" ht="15" x14ac:dyDescent="0.25">
      <c r="B1" s="33" t="s">
        <v>2</v>
      </c>
    </row>
    <row r="2" spans="2:2" ht="15" x14ac:dyDescent="0.25">
      <c r="B2" s="33" t="s">
        <v>54</v>
      </c>
    </row>
    <row r="13" spans="2:2" ht="12.75" customHeight="1" x14ac:dyDescent="0.2"/>
    <row r="30" ht="12.75" customHeight="1" x14ac:dyDescent="0.2"/>
    <row r="46" ht="12.75" customHeight="1" x14ac:dyDescent="0.2"/>
    <row r="60" ht="12.75" customHeight="1" x14ac:dyDescent="0.2"/>
    <row r="80" ht="12.75" customHeight="1" x14ac:dyDescent="0.2"/>
    <row r="84" ht="3.75" customHeight="1" x14ac:dyDescent="0.2"/>
    <row r="95" ht="12.75" customHeight="1" x14ac:dyDescent="0.2"/>
    <row r="105" spans="1:1" ht="3.75" customHeight="1" x14ac:dyDescent="0.2"/>
    <row r="112" spans="1:1" x14ac:dyDescent="0.2">
      <c r="A112" s="32"/>
    </row>
    <row r="113" ht="12.75" customHeight="1" x14ac:dyDescent="0.2"/>
    <row r="127" ht="12.75" customHeight="1" x14ac:dyDescent="0.2"/>
  </sheetData>
  <pageMargins left="0.19685039370078741" right="0.19685039370078741" top="0.19685039370078741" bottom="0.19685039370078741" header="0.51181102362204722" footer="0.51181102362204722"/>
  <pageSetup paperSize="9" orientation="portrait" horizontalDpi="4294967294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SEKTOR_USD</vt:lpstr>
      <vt:lpstr>SECILMIS_ISTATISTIK</vt:lpstr>
      <vt:lpstr>SEKTOR_TL</vt:lpstr>
      <vt:lpstr>USDvsTL</vt:lpstr>
      <vt:lpstr>GEN_SEK</vt:lpstr>
      <vt:lpstr>Toplam İhracat  bar gra</vt:lpstr>
      <vt:lpstr>ULKE</vt:lpstr>
      <vt:lpstr>KARŞL.</vt:lpstr>
      <vt:lpstr>SEKT1</vt:lpstr>
      <vt:lpstr>SEKT2 </vt:lpstr>
      <vt:lpstr>SEKT3 </vt:lpstr>
      <vt:lpstr>SEKT4 </vt:lpstr>
      <vt:lpstr>SEKT5 </vt:lpstr>
      <vt:lpstr>2002_2016_AYLIK_IHR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Kübra  Ulutaş</dc:creator>
  <cp:lastModifiedBy>Gökhan Terzi</cp:lastModifiedBy>
  <cp:lastPrinted>2016-02-26T09:44:09Z</cp:lastPrinted>
  <dcterms:created xsi:type="dcterms:W3CDTF">2013-08-01T04:41:02Z</dcterms:created>
  <dcterms:modified xsi:type="dcterms:W3CDTF">2017-01-01T13:59:38Z</dcterms:modified>
</cp:coreProperties>
</file>