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19\201910 - Ekim\dağıtım\"/>
    </mc:Choice>
  </mc:AlternateContent>
  <xr:revisionPtr revIDLastSave="0" documentId="13_ncr:1_{2C13530B-3EAE-4577-BBE1-4C1AF44F7858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91029"/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46" i="1"/>
  <c r="D48" i="1"/>
  <c r="E46" i="1"/>
  <c r="H46" i="1"/>
  <c r="I46" i="1"/>
  <c r="L46" i="1"/>
  <c r="M46" i="1"/>
  <c r="B47" i="1"/>
  <c r="C47" i="1"/>
  <c r="E47" i="1" s="1"/>
  <c r="F47" i="1"/>
  <c r="G47" i="1"/>
  <c r="I47" i="1" s="1"/>
  <c r="J47" i="1"/>
  <c r="L47" i="1" s="1"/>
  <c r="K47" i="1"/>
  <c r="M47" i="1"/>
  <c r="E48" i="1"/>
  <c r="H48" i="1"/>
  <c r="I48" i="1"/>
  <c r="L48" i="1"/>
  <c r="M48" i="1"/>
  <c r="K45" i="1"/>
  <c r="M45" i="1" s="1"/>
  <c r="J45" i="1"/>
  <c r="G45" i="1"/>
  <c r="I45" i="1" s="1"/>
  <c r="F45" i="1"/>
  <c r="C45" i="1"/>
  <c r="E45" i="1" s="1"/>
  <c r="B45" i="1"/>
  <c r="H47" i="1" l="1"/>
  <c r="D47" i="1"/>
  <c r="H45" i="1"/>
  <c r="D45" i="1"/>
  <c r="L45" i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8" i="2" s="1"/>
  <c r="G22" i="1"/>
  <c r="G22" i="2" s="1"/>
  <c r="K22" i="1"/>
  <c r="J22" i="1"/>
  <c r="J22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2" i="2"/>
  <c r="K29" i="2"/>
  <c r="K18" i="2"/>
  <c r="C8" i="1"/>
  <c r="G23" i="2"/>
  <c r="K27" i="2"/>
  <c r="C22" i="1"/>
  <c r="C22" i="2" s="1"/>
  <c r="G42" i="2"/>
  <c r="J46" i="2"/>
  <c r="K44" i="1" l="1"/>
  <c r="J44" i="1"/>
  <c r="J44" i="2" s="1"/>
  <c r="C8" i="2"/>
  <c r="C44" i="1"/>
  <c r="B8" i="2"/>
  <c r="B44" i="1"/>
  <c r="G8" i="2"/>
  <c r="G44" i="1"/>
  <c r="F8" i="2"/>
  <c r="F44" i="1"/>
  <c r="F46" i="2"/>
  <c r="C46" i="2"/>
  <c r="C45" i="2"/>
  <c r="B46" i="2"/>
  <c r="M8" i="1" l="1"/>
  <c r="K44" i="2"/>
  <c r="M27" i="2" s="1"/>
  <c r="F44" i="2"/>
  <c r="B44" i="2"/>
  <c r="B45" i="2"/>
  <c r="M35" i="2"/>
  <c r="M18" i="2"/>
  <c r="C44" i="2"/>
  <c r="E8" i="2" s="1"/>
  <c r="G44" i="2"/>
  <c r="I8" i="2" s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34" i="2" l="1"/>
  <c r="M21" i="2"/>
  <c r="M13" i="2"/>
  <c r="M33" i="2"/>
  <c r="M10" i="2"/>
  <c r="M17" i="2"/>
  <c r="M39" i="2"/>
  <c r="M28" i="2"/>
  <c r="M40" i="2"/>
  <c r="M19" i="2"/>
  <c r="M16" i="2"/>
  <c r="M15" i="2"/>
  <c r="M30" i="2"/>
  <c r="M23" i="2"/>
  <c r="M41" i="2"/>
  <c r="M31" i="2"/>
  <c r="M12" i="2"/>
  <c r="M29" i="2"/>
  <c r="M43" i="2"/>
  <c r="M26" i="2"/>
  <c r="M44" i="2"/>
  <c r="M42" i="2"/>
  <c r="M32" i="2"/>
  <c r="M36" i="2"/>
  <c r="M11" i="2"/>
  <c r="M9" i="2"/>
  <c r="M24" i="2"/>
  <c r="M14" i="2"/>
  <c r="M22" i="2"/>
  <c r="M8" i="2"/>
  <c r="M38" i="2"/>
  <c r="M25" i="2"/>
  <c r="M37" i="2"/>
  <c r="M20" i="2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<sst xmlns="http://schemas.openxmlformats.org/spreadsheetml/2006/main" count="422" uniqueCount="233">
  <si>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</si>
  <si>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</si>
  <si>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</si>
  <si>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</si>
  <si>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</si>
  <si>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</si>
  <si>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</si>
  <si>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</si>
  <si>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</si>
  <si>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</si>
  <si>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</si>
  <si>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</si>
  <si>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</si>
  <si>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</si>
  <si>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</si>
  <si>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</si>
  <si>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</si>
  <si>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</si>
  <si>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</si>
  <si>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</si>
  <si>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</si>
  <si>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</si>
  <si>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</si>
  <si>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</si>
  <si>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</si>
  <si>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</si>
  <si>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</si>
  <si>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</si>
  <si>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</si>
  <si>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</si>
  <si>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</si>
  <si>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</si>
  <si>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</si>
  <si>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</si>
  <si>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</si>
  <si>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</si>
  <si>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</si>
  <si>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</si>
  <si>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</si>
  <si>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</si>
  <si>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</si>
  <si>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</si>
  <si>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</si>
  <si>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</si>
  <si>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</si>
  <si>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</si>
  <si>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</si>
  <si>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</si>
  <si>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</si>
  <si>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</si>
  <si>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</si>
  <si>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</si>
  <si>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</si>
  <si>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</si>
  <si>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</si>
  <si>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</si>
  <si>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</si>
  <si>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</si>
  <si>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</si>
  <si>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</si>
  <si>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</si>
  <si>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</si>
  <si>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</si>
  <si>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</si>
  <si>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</si>
  <si>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</si>
  <si>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</si>
  <si>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</si>
  <si>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</si>
  <si>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</si>
  <si>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</si>
  <si>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</si>
  <si>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</si>
  <si>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</si>
  <si>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</si>
  <si>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</si>
  <si>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</si>
  <si>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</si>
  <si>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</si>
  <si>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</si>
  <si>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</si>
  <si>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</si>
  <si>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</si>
  <si>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</si>
  <si>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</si>
  <si>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</si>
  <si>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</si>
  <si>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</si>
  <si>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</si>
  <si>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</si>
  <si>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</si>
  <si>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</si>
  <si>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</si>
  <si>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</si>
  <si>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</si>
  <si>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</si>
  <si>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</si>
  <si>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</si>
  <si>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</si>
  <si>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</si>
  <si>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</si>
  <si>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</si>
  <si>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</si>
  <si>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</si>
  <si>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</si>
  <si>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</si>
  <si>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</si>
  <si>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</si>
  <si>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</si>
  <si>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</si>
  <si>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</si>
  <si>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</si>
  <si>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</si>
  <si>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</si>
  <si>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</si>
  <si>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</si>
  <si>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</si>
  <si>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</si>
  <si>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</si>
  <si>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</si>
  <si>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</si>
  <si>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</si>
  <si>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</si>
  <si>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</si>
  <si>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2019 yılı için TUİK rakamları kullanılmıştır. </t>
    </r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</si>
  <si>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=2019 Yılında 0 fobusd üzerindeki İller baz alınmıştır.</t>
    </r>
  </si>
  <si>
    <t>EKİM  (2019/2018)</t>
  </si>
  <si>
    <t>OCAK - EKİM (2019/2018)</t>
  </si>
  <si>
    <t>1 - 31 EKIM İHRACAT RAKAMLARI</t>
  </si>
  <si>
    <t xml:space="preserve">SEKTÖREL BAZDA İHRACAT RAKAMLARI -1.000 $ </t>
  </si>
  <si>
    <t>1 - 31 EKIM</t>
  </si>
  <si>
    <t>1 OCAK  -  31 EKIM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</si>
  <si>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</si>
  <si>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</si>
  <si>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</si>
  <si>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</si>
  <si>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</si>
  <si>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</si>
  <si>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</si>
  <si>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</si>
  <si>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</si>
  <si>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</si>
  <si>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</si>
  <si>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</si>
  <si>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</si>
  <si>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</si>
  <si>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</si>
  <si>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</si>
  <si>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</si>
  <si>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</si>
  <si>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</si>
  <si>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</si>
  <si>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</si>
  <si>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</si>
  <si>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</si>
  <si>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</si>
  <si>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</si>
  <si>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</si>
  <si>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</si>
  <si>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</si>
  <si>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</si>
  <si>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1 - 31 EKIM</t>
  </si>
  <si>
    <t>2019  1 - 31 EKIM</t>
  </si>
  <si>
    <t>MAKAO</t>
  </si>
  <si>
    <t>ST. KİTTS VE NEVİS</t>
  </si>
  <si>
    <t>ERİTRE</t>
  </si>
  <si>
    <t>VANUATU</t>
  </si>
  <si>
    <t>ZAMBİA</t>
  </si>
  <si>
    <t>DENİZLİ SERBEST BÖLGESİ</t>
  </si>
  <si>
    <t>GABON</t>
  </si>
  <si>
    <t>JAMAİKA</t>
  </si>
  <si>
    <t>ST. VİNCENT VE GRENADİNES</t>
  </si>
  <si>
    <t>ZİMBABVE</t>
  </si>
  <si>
    <t>ALMANYA</t>
  </si>
  <si>
    <t>BİRLEŞİK KRALLIK</t>
  </si>
  <si>
    <t>İTALYA</t>
  </si>
  <si>
    <t>IRAK</t>
  </si>
  <si>
    <t>ABD</t>
  </si>
  <si>
    <t>İSPANYA</t>
  </si>
  <si>
    <t>FRANSA</t>
  </si>
  <si>
    <t>HOLLANDA</t>
  </si>
  <si>
    <t>ROMANYA</t>
  </si>
  <si>
    <t>RUSYA FEDERASYONU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</si>
  <si>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</si>
  <si>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</si>
  <si>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</si>
  <si>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</si>
  <si>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</si>
  <si>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</si>
  <si>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</si>
  <si>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</si>
  <si>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HATAY</t>
  </si>
  <si>
    <t>DENIZLI</t>
  </si>
  <si>
    <t>GÜMÜŞHANE</t>
  </si>
  <si>
    <t>ARDAHAN</t>
  </si>
  <si>
    <t>ERZINCAN</t>
  </si>
  <si>
    <t>GIRESUN</t>
  </si>
  <si>
    <t>DÜZCE</t>
  </si>
  <si>
    <t>VAN</t>
  </si>
  <si>
    <t>TUNCELI</t>
  </si>
  <si>
    <t>AFYON</t>
  </si>
  <si>
    <t>TRABZON</t>
  </si>
  <si>
    <t>ORDU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</si>
  <si>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</si>
  <si>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</si>
  <si>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</si>
  <si>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</si>
  <si>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</si>
  <si>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</si>
  <si>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</si>
  <si>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</si>
  <si>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</si>
  <si>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</si>
  <si>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</si>
  <si>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</si>
  <si>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</si>
  <si>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</si>
  <si>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>POLONYA</t>
  </si>
  <si>
    <t>BELÇİKA</t>
  </si>
  <si>
    <t>MISIR</t>
  </si>
  <si>
    <t>SUUDİ ARABİSTAN</t>
  </si>
  <si>
    <t>ÇİN</t>
  </si>
  <si>
    <t>BULGARİSTAN</t>
  </si>
  <si>
    <t>BAE</t>
  </si>
  <si>
    <t>İRAN</t>
  </si>
  <si>
    <t>FAS</t>
  </si>
  <si>
    <t>ÖZEL İHRACAT TOPLAMI</t>
  </si>
  <si>
    <t>Antrepo ve Serbest Bölgeler Farkı</t>
  </si>
  <si>
    <t>GENEL İHRACAT TOPLAMI</t>
  </si>
  <si>
    <t>T O P L A M (TİM)</t>
  </si>
  <si>
    <t>1 Ekim - 31 Ekim</t>
  </si>
  <si>
    <t>1- Ocak - 31 Ekim</t>
  </si>
  <si>
    <t>1 Kasım - 31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</si>
</sst>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0" fontId="65" fillId="0" borderId="0" xfId="0" applyFont="1" applyFill="1"/>
    <xf numFmtId="0" fontId="66" fillId="0" borderId="0" xfId="0" applyFont="1" applyFill="1"/>
    <xf numFmtId="0" fontId="65" fillId="0" borderId="9" xfId="0" applyFont="1" applyFill="1" applyBorder="1" applyAlignment="1">
      <alignment wrapText="1"/>
    </xf>
    <xf numFmtId="0" fontId="73" fillId="0" borderId="9" xfId="0" applyFont="1" applyFill="1" applyBorder="1" applyAlignment="1">
      <alignment wrapText="1"/>
    </xf>
    <xf numFmtId="0" fontId="68" fillId="0" borderId="9" xfId="2" applyFont="1" applyFill="1" applyBorder="1" applyAlignment="1">
      <alignment horizontal="center"/>
    </xf>
    <xf numFmtId="1" fontId="68" fillId="0" borderId="9" xfId="2" applyNumberFormat="1" applyFont="1" applyFill="1" applyBorder="1" applyAlignment="1">
      <alignment horizontal="center"/>
    </xf>
    <xf numFmtId="2" fontId="74" fillId="0" borderId="9" xfId="2" applyNumberFormat="1" applyFont="1" applyFill="1" applyBorder="1" applyAlignment="1">
      <alignment horizontal="center" wrapText="1"/>
    </xf>
    <xf numFmtId="0" fontId="75" fillId="0" borderId="9" xfId="0" applyFont="1" applyFill="1" applyBorder="1"/>
    <xf numFmtId="3" fontId="68" fillId="0" borderId="9" xfId="0" applyNumberFormat="1" applyFont="1" applyFill="1" applyBorder="1" applyAlignment="1">
      <alignment horizontal="center"/>
    </xf>
    <xf numFmtId="4" fontId="68" fillId="0" borderId="9" xfId="0" applyNumberFormat="1" applyFont="1" applyFill="1" applyBorder="1" applyAlignment="1">
      <alignment horizontal="center"/>
    </xf>
    <xf numFmtId="0" fontId="68" fillId="0" borderId="9" xfId="0" applyFont="1" applyFill="1" applyBorder="1"/>
    <xf numFmtId="2" fontId="68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3" fontId="76" fillId="0" borderId="9" xfId="0" applyNumberFormat="1" applyFont="1" applyFill="1" applyBorder="1" applyAlignment="1">
      <alignment horizontal="center"/>
    </xf>
    <xf numFmtId="2" fontId="76" fillId="0" borderId="9" xfId="0" applyNumberFormat="1" applyFont="1" applyFill="1" applyBorder="1" applyAlignment="1">
      <alignment horizontal="center"/>
    </xf>
    <xf numFmtId="0" fontId="7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1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 wrapText="1"/>
    </xf>
    <xf numFmtId="166" fontId="68" fillId="0" borderId="9" xfId="0" applyNumberFormat="1" applyFont="1" applyFill="1" applyBorder="1" applyAlignment="1">
      <alignment horizontal="center"/>
    </xf>
    <xf numFmtId="166" fontId="76" fillId="0" borderId="9" xfId="0" applyNumberFormat="1" applyFont="1" applyFill="1" applyBorder="1" applyAlignment="1">
      <alignment horizontal="center"/>
    </xf>
    <xf numFmtId="0" fontId="65" fillId="0" borderId="9" xfId="2" applyFont="1" applyFill="1" applyBorder="1"/>
    <xf numFmtId="0" fontId="77" fillId="0" borderId="9" xfId="0" applyFont="1" applyFill="1" applyBorder="1"/>
    <xf numFmtId="166" fontId="73" fillId="0" borderId="9" xfId="0" applyNumberFormat="1" applyFont="1" applyFill="1" applyBorder="1" applyAlignment="1">
      <alignment horizontal="center"/>
    </xf>
    <xf numFmtId="49" fontId="78" fillId="0" borderId="14" xfId="0" applyNumberFormat="1" applyFont="1" applyFill="1" applyBorder="1" applyAlignment="1">
      <alignment horizontal="center"/>
    </xf>
    <xf numFmtId="49" fontId="78" fillId="0" borderId="15" xfId="0" applyNumberFormat="1" applyFont="1" applyFill="1" applyBorder="1" applyAlignment="1">
      <alignment horizontal="center"/>
    </xf>
    <xf numFmtId="0" fontId="78" fillId="0" borderId="16" xfId="0" applyFont="1" applyFill="1" applyBorder="1" applyAlignment="1">
      <alignment horizontal="center"/>
    </xf>
    <xf numFmtId="0" fontId="79" fillId="0" borderId="17" xfId="0" applyFont="1" applyFill="1" applyBorder="1"/>
    <xf numFmtId="3" fontId="79" fillId="0" borderId="18" xfId="0" applyNumberFormat="1" applyFont="1" applyFill="1" applyBorder="1" applyAlignment="1">
      <alignment horizontal="right"/>
    </xf>
    <xf numFmtId="0" fontId="80" fillId="0" borderId="17" xfId="0" applyFont="1" applyFill="1" applyBorder="1"/>
    <xf numFmtId="3" fontId="80" fillId="0" borderId="0" xfId="0" applyNumberFormat="1" applyFont="1" applyFill="1" applyBorder="1" applyAlignment="1">
      <alignment horizontal="right"/>
    </xf>
    <xf numFmtId="3" fontId="79" fillId="0" borderId="19" xfId="0" applyNumberFormat="1" applyFont="1" applyFill="1" applyBorder="1" applyAlignment="1">
      <alignment horizontal="right"/>
    </xf>
    <xf numFmtId="3" fontId="81" fillId="0" borderId="0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0" fontId="82" fillId="0" borderId="0" xfId="0" applyFont="1" applyFill="1"/>
    <xf numFmtId="0" fontId="83" fillId="0" borderId="20" xfId="0" applyFont="1" applyFill="1" applyBorder="1" applyAlignment="1">
      <alignment horizontal="center"/>
    </xf>
    <xf numFmtId="3" fontId="83" fillId="0" borderId="21" xfId="0" applyNumberFormat="1" applyFont="1" applyFill="1" applyBorder="1" applyAlignment="1">
      <alignment horizontal="right"/>
    </xf>
    <xf numFmtId="3" fontId="83" fillId="0" borderId="22" xfId="0" applyNumberFormat="1" applyFont="1" applyFill="1" applyBorder="1" applyAlignment="1">
      <alignment horizontal="right"/>
    </xf>
    <xf numFmtId="0" fontId="66" fillId="0" borderId="0" xfId="2" applyFont="1" applyFill="1" applyBorder="1"/>
    <xf numFmtId="0" fontId="65" fillId="0" borderId="0" xfId="0" applyFont="1" applyFill="1" applyAlignment="1">
      <alignment horizontal="left"/>
    </xf>
    <xf numFmtId="0" fontId="65" fillId="0" borderId="0" xfId="0" applyFont="1" applyFill="1" applyAlignment="1">
      <alignment horizontal="right"/>
    </xf>
    <xf numFmtId="0" fontId="65" fillId="43" borderId="0" xfId="0" applyFont="1" applyFill="1"/>
    <xf numFmtId="3" fontId="65" fillId="43" borderId="0" xfId="0" applyNumberFormat="1" applyFont="1" applyFill="1"/>
    <xf numFmtId="49" fontId="69" fillId="43" borderId="9" xfId="0" applyNumberFormat="1" applyFont="1" applyFill="1" applyBorder="1" applyAlignment="1">
      <alignment horizontal="left"/>
    </xf>
    <xf numFmtId="3" fontId="69" fillId="43" borderId="9" xfId="0" applyNumberFormat="1" applyFont="1" applyFill="1" applyBorder="1" applyAlignment="1">
      <alignment horizontal="right"/>
    </xf>
    <xf numFmtId="49" fontId="69" fillId="43" borderId="9" xfId="0" applyNumberFormat="1" applyFont="1" applyFill="1" applyBorder="1" applyAlignment="1">
      <alignment horizontal="right"/>
    </xf>
    <xf numFmtId="49" fontId="70" fillId="43" borderId="9" xfId="0" applyNumberFormat="1" applyFont="1" applyFill="1" applyBorder="1"/>
    <xf numFmtId="3" fontId="71" fillId="43" borderId="9" xfId="0" applyNumberFormat="1" applyFont="1" applyFill="1" applyBorder="1" applyAlignment="1">
      <alignment horizontal="right"/>
    </xf>
    <xf numFmtId="49" fontId="70" fillId="43" borderId="32" xfId="0" applyNumberFormat="1" applyFont="1" applyFill="1" applyBorder="1"/>
    <xf numFmtId="168" fontId="71" fillId="43" borderId="0" xfId="170" applyNumberFormat="1" applyFont="1" applyFill="1" applyBorder="1"/>
    <xf numFmtId="49" fontId="70" fillId="43" borderId="0" xfId="0" applyNumberFormat="1" applyFont="1" applyFill="1" applyBorder="1"/>
    <xf numFmtId="0" fontId="66" fillId="43" borderId="0" xfId="0" applyFont="1" applyFill="1"/>
    <xf numFmtId="3" fontId="71" fillId="43" borderId="9" xfId="0" applyNumberFormat="1" applyFont="1" applyFill="1" applyBorder="1"/>
    <xf numFmtId="168" fontId="71" fillId="43" borderId="9" xfId="170" applyNumberFormat="1" applyFont="1" applyFill="1" applyBorder="1" applyAlignment="1">
      <alignment horizontal="center"/>
    </xf>
    <xf numFmtId="3" fontId="29" fillId="44" borderId="9" xfId="2" applyNumberFormat="1" applyFont="1" applyFill="1" applyBorder="1" applyAlignment="1">
      <alignment horizontal="center"/>
    </xf>
    <xf numFmtId="166" fontId="62" fillId="45" borderId="9" xfId="2" applyNumberFormat="1" applyFont="1" applyFill="1" applyBorder="1" applyAlignment="1">
      <alignment horizontal="center"/>
    </xf>
    <xf numFmtId="3" fontId="62" fillId="44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8" fillId="43" borderId="9" xfId="2" applyFont="1" applyFill="1" applyBorder="1" applyAlignment="1">
      <alignment horizontal="center"/>
    </xf>
    <xf numFmtId="0" fontId="67" fillId="43" borderId="9" xfId="2" applyFont="1" applyFill="1" applyBorder="1" applyAlignment="1">
      <alignment horizontal="center"/>
    </xf>
    <xf numFmtId="0" fontId="73" fillId="0" borderId="9" xfId="2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2" fillId="0" borderId="11" xfId="0" applyFont="1" applyFill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0" fontId="73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166" fontId="62" fillId="46" borderId="9" xfId="2" applyNumberFormat="1" applyFont="1" applyFill="1" applyBorder="1" applyAlignment="1">
      <alignment horizontal="center"/>
    </xf>
    <xf numFmtId="166" fontId="17" fillId="0" borderId="0" xfId="2" applyNumberFormat="1" applyFont="1" applyFill="1" applyBorder="1"/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9885819.5160400011</c:v>
                </c:pt>
                <c:pt idx="1">
                  <c:v>10687689.17622</c:v>
                </c:pt>
                <c:pt idx="2">
                  <c:v>12705720.845829999</c:v>
                </c:pt>
                <c:pt idx="3">
                  <c:v>11354940.38673</c:v>
                </c:pt>
                <c:pt idx="4">
                  <c:v>11589534.75326</c:v>
                </c:pt>
                <c:pt idx="5">
                  <c:v>10581728.758609997</c:v>
                </c:pt>
                <c:pt idx="6">
                  <c:v>11551594.873420002</c:v>
                </c:pt>
                <c:pt idx="7">
                  <c:v>10100282.102499999</c:v>
                </c:pt>
                <c:pt idx="8">
                  <c:v>11714645.171189997</c:v>
                </c:pt>
                <c:pt idx="9">
                  <c:v>12702877.902229998</c:v>
                </c:pt>
                <c:pt idx="10">
                  <c:v>12272829.167819999</c:v>
                </c:pt>
                <c:pt idx="11">
                  <c:v>11068024.18316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C-4E28-9141-0B2D47ABFFFC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10614161.714870002</c:v>
                </c:pt>
                <c:pt idx="1">
                  <c:v>11045179.558790002</c:v>
                </c:pt>
                <c:pt idx="2">
                  <c:v>12637432.466449998</c:v>
                </c:pt>
                <c:pt idx="3">
                  <c:v>11769903.866839997</c:v>
                </c:pt>
                <c:pt idx="4">
                  <c:v>13001162.335320001</c:v>
                </c:pt>
                <c:pt idx="5">
                  <c:v>8891088.2916600015</c:v>
                </c:pt>
                <c:pt idx="6">
                  <c:v>12526127.271909999</c:v>
                </c:pt>
                <c:pt idx="7">
                  <c:v>10199985.942740001</c:v>
                </c:pt>
                <c:pt idx="8">
                  <c:v>11598542.03389</c:v>
                </c:pt>
                <c:pt idx="9">
                  <c:v>12426864.491869999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C-4E28-9141-0B2D47AB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5392080"/>
        <c:axId val="-915400240"/>
      </c:lineChart>
      <c:catAx>
        <c:axId val="-91539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40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5400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2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112141.59022</c:v>
                </c:pt>
                <c:pt idx="1">
                  <c:v>114842.19143000001</c:v>
                </c:pt>
                <c:pt idx="2">
                  <c:v>118300.13184</c:v>
                </c:pt>
                <c:pt idx="3">
                  <c:v>117698.58087999999</c:v>
                </c:pt>
                <c:pt idx="4">
                  <c:v>117853.00507</c:v>
                </c:pt>
                <c:pt idx="5">
                  <c:v>63508.44515</c:v>
                </c:pt>
                <c:pt idx="6">
                  <c:v>83065.267340000006</c:v>
                </c:pt>
                <c:pt idx="7">
                  <c:v>72114.606639999998</c:v>
                </c:pt>
                <c:pt idx="8">
                  <c:v>154768.51157</c:v>
                </c:pt>
                <c:pt idx="9">
                  <c:v>190336.31328999999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F-4706-B9D9-E5A78A1C76B4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102942.77838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157635.96547</c:v>
                </c:pt>
                <c:pt idx="11">
                  <c:v>126553.29335000001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F-4706-B9D9-E5A78A1C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51760"/>
        <c:axId val="-867851216"/>
      </c:lineChart>
      <c:catAx>
        <c:axId val="-86785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5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85121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51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152196.42077999999</c:v>
                </c:pt>
                <c:pt idx="1">
                  <c:v>144359.66367000001</c:v>
                </c:pt>
                <c:pt idx="2">
                  <c:v>136200.95042000001</c:v>
                </c:pt>
                <c:pt idx="3">
                  <c:v>135791.64879000001</c:v>
                </c:pt>
                <c:pt idx="4">
                  <c:v>132558.01319999999</c:v>
                </c:pt>
                <c:pt idx="5">
                  <c:v>76174.768070000006</c:v>
                </c:pt>
                <c:pt idx="6">
                  <c:v>113046.1608</c:v>
                </c:pt>
                <c:pt idx="7">
                  <c:v>67013.698210000002</c:v>
                </c:pt>
                <c:pt idx="8">
                  <c:v>276176.32446999999</c:v>
                </c:pt>
                <c:pt idx="9">
                  <c:v>347327.80653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4E1-A45C-08829D60986F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63697.746619999998</c:v>
                </c:pt>
                <c:pt idx="8">
                  <c:v>130280.1053</c:v>
                </c:pt>
                <c:pt idx="9">
                  <c:v>177939.40912999999</c:v>
                </c:pt>
                <c:pt idx="10">
                  <c:v>179368.39001999999</c:v>
                </c:pt>
                <c:pt idx="11">
                  <c:v>164637.44149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2-44E1-A45C-08829D60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45232"/>
        <c:axId val="-867847952"/>
      </c:lineChart>
      <c:catAx>
        <c:axId val="-86784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847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5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26741.32647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16541.495470000002</c:v>
                </c:pt>
                <c:pt idx="8">
                  <c:v>17947.373670000001</c:v>
                </c:pt>
                <c:pt idx="9">
                  <c:v>21624.29062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4-4003-8B5C-D1D48F06DFEF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33075.866130000002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4-4003-8B5C-D1D48F06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41424"/>
        <c:axId val="-867846320"/>
      </c:lineChart>
      <c:catAx>
        <c:axId val="-86784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84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52988.667009999997</c:v>
                </c:pt>
                <c:pt idx="8">
                  <c:v>93408.117929999993</c:v>
                </c:pt>
                <c:pt idx="9">
                  <c:v>90459.808850000001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4-4828-A13A-834296D19F01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4-4828-A13A-834296D1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44688"/>
        <c:axId val="-867844144"/>
      </c:lineChart>
      <c:catAx>
        <c:axId val="-86784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84414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4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5980.0754100000004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D-41BE-8E79-A1F4BB7E7EB6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7413.7436299999999</c:v>
                </c:pt>
                <c:pt idx="11">
                  <c:v>7334.2233299999998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D-41BE-8E79-A1F4BB7E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53936"/>
        <c:axId val="-867849040"/>
      </c:lineChart>
      <c:catAx>
        <c:axId val="-86785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84904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5393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220625.41555000001</c:v>
                </c:pt>
                <c:pt idx="1">
                  <c:v>211080.66346000001</c:v>
                </c:pt>
                <c:pt idx="2">
                  <c:v>237556.44433999999</c:v>
                </c:pt>
                <c:pt idx="3">
                  <c:v>217807.31377000001</c:v>
                </c:pt>
                <c:pt idx="4">
                  <c:v>230877.91138999999</c:v>
                </c:pt>
                <c:pt idx="5">
                  <c:v>168271.85302000001</c:v>
                </c:pt>
                <c:pt idx="6">
                  <c:v>212361.53711999999</c:v>
                </c:pt>
                <c:pt idx="7">
                  <c:v>183401.37247999999</c:v>
                </c:pt>
                <c:pt idx="8">
                  <c:v>200468.96510999999</c:v>
                </c:pt>
                <c:pt idx="9">
                  <c:v>207593.57625000001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F-4036-94C2-70D02869DACB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202231.55442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213749.00661000001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F-4036-94C2-70D02869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49584"/>
        <c:axId val="-867237840"/>
      </c:lineChart>
      <c:catAx>
        <c:axId val="-86784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23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23784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95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392892.80355000001</c:v>
                </c:pt>
                <c:pt idx="1">
                  <c:v>411557.63325000001</c:v>
                </c:pt>
                <c:pt idx="2">
                  <c:v>472004.70539000002</c:v>
                </c:pt>
                <c:pt idx="3">
                  <c:v>476669.34159000003</c:v>
                </c:pt>
                <c:pt idx="4">
                  <c:v>526741.38702999998</c:v>
                </c:pt>
                <c:pt idx="5">
                  <c:v>347436.25855000003</c:v>
                </c:pt>
                <c:pt idx="6">
                  <c:v>496576.54216999997</c:v>
                </c:pt>
                <c:pt idx="7">
                  <c:v>413354.03104999999</c:v>
                </c:pt>
                <c:pt idx="8">
                  <c:v>457627.95603</c:v>
                </c:pt>
                <c:pt idx="9">
                  <c:v>491737.40444999997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D-4F65-A26B-8E435663BD40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371395.06936999998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429316.54726000002</c:v>
                </c:pt>
                <c:pt idx="5">
                  <c:v>384816.46629999997</c:v>
                </c:pt>
                <c:pt idx="6">
                  <c:v>405437.21184</c:v>
                </c:pt>
                <c:pt idx="7">
                  <c:v>364775.44137000002</c:v>
                </c:pt>
                <c:pt idx="8">
                  <c:v>409699.7548</c:v>
                </c:pt>
                <c:pt idx="9">
                  <c:v>439473.22240000003</c:v>
                </c:pt>
                <c:pt idx="10">
                  <c:v>484324.64371999999</c:v>
                </c:pt>
                <c:pt idx="11">
                  <c:v>458531.65023999999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D-4F65-A26B-8E435663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234576"/>
        <c:axId val="-867236752"/>
      </c:lineChart>
      <c:catAx>
        <c:axId val="-86723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23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2367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2345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675596.79611</c:v>
                </c:pt>
                <c:pt idx="1">
                  <c:v>639720.16107999999</c:v>
                </c:pt>
                <c:pt idx="2">
                  <c:v>727180.80353000003</c:v>
                </c:pt>
                <c:pt idx="3">
                  <c:v>690758.58325000003</c:v>
                </c:pt>
                <c:pt idx="4">
                  <c:v>786412.48901000002</c:v>
                </c:pt>
                <c:pt idx="5">
                  <c:v>509916.66570000001</c:v>
                </c:pt>
                <c:pt idx="6">
                  <c:v>662560.16622999997</c:v>
                </c:pt>
                <c:pt idx="7">
                  <c:v>572839.20453999995</c:v>
                </c:pt>
                <c:pt idx="8">
                  <c:v>678308.98416999995</c:v>
                </c:pt>
                <c:pt idx="9">
                  <c:v>705573.94687999994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1-48AB-9345-86EAE5B0AC93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695217.7378</c:v>
                </c:pt>
                <c:pt idx="1">
                  <c:v>698373.08108999999</c:v>
                </c:pt>
                <c:pt idx="2">
                  <c:v>791150.88341000001</c:v>
                </c:pt>
                <c:pt idx="3">
                  <c:v>706266.24419</c:v>
                </c:pt>
                <c:pt idx="4">
                  <c:v>747199.03589000006</c:v>
                </c:pt>
                <c:pt idx="5">
                  <c:v>659413.85458000004</c:v>
                </c:pt>
                <c:pt idx="6">
                  <c:v>699556.26543999999</c:v>
                </c:pt>
                <c:pt idx="7">
                  <c:v>615891.34689000004</c:v>
                </c:pt>
                <c:pt idx="8">
                  <c:v>716706.82530000003</c:v>
                </c:pt>
                <c:pt idx="9">
                  <c:v>759073.42344000004</c:v>
                </c:pt>
                <c:pt idx="10">
                  <c:v>746706.24453999999</c:v>
                </c:pt>
                <c:pt idx="11">
                  <c:v>621507.28454000002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1-48AB-9345-86EAE5B0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240016"/>
        <c:axId val="-867235664"/>
      </c:lineChart>
      <c:catAx>
        <c:axId val="-86724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23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235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2400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116826.92168</c:v>
                </c:pt>
                <c:pt idx="1">
                  <c:v>146312.15843000001</c:v>
                </c:pt>
                <c:pt idx="2">
                  <c:v>176077.56883</c:v>
                </c:pt>
                <c:pt idx="3">
                  <c:v>141721.87288000001</c:v>
                </c:pt>
                <c:pt idx="4">
                  <c:v>162721.13516999999</c:v>
                </c:pt>
                <c:pt idx="5">
                  <c:v>87702.701669999995</c:v>
                </c:pt>
                <c:pt idx="6">
                  <c:v>165926.3364</c:v>
                </c:pt>
                <c:pt idx="7">
                  <c:v>134753.41841000001</c:v>
                </c:pt>
                <c:pt idx="8">
                  <c:v>147943.47865999999</c:v>
                </c:pt>
                <c:pt idx="9">
                  <c:v>148236.31511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5-4426-B698-B8B7E5B62CAF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168927.35490999999</c:v>
                </c:pt>
                <c:pt idx="3">
                  <c:v>149662.07883000001</c:v>
                </c:pt>
                <c:pt idx="4">
                  <c:v>141957.16248999999</c:v>
                </c:pt>
                <c:pt idx="5">
                  <c:v>117837.21334</c:v>
                </c:pt>
                <c:pt idx="6">
                  <c:v>149645.90728000001</c:v>
                </c:pt>
                <c:pt idx="7">
                  <c:v>142619.92501000001</c:v>
                </c:pt>
                <c:pt idx="8">
                  <c:v>138311.14146000001</c:v>
                </c:pt>
                <c:pt idx="9">
                  <c:v>142955.52056999999</c:v>
                </c:pt>
                <c:pt idx="10">
                  <c:v>124206.18283999999</c:v>
                </c:pt>
                <c:pt idx="11">
                  <c:v>133910.55101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5-4426-B698-B8B7E5B6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235120"/>
        <c:axId val="-867239472"/>
      </c:lineChart>
      <c:catAx>
        <c:axId val="-86723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23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239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235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182640.83843999999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229625.93014000001</c:v>
                </c:pt>
                <c:pt idx="4">
                  <c:v>235716.12834</c:v>
                </c:pt>
                <c:pt idx="5">
                  <c:v>132934.57324</c:v>
                </c:pt>
                <c:pt idx="6">
                  <c:v>222815.60256</c:v>
                </c:pt>
                <c:pt idx="7">
                  <c:v>174717.27129999999</c:v>
                </c:pt>
                <c:pt idx="8">
                  <c:v>230074.10131</c:v>
                </c:pt>
                <c:pt idx="9">
                  <c:v>254999.32868000001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D-451D-B131-946F163DBAEA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158376.42644000001</c:v>
                </c:pt>
                <c:pt idx="8">
                  <c:v>193617.09578</c:v>
                </c:pt>
                <c:pt idx="9">
                  <c:v>213020.26045999999</c:v>
                </c:pt>
                <c:pt idx="10">
                  <c:v>227692.57577</c:v>
                </c:pt>
                <c:pt idx="11">
                  <c:v>190096.95955999999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D-451D-B131-946F163D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587680"/>
        <c:axId val="-866592032"/>
      </c:lineChart>
      <c:catAx>
        <c:axId val="-8665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59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5920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587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1-4FFA-B804-B0F5B2881A1E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368421.53451000003</c:v>
                </c:pt>
                <c:pt idx="3">
                  <c:v>385322.65061999997</c:v>
                </c:pt>
                <c:pt idx="4">
                  <c:v>459527.57595000003</c:v>
                </c:pt>
                <c:pt idx="5">
                  <c:v>317503.57864000002</c:v>
                </c:pt>
                <c:pt idx="6">
                  <c:v>379189.44634000002</c:v>
                </c:pt>
                <c:pt idx="7">
                  <c:v>340052.89870999998</c:v>
                </c:pt>
                <c:pt idx="8">
                  <c:v>353323.45870000002</c:v>
                </c:pt>
                <c:pt idx="9">
                  <c:v>374789.71263000002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1-4FFA-B804-B0F5B288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5393712"/>
        <c:axId val="-915402416"/>
      </c:lineChart>
      <c:catAx>
        <c:axId val="-9153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40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5402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3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1535509.49807</c:v>
                </c:pt>
                <c:pt idx="1">
                  <c:v>1641067.1523599999</c:v>
                </c:pt>
                <c:pt idx="2">
                  <c:v>1833623.15921</c:v>
                </c:pt>
                <c:pt idx="3">
                  <c:v>1766078.67713</c:v>
                </c:pt>
                <c:pt idx="4">
                  <c:v>1933168.1620499999</c:v>
                </c:pt>
                <c:pt idx="5">
                  <c:v>1294216.56678</c:v>
                </c:pt>
                <c:pt idx="6">
                  <c:v>1731329.42344</c:v>
                </c:pt>
                <c:pt idx="7">
                  <c:v>1632959.8492099999</c:v>
                </c:pt>
                <c:pt idx="8">
                  <c:v>1646998.61693</c:v>
                </c:pt>
                <c:pt idx="9">
                  <c:v>1934796.0269899999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1-4A0B-94D5-9ED9AF93912B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1349401.432</c:v>
                </c:pt>
                <c:pt idx="1">
                  <c:v>1260182.5490900001</c:v>
                </c:pt>
                <c:pt idx="2">
                  <c:v>1560031.6217</c:v>
                </c:pt>
                <c:pt idx="3">
                  <c:v>1347988.6047799999</c:v>
                </c:pt>
                <c:pt idx="4">
                  <c:v>1461147.1682800001</c:v>
                </c:pt>
                <c:pt idx="5">
                  <c:v>1417613.28281</c:v>
                </c:pt>
                <c:pt idx="6">
                  <c:v>1473217.6945700001</c:v>
                </c:pt>
                <c:pt idx="7">
                  <c:v>1374045.4340900001</c:v>
                </c:pt>
                <c:pt idx="8">
                  <c:v>1529281.83702</c:v>
                </c:pt>
                <c:pt idx="9">
                  <c:v>1582935.83326</c:v>
                </c:pt>
                <c:pt idx="10">
                  <c:v>1489235.07497</c:v>
                </c:pt>
                <c:pt idx="11">
                  <c:v>1503775.9528099999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1-4A0B-94D5-9ED9AF93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593120"/>
        <c:axId val="-866587136"/>
      </c:lineChart>
      <c:catAx>
        <c:axId val="-8665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58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58713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593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585627.52142</c:v>
                </c:pt>
                <c:pt idx="1">
                  <c:v>601146.06064000004</c:v>
                </c:pt>
                <c:pt idx="2">
                  <c:v>699104.11292999994</c:v>
                </c:pt>
                <c:pt idx="3">
                  <c:v>660089.63719000004</c:v>
                </c:pt>
                <c:pt idx="4">
                  <c:v>780409.70758000005</c:v>
                </c:pt>
                <c:pt idx="5">
                  <c:v>472198.87258000002</c:v>
                </c:pt>
                <c:pt idx="6">
                  <c:v>682798.87415000005</c:v>
                </c:pt>
                <c:pt idx="7">
                  <c:v>574898.45010999998</c:v>
                </c:pt>
                <c:pt idx="8">
                  <c:v>647509.41144000005</c:v>
                </c:pt>
                <c:pt idx="9">
                  <c:v>711883.02402999997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8-4F7F-BF7D-1AAE239B859C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546682.48063999997</c:v>
                </c:pt>
                <c:pt idx="2">
                  <c:v>635697.34967000003</c:v>
                </c:pt>
                <c:pt idx="3">
                  <c:v>602371.03783000004</c:v>
                </c:pt>
                <c:pt idx="4">
                  <c:v>622526.24627999996</c:v>
                </c:pt>
                <c:pt idx="5">
                  <c:v>550991.41662999999</c:v>
                </c:pt>
                <c:pt idx="6">
                  <c:v>611331.19976999995</c:v>
                </c:pt>
                <c:pt idx="7">
                  <c:v>550674.53876000002</c:v>
                </c:pt>
                <c:pt idx="8">
                  <c:v>612323.60514999996</c:v>
                </c:pt>
                <c:pt idx="9">
                  <c:v>702342.68391999998</c:v>
                </c:pt>
                <c:pt idx="10">
                  <c:v>702658.16853000002</c:v>
                </c:pt>
                <c:pt idx="11">
                  <c:v>662277.51751000003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8-4F7F-BF7D-1AAE239B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592576"/>
        <c:axId val="-866588224"/>
      </c:lineChart>
      <c:catAx>
        <c:axId val="-8665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5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58822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5925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2327665.2744</c:v>
                </c:pt>
                <c:pt idx="1">
                  <c:v>2544713.77049</c:v>
                </c:pt>
                <c:pt idx="2">
                  <c:v>2883215.3957699998</c:v>
                </c:pt>
                <c:pt idx="3">
                  <c:v>2615134.3687800001</c:v>
                </c:pt>
                <c:pt idx="4">
                  <c:v>2753101.24474</c:v>
                </c:pt>
                <c:pt idx="5">
                  <c:v>2189794.3055699999</c:v>
                </c:pt>
                <c:pt idx="6">
                  <c:v>2900293.81831</c:v>
                </c:pt>
                <c:pt idx="7">
                  <c:v>1740864.8730899999</c:v>
                </c:pt>
                <c:pt idx="8">
                  <c:v>2592727.3791200002</c:v>
                </c:pt>
                <c:pt idx="9">
                  <c:v>2816795.3793299999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D-4776-944C-79AAE3864DB6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2795908.2250100002</c:v>
                </c:pt>
                <c:pt idx="2">
                  <c:v>3144072.3177899998</c:v>
                </c:pt>
                <c:pt idx="3">
                  <c:v>2901983.6377599998</c:v>
                </c:pt>
                <c:pt idx="4">
                  <c:v>2764086.87109</c:v>
                </c:pt>
                <c:pt idx="5">
                  <c:v>2539880.2918500002</c:v>
                </c:pt>
                <c:pt idx="6">
                  <c:v>2762765.1183199999</c:v>
                </c:pt>
                <c:pt idx="7">
                  <c:v>1607579.5556600001</c:v>
                </c:pt>
                <c:pt idx="8">
                  <c:v>2605339.7833199999</c:v>
                </c:pt>
                <c:pt idx="9">
                  <c:v>2918844.09448</c:v>
                </c:pt>
                <c:pt idx="10">
                  <c:v>2766870.56311</c:v>
                </c:pt>
                <c:pt idx="11">
                  <c:v>2472116.05064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D-4776-944C-79AAE386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589312"/>
        <c:axId val="-866082320"/>
      </c:lineChart>
      <c:catAx>
        <c:axId val="-8665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8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08232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58931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797219.50340000005</c:v>
                </c:pt>
                <c:pt idx="1">
                  <c:v>888941.94353000005</c:v>
                </c:pt>
                <c:pt idx="2">
                  <c:v>992631.84280999994</c:v>
                </c:pt>
                <c:pt idx="3">
                  <c:v>937151.15651</c:v>
                </c:pt>
                <c:pt idx="4">
                  <c:v>1042269.29986</c:v>
                </c:pt>
                <c:pt idx="5">
                  <c:v>716255.74997999996</c:v>
                </c:pt>
                <c:pt idx="6">
                  <c:v>948028.03848999995</c:v>
                </c:pt>
                <c:pt idx="7">
                  <c:v>848289.54604000004</c:v>
                </c:pt>
                <c:pt idx="8">
                  <c:v>1012982.0891099999</c:v>
                </c:pt>
                <c:pt idx="9">
                  <c:v>1073890.98701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E-4E70-91CE-A4C4E9B15246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948771.24450000003</c:v>
                </c:pt>
                <c:pt idx="4">
                  <c:v>985780.75783000002</c:v>
                </c:pt>
                <c:pt idx="5">
                  <c:v>861743.66347999999</c:v>
                </c:pt>
                <c:pt idx="6">
                  <c:v>871246.56579000002</c:v>
                </c:pt>
                <c:pt idx="7">
                  <c:v>800780.33372999995</c:v>
                </c:pt>
                <c:pt idx="8">
                  <c:v>999346.64451000001</c:v>
                </c:pt>
                <c:pt idx="9">
                  <c:v>1112817.774</c:v>
                </c:pt>
                <c:pt idx="10">
                  <c:v>1090995.2981799999</c:v>
                </c:pt>
                <c:pt idx="11">
                  <c:v>957393.26489999995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E-4E70-91CE-A4C4E9B1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080144"/>
        <c:axId val="-866085040"/>
      </c:lineChart>
      <c:catAx>
        <c:axId val="-86608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8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08504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801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1413844.0063400001</c:v>
                </c:pt>
                <c:pt idx="1">
                  <c:v>1413430.53088</c:v>
                </c:pt>
                <c:pt idx="2">
                  <c:v>1674436.62261</c:v>
                </c:pt>
                <c:pt idx="3">
                  <c:v>1502602.3310100001</c:v>
                </c:pt>
                <c:pt idx="4">
                  <c:v>1621370.7511700001</c:v>
                </c:pt>
                <c:pt idx="5">
                  <c:v>1086553.7920599999</c:v>
                </c:pt>
                <c:pt idx="6">
                  <c:v>1674497.09678</c:v>
                </c:pt>
                <c:pt idx="7">
                  <c:v>1398236.5637000001</c:v>
                </c:pt>
                <c:pt idx="8">
                  <c:v>1504049.0639299999</c:v>
                </c:pt>
                <c:pt idx="9">
                  <c:v>1554684.53844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1-42A0-BBCA-F8BEFDC991F9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1405227.67512</c:v>
                </c:pt>
                <c:pt idx="2">
                  <c:v>1678441.7929199999</c:v>
                </c:pt>
                <c:pt idx="3">
                  <c:v>1464978.0263199999</c:v>
                </c:pt>
                <c:pt idx="4">
                  <c:v>1480999.13662</c:v>
                </c:pt>
                <c:pt idx="5">
                  <c:v>1354511.9857999999</c:v>
                </c:pt>
                <c:pt idx="6">
                  <c:v>1580493.9042799999</c:v>
                </c:pt>
                <c:pt idx="7">
                  <c:v>1385389.7786999999</c:v>
                </c:pt>
                <c:pt idx="8">
                  <c:v>1459116.8579500001</c:v>
                </c:pt>
                <c:pt idx="9">
                  <c:v>1560769.0747799999</c:v>
                </c:pt>
                <c:pt idx="10">
                  <c:v>1525316.12387</c:v>
                </c:pt>
                <c:pt idx="11">
                  <c:v>1306010.4537599999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1-42A0-BBCA-F8BEFDC9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084496"/>
        <c:axId val="-866082864"/>
      </c:lineChart>
      <c:catAx>
        <c:axId val="-86608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8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08286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84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650713.38577000005</c:v>
                </c:pt>
                <c:pt idx="1">
                  <c:v>655137.05460999999</c:v>
                </c:pt>
                <c:pt idx="2">
                  <c:v>712368.93412999995</c:v>
                </c:pt>
                <c:pt idx="3">
                  <c:v>706600.02229999995</c:v>
                </c:pt>
                <c:pt idx="4">
                  <c:v>827522.58278000006</c:v>
                </c:pt>
                <c:pt idx="5">
                  <c:v>516737.10138000001</c:v>
                </c:pt>
                <c:pt idx="6">
                  <c:v>709726.85641999997</c:v>
                </c:pt>
                <c:pt idx="7">
                  <c:v>611540.65819999995</c:v>
                </c:pt>
                <c:pt idx="8">
                  <c:v>651839.75332000002</c:v>
                </c:pt>
                <c:pt idx="9">
                  <c:v>720366.81259999995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E-4305-A314-1BDD43AD9642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635627.30166</c:v>
                </c:pt>
                <c:pt idx="2">
                  <c:v>752639.45242999995</c:v>
                </c:pt>
                <c:pt idx="3">
                  <c:v>697996.73695000005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686901.40460999997</c:v>
                </c:pt>
                <c:pt idx="7">
                  <c:v>600373.55952000001</c:v>
                </c:pt>
                <c:pt idx="8">
                  <c:v>663410.00473000004</c:v>
                </c:pt>
                <c:pt idx="9">
                  <c:v>715231.06463000004</c:v>
                </c:pt>
                <c:pt idx="10">
                  <c:v>729399.41712999996</c:v>
                </c:pt>
                <c:pt idx="11">
                  <c:v>631280.74283999996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E-4305-A314-1BDD43AD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081776"/>
        <c:axId val="-866083408"/>
      </c:lineChart>
      <c:catAx>
        <c:axId val="-86608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8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083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81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266378.49248000002</c:v>
                </c:pt>
                <c:pt idx="2">
                  <c:v>316746.77757999999</c:v>
                </c:pt>
                <c:pt idx="3">
                  <c:v>311275.03005</c:v>
                </c:pt>
                <c:pt idx="4">
                  <c:v>354009.51500999997</c:v>
                </c:pt>
                <c:pt idx="5">
                  <c:v>235224.87685999999</c:v>
                </c:pt>
                <c:pt idx="6">
                  <c:v>315694.78876000002</c:v>
                </c:pt>
                <c:pt idx="7">
                  <c:v>285397.32873000001</c:v>
                </c:pt>
                <c:pt idx="8">
                  <c:v>304421.00837</c:v>
                </c:pt>
                <c:pt idx="9">
                  <c:v>295526.19420999999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7-4760-A0BB-D9B218BAC23F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258401.22227999999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220587.65960000001</c:v>
                </c:pt>
                <c:pt idx="8">
                  <c:v>243458.81565999999</c:v>
                </c:pt>
                <c:pt idx="9">
                  <c:v>261500.93969</c:v>
                </c:pt>
                <c:pt idx="10">
                  <c:v>261189.58387</c:v>
                </c:pt>
                <c:pt idx="11">
                  <c:v>242754.13456999999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7-4760-A0BB-D9B218BA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075200"/>
        <c:axId val="-866076288"/>
      </c:lineChart>
      <c:catAx>
        <c:axId val="-8660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7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076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7520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272604.38332999998</c:v>
                </c:pt>
                <c:pt idx="1">
                  <c:v>249567.08027000001</c:v>
                </c:pt>
                <c:pt idx="2">
                  <c:v>297519.2072</c:v>
                </c:pt>
                <c:pt idx="3">
                  <c:v>258072.58892000001</c:v>
                </c:pt>
                <c:pt idx="4">
                  <c:v>362006.07656000002</c:v>
                </c:pt>
                <c:pt idx="5">
                  <c:v>215311.95660999999</c:v>
                </c:pt>
                <c:pt idx="6">
                  <c:v>508463.08431000001</c:v>
                </c:pt>
                <c:pt idx="7">
                  <c:v>566131.63852000004</c:v>
                </c:pt>
                <c:pt idx="8">
                  <c:v>439332.00699999998</c:v>
                </c:pt>
                <c:pt idx="9">
                  <c:v>267294.50059000001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2-44AF-98FF-1F69921B00CD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354283.47259000002</c:v>
                </c:pt>
                <c:pt idx="4">
                  <c:v>250675.26118999999</c:v>
                </c:pt>
                <c:pt idx="5">
                  <c:v>197867.55726</c:v>
                </c:pt>
                <c:pt idx="6">
                  <c:v>259578.60659000001</c:v>
                </c:pt>
                <c:pt idx="7">
                  <c:v>896160.51095999999</c:v>
                </c:pt>
                <c:pt idx="8">
                  <c:v>590090.13118000003</c:v>
                </c:pt>
                <c:pt idx="9">
                  <c:v>471252.56047000003</c:v>
                </c:pt>
                <c:pt idx="10">
                  <c:v>271828.74962000002</c:v>
                </c:pt>
                <c:pt idx="11">
                  <c:v>251917.11444999999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2-44AF-98FF-1F69921B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073024"/>
        <c:axId val="-866075744"/>
      </c:lineChart>
      <c:catAx>
        <c:axId val="-8660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7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0757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73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1195682.44301</c:v>
                </c:pt>
                <c:pt idx="1">
                  <c:v>1194996.1725999999</c:v>
                </c:pt>
                <c:pt idx="2">
                  <c:v>1307590.9639099999</c:v>
                </c:pt>
                <c:pt idx="3">
                  <c:v>1235561.77722</c:v>
                </c:pt>
                <c:pt idx="4">
                  <c:v>1355749.43518</c:v>
                </c:pt>
                <c:pt idx="5">
                  <c:v>878030.55111</c:v>
                </c:pt>
                <c:pt idx="6">
                  <c:v>1242276.16347</c:v>
                </c:pt>
                <c:pt idx="7">
                  <c:v>1021409.63631</c:v>
                </c:pt>
                <c:pt idx="8">
                  <c:v>1137332.1041600001</c:v>
                </c:pt>
                <c:pt idx="9">
                  <c:v>1173690.38689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6-425B-B15A-68716323D21E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1147423.5262200001</c:v>
                </c:pt>
                <c:pt idx="2">
                  <c:v>1287238.8788399999</c:v>
                </c:pt>
                <c:pt idx="3">
                  <c:v>1122407.01217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1260229.88876</c:v>
                </c:pt>
                <c:pt idx="7">
                  <c:v>1181895.1413499999</c:v>
                </c:pt>
                <c:pt idx="8">
                  <c:v>1404159.60439</c:v>
                </c:pt>
                <c:pt idx="9">
                  <c:v>1489947.0423300001</c:v>
                </c:pt>
                <c:pt idx="10">
                  <c:v>1659434.78623</c:v>
                </c:pt>
                <c:pt idx="11">
                  <c:v>1436794.47667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6-425B-B15A-68716323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074112"/>
        <c:axId val="-866073568"/>
      </c:lineChart>
      <c:catAx>
        <c:axId val="-8660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7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07356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7411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368421.53451000003</c:v>
                </c:pt>
                <c:pt idx="3">
                  <c:v>385322.65061999997</c:v>
                </c:pt>
                <c:pt idx="4">
                  <c:v>459527.57595000003</c:v>
                </c:pt>
                <c:pt idx="5">
                  <c:v>317503.57864000002</c:v>
                </c:pt>
                <c:pt idx="6">
                  <c:v>379189.44634000002</c:v>
                </c:pt>
                <c:pt idx="7">
                  <c:v>340052.89870999998</c:v>
                </c:pt>
                <c:pt idx="8">
                  <c:v>353323.45870000002</c:v>
                </c:pt>
                <c:pt idx="9">
                  <c:v>374789.71263000002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C-43A4-B8DF-15CBC1C67FF3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C-43A4-B8DF-15CBC1C6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069760"/>
        <c:axId val="-865287584"/>
      </c:lineChart>
      <c:catAx>
        <c:axId val="-8660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28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28758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0697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A92-AC74-1A1F9FEC26EA}"/>
            </c:ext>
          </c:extLst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13179829.815999698</c:v>
                </c:pt>
                <c:pt idx="1">
                  <c:v>13571953.203997269</c:v>
                </c:pt>
                <c:pt idx="2">
                  <c:v>15462772.199998807</c:v>
                </c:pt>
                <c:pt idx="3">
                  <c:v>14463270.8549977</c:v>
                </c:pt>
                <c:pt idx="4">
                  <c:v>15943518.93499897</c:v>
                </c:pt>
                <c:pt idx="5">
                  <c:v>11067002.133999566</c:v>
                </c:pt>
                <c:pt idx="6">
                  <c:v>15136773.051998107</c:v>
                </c:pt>
                <c:pt idx="7">
                  <c:v>12503475.995999167</c:v>
                </c:pt>
                <c:pt idx="8">
                  <c:v>14436036.274998192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A-4A92-AC74-1A1F9FEC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5400784"/>
        <c:axId val="-915399696"/>
      </c:lineChart>
      <c:catAx>
        <c:axId val="-91540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5399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40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91914.359599999996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114409.40011</c:v>
                </c:pt>
                <c:pt idx="4">
                  <c:v>53989.944869999999</c:v>
                </c:pt>
                <c:pt idx="5">
                  <c:v>55621.220090000003</c:v>
                </c:pt>
                <c:pt idx="6">
                  <c:v>88646.392699999997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B-4052-9D6F-D19672F91742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B-4052-9D6F-D19672F9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294656"/>
        <c:axId val="-865286496"/>
      </c:lineChart>
      <c:catAx>
        <c:axId val="-8652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28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28649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2946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174773.56437000001</c:v>
                </c:pt>
                <c:pt idx="1">
                  <c:v>170913.36405</c:v>
                </c:pt>
                <c:pt idx="2">
                  <c:v>282566.86268999998</c:v>
                </c:pt>
                <c:pt idx="3">
                  <c:v>197032.56896</c:v>
                </c:pt>
                <c:pt idx="4">
                  <c:v>248778.45129999999</c:v>
                </c:pt>
                <c:pt idx="5">
                  <c:v>207582.27974</c:v>
                </c:pt>
                <c:pt idx="6">
                  <c:v>234060.04074</c:v>
                </c:pt>
                <c:pt idx="7">
                  <c:v>175314.58811000001</c:v>
                </c:pt>
                <c:pt idx="8">
                  <c:v>164175.03698</c:v>
                </c:pt>
                <c:pt idx="9">
                  <c:v>280619.62258999998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BA9-9C93-171BA5C1BADC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3-4BA9-9C93-171BA5C1B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294112"/>
        <c:axId val="-865297376"/>
      </c:lineChart>
      <c:catAx>
        <c:axId val="-8652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29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29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294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334321.76097</c:v>
                </c:pt>
                <c:pt idx="1">
                  <c:v>362307.99008000002</c:v>
                </c:pt>
                <c:pt idx="2">
                  <c:v>414502.20578999998</c:v>
                </c:pt>
                <c:pt idx="3">
                  <c:v>392887.90951000003</c:v>
                </c:pt>
                <c:pt idx="4">
                  <c:v>473392.45689999999</c:v>
                </c:pt>
                <c:pt idx="5">
                  <c:v>286005.62861999997</c:v>
                </c:pt>
                <c:pt idx="6">
                  <c:v>426345.84156999999</c:v>
                </c:pt>
                <c:pt idx="7">
                  <c:v>345351.83607999998</c:v>
                </c:pt>
                <c:pt idx="8">
                  <c:v>396053.01669999998</c:v>
                </c:pt>
                <c:pt idx="9">
                  <c:v>438404.00355999998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2-4942-B48E-BEDCF9E3BD05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365935.32127000001</c:v>
                </c:pt>
                <c:pt idx="4">
                  <c:v>406277.45730000001</c:v>
                </c:pt>
                <c:pt idx="5">
                  <c:v>357596.32114999997</c:v>
                </c:pt>
                <c:pt idx="6">
                  <c:v>401452.20649999997</c:v>
                </c:pt>
                <c:pt idx="7">
                  <c:v>342610.31091</c:v>
                </c:pt>
                <c:pt idx="8">
                  <c:v>374279.93299</c:v>
                </c:pt>
                <c:pt idx="9">
                  <c:v>422414.48459000001</c:v>
                </c:pt>
                <c:pt idx="10">
                  <c:v>409412.95370999997</c:v>
                </c:pt>
                <c:pt idx="11">
                  <c:v>352709.65000999998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2-4942-B48E-BEDCF9E3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284320"/>
        <c:axId val="-865283776"/>
      </c:lineChart>
      <c:catAx>
        <c:axId val="-8652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28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2837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2843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1893781.7030999998</c:v>
                </c:pt>
                <c:pt idx="1">
                  <c:v>1835790.1215799998</c:v>
                </c:pt>
                <c:pt idx="2">
                  <c:v>1994931.3816400003</c:v>
                </c:pt>
                <c:pt idx="3">
                  <c:v>1782997.7509899999</c:v>
                </c:pt>
                <c:pt idx="4">
                  <c:v>1896880.0225399998</c:v>
                </c:pt>
                <c:pt idx="5">
                  <c:v>1589490.87335</c:v>
                </c:pt>
                <c:pt idx="6">
                  <c:v>1678333.7223399999</c:v>
                </c:pt>
                <c:pt idx="7">
                  <c:v>1512275.3015899998</c:v>
                </c:pt>
                <c:pt idx="8">
                  <c:v>1894749.8480700001</c:v>
                </c:pt>
                <c:pt idx="9">
                  <c:v>2161631.5679600001</c:v>
                </c:pt>
                <c:pt idx="10">
                  <c:v>2303900.2851099996</c:v>
                </c:pt>
                <c:pt idx="11">
                  <c:v>2079313.7369299997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0-4F29-93DD-4933EE7AD496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1881489.78495</c:v>
                </c:pt>
                <c:pt idx="1">
                  <c:v>1857087.9076799997</c:v>
                </c:pt>
                <c:pt idx="2">
                  <c:v>1950593.3993000002</c:v>
                </c:pt>
                <c:pt idx="3">
                  <c:v>1878290.2747000002</c:v>
                </c:pt>
                <c:pt idx="4">
                  <c:v>2011491.58507</c:v>
                </c:pt>
                <c:pt idx="5">
                  <c:v>1363882.2552</c:v>
                </c:pt>
                <c:pt idx="6">
                  <c:v>1798703.6238299999</c:v>
                </c:pt>
                <c:pt idx="7">
                  <c:v>1530569.5943299998</c:v>
                </c:pt>
                <c:pt idx="8">
                  <c:v>2077731.0355599998</c:v>
                </c:pt>
                <c:pt idx="9">
                  <c:v>2428060.43615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F29-93DD-4933EE7A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5394800"/>
        <c:axId val="-915391536"/>
      </c:lineChart>
      <c:catAx>
        <c:axId val="-91539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53915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A-4AF0-99ED-958601FF8B92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A-4AF0-99ED-958601FF8B92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A-4AF0-99ED-958601FF8B92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A-4AF0-99ED-958601FF8B92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AA-4AF0-99ED-958601FF8B92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AA-4AF0-99ED-958601FF8B92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AA-4AF0-99ED-958601FF8B92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AA-4AF0-99ED-958601FF8B92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AA-4AF0-99ED-958601FF8B92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AA-4AF0-99ED-958601FF8B92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13179829.815999698</c:v>
                </c:pt>
                <c:pt idx="1">
                  <c:v>13571953.203997269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AA-4AF0-99ED-958601FF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5398608"/>
        <c:axId val="-915404592"/>
      </c:lineChart>
      <c:catAx>
        <c:axId val="-91539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40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540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86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167920613.45500001</c:v>
                </c:pt>
                <c:pt idx="17">
                  <c:v>125764632.46698749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1-4C23-98CE-16858421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5396976"/>
        <c:axId val="-915404048"/>
      </c:barChart>
      <c:catAx>
        <c:axId val="-91539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40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540404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697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560032.39307999995</c:v>
                </c:pt>
                <c:pt idx="1">
                  <c:v>565173.15093</c:v>
                </c:pt>
                <c:pt idx="2">
                  <c:v>586795.91000999999</c:v>
                </c:pt>
                <c:pt idx="3">
                  <c:v>597721.57305000001</c:v>
                </c:pt>
                <c:pt idx="4">
                  <c:v>590706.60855999996</c:v>
                </c:pt>
                <c:pt idx="5">
                  <c:v>344818.34487999999</c:v>
                </c:pt>
                <c:pt idx="6">
                  <c:v>546528.87219000002</c:v>
                </c:pt>
                <c:pt idx="7">
                  <c:v>481425.8676</c:v>
                </c:pt>
                <c:pt idx="8">
                  <c:v>569520.46693999995</c:v>
                </c:pt>
                <c:pt idx="9">
                  <c:v>699711.81255000003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C-4C0D-8BAE-5382E842D296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599961.66367000004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533361.77830999997</c:v>
                </c:pt>
                <c:pt idx="7">
                  <c:v>489967.42408999999</c:v>
                </c:pt>
                <c:pt idx="8">
                  <c:v>544911.54104000004</c:v>
                </c:pt>
                <c:pt idx="9">
                  <c:v>645860.30122000002</c:v>
                </c:pt>
                <c:pt idx="10">
                  <c:v>647966.02815000003</c:v>
                </c:pt>
                <c:pt idx="11">
                  <c:v>593523.22308999998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C-4C0D-8BAE-5382E842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5398064"/>
        <c:axId val="-915396432"/>
      </c:lineChart>
      <c:catAx>
        <c:axId val="-91539806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539643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153980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199176.22761</c:v>
                </c:pt>
                <c:pt idx="1">
                  <c:v>165895.22714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140808.25948000001</c:v>
                </c:pt>
                <c:pt idx="5">
                  <c:v>202443.35417000001</c:v>
                </c:pt>
                <c:pt idx="6">
                  <c:v>131758.15836</c:v>
                </c:pt>
                <c:pt idx="7">
                  <c:v>109833.84282000001</c:v>
                </c:pt>
                <c:pt idx="8">
                  <c:v>148572.35798999999</c:v>
                </c:pt>
                <c:pt idx="9">
                  <c:v>224391.59659999999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7-47CB-BC3B-DEE87DC7B28F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211794.99771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167635.71973000001</c:v>
                </c:pt>
                <c:pt idx="6">
                  <c:v>104468.44220999999</c:v>
                </c:pt>
                <c:pt idx="7">
                  <c:v>111080.49325</c:v>
                </c:pt>
                <c:pt idx="8">
                  <c:v>152215.67697</c:v>
                </c:pt>
                <c:pt idx="9">
                  <c:v>201895.71311000001</c:v>
                </c:pt>
                <c:pt idx="10">
                  <c:v>299870.78110999998</c:v>
                </c:pt>
                <c:pt idx="11">
                  <c:v>281780.24563999998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7-47CB-BC3B-DEE87DC7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52304"/>
        <c:axId val="-867841968"/>
      </c:lineChart>
      <c:catAx>
        <c:axId val="-8678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8419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52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125434.41522</c:v>
                </c:pt>
                <c:pt idx="1">
                  <c:v>122129.61801000001</c:v>
                </c:pt>
                <c:pt idx="2">
                  <c:v>128023.94576</c:v>
                </c:pt>
                <c:pt idx="3">
                  <c:v>125243.73372</c:v>
                </c:pt>
                <c:pt idx="4">
                  <c:v>138535.53400000001</c:v>
                </c:pt>
                <c:pt idx="5">
                  <c:v>83564.096600000004</c:v>
                </c:pt>
                <c:pt idx="6">
                  <c:v>130178.41415</c:v>
                </c:pt>
                <c:pt idx="7">
                  <c:v>128014.35125000001</c:v>
                </c:pt>
                <c:pt idx="8">
                  <c:v>152667.08966</c:v>
                </c:pt>
                <c:pt idx="9">
                  <c:v>148897.75159999999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C-4331-8603-2FE892694C49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143626.68825000001</c:v>
                </c:pt>
                <c:pt idx="9">
                  <c:v>141434.38931</c:v>
                </c:pt>
                <c:pt idx="10">
                  <c:v>150319.4952</c:v>
                </c:pt>
                <c:pt idx="11">
                  <c:v>128118.89834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C-4331-8603-2FE89269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840336"/>
        <c:axId val="-867843056"/>
      </c:lineChart>
      <c:catAx>
        <c:axId val="-8678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78430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7840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7" sqref="A7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61" t="s">
        <v>128</v>
      </c>
      <c r="C1" s="161"/>
      <c r="D1" s="161"/>
      <c r="E1" s="161"/>
      <c r="F1" s="161"/>
      <c r="G1" s="161"/>
      <c r="H1" s="161"/>
      <c r="I1" s="161"/>
      <c r="J1" s="161"/>
      <c r="K1" s="71"/>
      <c r="L1" s="71"/>
      <c r="M1" s="71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8" t="s">
        <v>129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7.399999999999999" x14ac:dyDescent="0.25">
      <c r="A6" s="3"/>
      <c r="B6" s="157" t="s">
        <v>130</v>
      </c>
      <c r="C6" s="157"/>
      <c r="D6" s="157"/>
      <c r="E6" s="157"/>
      <c r="F6" s="157" t="s">
        <v>131</v>
      </c>
      <c r="G6" s="157"/>
      <c r="H6" s="157"/>
      <c r="I6" s="157"/>
      <c r="J6" s="157" t="s">
        <v>105</v>
      </c>
      <c r="K6" s="157"/>
      <c r="L6" s="157"/>
      <c r="M6" s="157"/>
    </row>
    <row r="7" spans="1:13" ht="28.2" x14ac:dyDescent="0.3">
      <c r="A7" s="4" t="s">
        <v>1</v>
      </c>
      <c r="B7" s="5">
        <v>2018</v>
      </c>
      <c r="C7" s="6">
        <v>2019</v>
      </c>
      <c r="D7" s="7" t="s">
        <v>119</v>
      </c>
      <c r="E7" s="7" t="s">
        <v>120</v>
      </c>
      <c r="F7" s="5">
        <v>2018</v>
      </c>
      <c r="G7" s="6">
        <v>2019</v>
      </c>
      <c r="H7" s="7" t="s">
        <v>119</v>
      </c>
      <c r="I7" s="7" t="s">
        <v>120</v>
      </c>
      <c r="J7" s="5" t="s">
        <v>132</v>
      </c>
      <c r="K7" s="5" t="s">
        <v>133</v>
      </c>
      <c r="L7" s="7" t="s">
        <v>119</v>
      </c>
      <c r="M7" s="7" t="s">
        <v>118</v>
      </c>
    </row>
    <row r="8" spans="1:13" ht="16.8" x14ac:dyDescent="0.3">
      <c r="A8" s="90" t="s">
        <v>2</v>
      </c>
      <c r="B8" s="8">
        <f>B9+B18+B20</f>
        <v>2161631.5679600001</v>
      </c>
      <c r="C8" s="8">
        <f>C9+C18+C20</f>
        <v>2428060.43615</v>
      </c>
      <c r="D8" s="10">
        <f t="shared" ref="D8:D48" si="0">(C8-B8)/B8*100</f>
        <v>12.325359794844093</v>
      </c>
      <c r="E8" s="10">
        <f>C8/C$48*100</f>
        <v>14.863603161495156</v>
      </c>
      <c r="F8" s="8">
        <f>F9+F18+F20</f>
        <v>18240862.293159999</v>
      </c>
      <c r="G8" s="8">
        <f>G9+G18+G20</f>
        <v>18777899.89677</v>
      </c>
      <c r="H8" s="10">
        <f t="shared" ref="H8:H48" si="1">(G8-F8)/F8*100</f>
        <v>2.9441459234708498</v>
      </c>
      <c r="I8" s="10">
        <f t="shared" ref="I8" si="2">G8/G$44*100</f>
        <v>13.70004403613013</v>
      </c>
      <c r="J8" s="8">
        <f>J9+J18+J20</f>
        <v>22534861.979460001</v>
      </c>
      <c r="K8" s="8">
        <f>K9+K18+K20</f>
        <v>23161113.918810003</v>
      </c>
      <c r="L8" s="10">
        <f t="shared" ref="L8:L48" si="3">(K8-J8)/J8*100</f>
        <v>2.7790360549836759</v>
      </c>
      <c r="M8" s="10">
        <f t="shared" ref="M8" si="4">K8/K$44*100</f>
        <v>13.989479104505861</v>
      </c>
    </row>
    <row r="9" spans="1:13" ht="15.6" x14ac:dyDescent="0.3">
      <c r="A9" s="9" t="s">
        <v>3</v>
      </c>
      <c r="B9" s="8">
        <f>B10+B11+B12+B13+B14+B15+B16+B17</f>
        <v>1500305.7112000003</v>
      </c>
      <c r="C9" s="8">
        <f>C10+C11+C12+C13+C14+C15+C16+C17</f>
        <v>1728729.45545</v>
      </c>
      <c r="D9" s="10">
        <f t="shared" si="0"/>
        <v>15.225146618104784</v>
      </c>
      <c r="E9" s="10">
        <f>C9/C$48*100</f>
        <v>10.582581972357888</v>
      </c>
      <c r="F9" s="8">
        <f>F10+F11+F12+F13+F14+F15+F16+F17</f>
        <v>12113250.596079998</v>
      </c>
      <c r="G9" s="8">
        <f>G10+G11+G12+G13+G14+G15+G16+G17</f>
        <v>12201256.781220002</v>
      </c>
      <c r="H9" s="10">
        <f t="shared" si="1"/>
        <v>0.72652822990786881</v>
      </c>
      <c r="I9" s="10">
        <f>G9/G$48*100</f>
        <v>8.1974645419302341</v>
      </c>
      <c r="J9" s="8">
        <f>J10+J11+J12+J13+J14+J15+J16+J17</f>
        <v>15105484.85183</v>
      </c>
      <c r="K9" s="8">
        <f>K10+K11+K12+K13+K14+K15+K16+K17</f>
        <v>15186840.68375</v>
      </c>
      <c r="L9" s="10">
        <f t="shared" si="3"/>
        <v>0.53858471090481874</v>
      </c>
      <c r="M9" s="10">
        <f>K9/K$48*100</f>
        <v>8.4411893508510083</v>
      </c>
    </row>
    <row r="10" spans="1:13" ht="13.8" x14ac:dyDescent="0.25">
      <c r="A10" s="11" t="s">
        <v>134</v>
      </c>
      <c r="B10" s="12">
        <v>645860.30122000002</v>
      </c>
      <c r="C10" s="12">
        <v>699711.81255000003</v>
      </c>
      <c r="D10" s="13">
        <f t="shared" si="0"/>
        <v>8.3379503629928955</v>
      </c>
      <c r="E10" s="13">
        <f t="shared" ref="E10:E44" si="5">C10/C$48*100</f>
        <v>4.2833524875701174</v>
      </c>
      <c r="F10" s="12">
        <v>5436951.9708700003</v>
      </c>
      <c r="G10" s="12">
        <v>5542434.9997899998</v>
      </c>
      <c r="H10" s="13">
        <f t="shared" si="1"/>
        <v>1.9401133113765672</v>
      </c>
      <c r="I10" s="13">
        <f t="shared" ref="I10:I44" si="6">G10/G$48*100</f>
        <v>3.7237077459645671</v>
      </c>
      <c r="J10" s="12">
        <v>6565314.7282199999</v>
      </c>
      <c r="K10" s="12">
        <v>6783924.2510299999</v>
      </c>
      <c r="L10" s="13">
        <f t="shared" si="3"/>
        <v>3.3297645559982136</v>
      </c>
      <c r="M10" s="13">
        <f t="shared" ref="M10:M44" si="7">K10/K$48*100</f>
        <v>3.7706584494593098</v>
      </c>
    </row>
    <row r="11" spans="1:13" ht="13.8" x14ac:dyDescent="0.25">
      <c r="A11" s="11" t="s">
        <v>135</v>
      </c>
      <c r="B11" s="12">
        <v>201895.71311000001</v>
      </c>
      <c r="C11" s="12">
        <v>224391.59659999999</v>
      </c>
      <c r="D11" s="13">
        <f t="shared" si="0"/>
        <v>11.142328454365654</v>
      </c>
      <c r="E11" s="13">
        <f t="shared" si="5"/>
        <v>1.3736345253107451</v>
      </c>
      <c r="F11" s="12">
        <v>1744090.28458</v>
      </c>
      <c r="G11" s="12">
        <v>1579700.8755600001</v>
      </c>
      <c r="H11" s="13">
        <f t="shared" si="1"/>
        <v>-9.4255102773872199</v>
      </c>
      <c r="I11" s="13">
        <f t="shared" si="6"/>
        <v>1.06132852922094</v>
      </c>
      <c r="J11" s="12">
        <v>2424109.1263799998</v>
      </c>
      <c r="K11" s="12">
        <v>2161351.9023099998</v>
      </c>
      <c r="L11" s="13">
        <f t="shared" si="3"/>
        <v>-10.839331497521476</v>
      </c>
      <c r="M11" s="13">
        <f t="shared" si="7"/>
        <v>1.2013282447047939</v>
      </c>
    </row>
    <row r="12" spans="1:13" ht="13.8" x14ac:dyDescent="0.25">
      <c r="A12" s="11" t="s">
        <v>136</v>
      </c>
      <c r="B12" s="12">
        <v>141434.38931</v>
      </c>
      <c r="C12" s="12">
        <v>148897.75159999999</v>
      </c>
      <c r="D12" s="13">
        <f t="shared" si="0"/>
        <v>5.2769077778117852</v>
      </c>
      <c r="E12" s="13">
        <f t="shared" si="5"/>
        <v>0.91149176456683423</v>
      </c>
      <c r="F12" s="12">
        <v>1286056.1163699999</v>
      </c>
      <c r="G12" s="12">
        <v>1282688.94997</v>
      </c>
      <c r="H12" s="13">
        <f t="shared" si="1"/>
        <v>-0.26182111006976072</v>
      </c>
      <c r="I12" s="13">
        <f t="shared" si="6"/>
        <v>0.86177984565401666</v>
      </c>
      <c r="J12" s="12">
        <v>1538424.6331</v>
      </c>
      <c r="K12" s="12">
        <v>1561127.34351</v>
      </c>
      <c r="L12" s="13">
        <f t="shared" si="3"/>
        <v>1.4757115767350266</v>
      </c>
      <c r="M12" s="13">
        <f t="shared" si="7"/>
        <v>0.86770986683617624</v>
      </c>
    </row>
    <row r="13" spans="1:13" ht="13.8" x14ac:dyDescent="0.25">
      <c r="A13" s="11" t="s">
        <v>137</v>
      </c>
      <c r="B13" s="12">
        <v>176872.83212000001</v>
      </c>
      <c r="C13" s="12">
        <v>190336.31328999999</v>
      </c>
      <c r="D13" s="13">
        <f t="shared" si="0"/>
        <v>7.6119554420125066</v>
      </c>
      <c r="E13" s="13">
        <f t="shared" si="5"/>
        <v>1.1651618657608249</v>
      </c>
      <c r="F13" s="12">
        <v>1102653.7923399999</v>
      </c>
      <c r="G13" s="12">
        <v>1144628.6434299999</v>
      </c>
      <c r="H13" s="13">
        <f t="shared" si="1"/>
        <v>3.8067117150998921</v>
      </c>
      <c r="I13" s="13">
        <f t="shared" si="6"/>
        <v>0.76902346097964169</v>
      </c>
      <c r="J13" s="12">
        <v>1396078.7695500001</v>
      </c>
      <c r="K13" s="12">
        <v>1428817.90225</v>
      </c>
      <c r="L13" s="13">
        <f t="shared" si="3"/>
        <v>2.3450777573641357</v>
      </c>
      <c r="M13" s="13">
        <f t="shared" si="7"/>
        <v>0.79416928852642998</v>
      </c>
    </row>
    <row r="14" spans="1:13" ht="13.8" x14ac:dyDescent="0.25">
      <c r="A14" s="11" t="s">
        <v>138</v>
      </c>
      <c r="B14" s="12">
        <v>177939.40912999999</v>
      </c>
      <c r="C14" s="12">
        <v>347327.80653</v>
      </c>
      <c r="D14" s="13">
        <f t="shared" si="0"/>
        <v>95.194425017027712</v>
      </c>
      <c r="E14" s="13">
        <f t="shared" si="5"/>
        <v>2.1262002404686258</v>
      </c>
      <c r="F14" s="12">
        <v>1288984.09666</v>
      </c>
      <c r="G14" s="12">
        <v>1580845.4549400001</v>
      </c>
      <c r="H14" s="13">
        <f t="shared" si="1"/>
        <v>22.642743152244289</v>
      </c>
      <c r="I14" s="13">
        <f t="shared" si="6"/>
        <v>1.0620975195840816</v>
      </c>
      <c r="J14" s="12">
        <v>1663969.7856600001</v>
      </c>
      <c r="K14" s="12">
        <v>1924851.28645</v>
      </c>
      <c r="L14" s="13">
        <f t="shared" si="3"/>
        <v>15.678259487537716</v>
      </c>
      <c r="M14" s="13">
        <f t="shared" si="7"/>
        <v>1.0698758563088824</v>
      </c>
    </row>
    <row r="15" spans="1:13" ht="13.8" x14ac:dyDescent="0.25">
      <c r="A15" s="11" t="s">
        <v>139</v>
      </c>
      <c r="B15" s="12">
        <v>28306.503280000001</v>
      </c>
      <c r="C15" s="12">
        <v>21624.29062</v>
      </c>
      <c r="D15" s="13">
        <f t="shared" si="0"/>
        <v>-23.606634114787774</v>
      </c>
      <c r="E15" s="13">
        <f t="shared" si="5"/>
        <v>0.13237515411031797</v>
      </c>
      <c r="F15" s="12">
        <v>331557.72519999999</v>
      </c>
      <c r="G15" s="12">
        <v>230665.09946999999</v>
      </c>
      <c r="H15" s="13">
        <f t="shared" si="1"/>
        <v>-30.429882358838189</v>
      </c>
      <c r="I15" s="13">
        <f t="shared" si="6"/>
        <v>0.15497329560972223</v>
      </c>
      <c r="J15" s="12">
        <v>407665.06822000002</v>
      </c>
      <c r="K15" s="12">
        <v>298584.20780999999</v>
      </c>
      <c r="L15" s="13">
        <f t="shared" si="3"/>
        <v>-26.757470510358662</v>
      </c>
      <c r="M15" s="13">
        <f t="shared" si="7"/>
        <v>0.16595985220249951</v>
      </c>
    </row>
    <row r="16" spans="1:13" ht="13.8" x14ac:dyDescent="0.25">
      <c r="A16" s="11" t="s">
        <v>140</v>
      </c>
      <c r="B16" s="12">
        <v>122858.87014</v>
      </c>
      <c r="C16" s="12">
        <v>90459.808850000001</v>
      </c>
      <c r="D16" s="13">
        <f t="shared" si="0"/>
        <v>-26.370958200316068</v>
      </c>
      <c r="E16" s="13">
        <f t="shared" si="5"/>
        <v>0.55375833352116943</v>
      </c>
      <c r="F16" s="12">
        <v>838418.93172999995</v>
      </c>
      <c r="G16" s="12">
        <v>752990.99488000001</v>
      </c>
      <c r="H16" s="13">
        <f t="shared" si="1"/>
        <v>-10.18917078526928</v>
      </c>
      <c r="I16" s="13">
        <f t="shared" si="6"/>
        <v>0.50590009632633681</v>
      </c>
      <c r="J16" s="12">
        <v>1008116.65908</v>
      </c>
      <c r="K16" s="12">
        <v>926134.06024999998</v>
      </c>
      <c r="L16" s="13">
        <f t="shared" si="3"/>
        <v>-8.1322531565758229</v>
      </c>
      <c r="M16" s="13">
        <f t="shared" si="7"/>
        <v>0.51476624596501219</v>
      </c>
    </row>
    <row r="17" spans="1:13" ht="13.8" x14ac:dyDescent="0.25">
      <c r="A17" s="11" t="s">
        <v>141</v>
      </c>
      <c r="B17" s="12">
        <v>5137.6928900000003</v>
      </c>
      <c r="C17" s="12">
        <v>5980.0754100000004</v>
      </c>
      <c r="D17" s="13">
        <f t="shared" si="0"/>
        <v>16.396124447991287</v>
      </c>
      <c r="E17" s="13">
        <f t="shared" si="5"/>
        <v>3.6607601049253417E-2</v>
      </c>
      <c r="F17" s="12">
        <v>84537.678329999995</v>
      </c>
      <c r="G17" s="12">
        <v>87301.763179999994</v>
      </c>
      <c r="H17" s="13">
        <f t="shared" si="1"/>
        <v>3.2696484036504527</v>
      </c>
      <c r="I17" s="13">
        <f t="shared" si="6"/>
        <v>5.865404859092576E-2</v>
      </c>
      <c r="J17" s="12">
        <v>101806.08162</v>
      </c>
      <c r="K17" s="12">
        <v>102049.73014</v>
      </c>
      <c r="L17" s="13">
        <f t="shared" si="3"/>
        <v>0.23932609537948984</v>
      </c>
      <c r="M17" s="13">
        <f t="shared" si="7"/>
        <v>5.6721546847904473E-2</v>
      </c>
    </row>
    <row r="18" spans="1:13" ht="15.6" x14ac:dyDescent="0.3">
      <c r="A18" s="9" t="s">
        <v>12</v>
      </c>
      <c r="B18" s="8">
        <f>B19</f>
        <v>221852.63436</v>
      </c>
      <c r="C18" s="8">
        <f>C19</f>
        <v>207593.57625000001</v>
      </c>
      <c r="D18" s="10">
        <f t="shared" si="0"/>
        <v>-6.4272656266329591</v>
      </c>
      <c r="E18" s="10">
        <f t="shared" si="5"/>
        <v>1.270803844219043</v>
      </c>
      <c r="F18" s="8">
        <f>F19</f>
        <v>2055805.8840099999</v>
      </c>
      <c r="G18" s="8">
        <f>G19</f>
        <v>2090045.0524899999</v>
      </c>
      <c r="H18" s="10">
        <f t="shared" si="1"/>
        <v>1.6654864521164805</v>
      </c>
      <c r="I18" s="10">
        <f t="shared" si="6"/>
        <v>1.4042053631060747</v>
      </c>
      <c r="J18" s="8">
        <f>J19</f>
        <v>2495371.6065400001</v>
      </c>
      <c r="K18" s="8">
        <f>K19</f>
        <v>2544818.8780399999</v>
      </c>
      <c r="L18" s="10">
        <f t="shared" si="3"/>
        <v>1.9815594346912424</v>
      </c>
      <c r="M18" s="10">
        <f t="shared" si="7"/>
        <v>1.4144678580938141</v>
      </c>
    </row>
    <row r="19" spans="1:13" ht="13.8" x14ac:dyDescent="0.25">
      <c r="A19" s="11" t="s">
        <v>142</v>
      </c>
      <c r="B19" s="12">
        <v>221852.63436</v>
      </c>
      <c r="C19" s="12">
        <v>207593.57625000001</v>
      </c>
      <c r="D19" s="13">
        <f t="shared" si="0"/>
        <v>-6.4272656266329591</v>
      </c>
      <c r="E19" s="13">
        <f t="shared" si="5"/>
        <v>1.270803844219043</v>
      </c>
      <c r="F19" s="12">
        <v>2055805.8840099999</v>
      </c>
      <c r="G19" s="12">
        <v>2090045.0524899999</v>
      </c>
      <c r="H19" s="13">
        <f t="shared" si="1"/>
        <v>1.6654864521164805</v>
      </c>
      <c r="I19" s="13">
        <f t="shared" si="6"/>
        <v>1.4042053631060747</v>
      </c>
      <c r="J19" s="12">
        <v>2495371.6065400001</v>
      </c>
      <c r="K19" s="12">
        <v>2544818.8780399999</v>
      </c>
      <c r="L19" s="13">
        <f t="shared" si="3"/>
        <v>1.9815594346912424</v>
      </c>
      <c r="M19" s="13">
        <f t="shared" si="7"/>
        <v>1.4144678580938141</v>
      </c>
    </row>
    <row r="20" spans="1:13" ht="15.6" x14ac:dyDescent="0.3">
      <c r="A20" s="9" t="s">
        <v>111</v>
      </c>
      <c r="B20" s="8">
        <f>B21</f>
        <v>439473.22240000003</v>
      </c>
      <c r="C20" s="8">
        <f>C21</f>
        <v>491737.40444999997</v>
      </c>
      <c r="D20" s="10">
        <f t="shared" si="0"/>
        <v>11.892461107091092</v>
      </c>
      <c r="E20" s="10">
        <f t="shared" si="5"/>
        <v>3.0102173449182255</v>
      </c>
      <c r="F20" s="8">
        <f>F21</f>
        <v>4071805.8130700001</v>
      </c>
      <c r="G20" s="8">
        <f>G21</f>
        <v>4486598.0630599996</v>
      </c>
      <c r="H20" s="10">
        <f t="shared" si="1"/>
        <v>10.186935945190877</v>
      </c>
      <c r="I20" s="10">
        <f t="shared" si="6"/>
        <v>3.0143393582566431</v>
      </c>
      <c r="J20" s="8">
        <f>J21</f>
        <v>4934005.5210899999</v>
      </c>
      <c r="K20" s="8">
        <f>K21</f>
        <v>5429454.35702</v>
      </c>
      <c r="L20" s="10">
        <f t="shared" si="3"/>
        <v>10.041513610235029</v>
      </c>
      <c r="M20" s="10">
        <f t="shared" si="7"/>
        <v>3.0178134645508137</v>
      </c>
    </row>
    <row r="21" spans="1:13" ht="13.8" x14ac:dyDescent="0.25">
      <c r="A21" s="11" t="s">
        <v>143</v>
      </c>
      <c r="B21" s="12">
        <v>439473.22240000003</v>
      </c>
      <c r="C21" s="12">
        <v>491737.40444999997</v>
      </c>
      <c r="D21" s="13">
        <f t="shared" si="0"/>
        <v>11.892461107091092</v>
      </c>
      <c r="E21" s="13">
        <f t="shared" si="5"/>
        <v>3.0102173449182255</v>
      </c>
      <c r="F21" s="12">
        <v>4071805.8130700001</v>
      </c>
      <c r="G21" s="12">
        <v>4486598.0630599996</v>
      </c>
      <c r="H21" s="13">
        <f t="shared" si="1"/>
        <v>10.186935945190877</v>
      </c>
      <c r="I21" s="13">
        <f t="shared" si="6"/>
        <v>3.0143393582566431</v>
      </c>
      <c r="J21" s="12">
        <v>4934005.5210899999</v>
      </c>
      <c r="K21" s="12">
        <v>5429454.35702</v>
      </c>
      <c r="L21" s="13">
        <f t="shared" si="3"/>
        <v>10.041513610235029</v>
      </c>
      <c r="M21" s="13">
        <f t="shared" si="7"/>
        <v>3.0178134645508137</v>
      </c>
    </row>
    <row r="22" spans="1:13" ht="16.8" x14ac:dyDescent="0.3">
      <c r="A22" s="90" t="s">
        <v>14</v>
      </c>
      <c r="B22" s="8">
        <f>B23+B27+B29</f>
        <v>12702877.902229998</v>
      </c>
      <c r="C22" s="8">
        <f>C23+C27+C29</f>
        <v>12426864.491870001</v>
      </c>
      <c r="D22" s="10">
        <f t="shared" si="0"/>
        <v>-2.1728415598763098</v>
      </c>
      <c r="E22" s="10">
        <f t="shared" si="5"/>
        <v>76.072234281659377</v>
      </c>
      <c r="F22" s="8">
        <f>F23+F27+F29</f>
        <v>112874833.48602998</v>
      </c>
      <c r="G22" s="8">
        <f>G23+G27+G29</f>
        <v>114710447.97434001</v>
      </c>
      <c r="H22" s="10">
        <f t="shared" si="1"/>
        <v>1.6262389335326994</v>
      </c>
      <c r="I22" s="10">
        <f t="shared" si="6"/>
        <v>77.0686861787824</v>
      </c>
      <c r="J22" s="8">
        <f>J23+J27+J29</f>
        <v>134903897.09748003</v>
      </c>
      <c r="K22" s="8">
        <f>K23+K27+K29</f>
        <v>138051301.32532001</v>
      </c>
      <c r="L22" s="10">
        <f t="shared" si="3"/>
        <v>2.3330713904919276</v>
      </c>
      <c r="M22" s="10">
        <f t="shared" si="7"/>
        <v>76.732033928907313</v>
      </c>
    </row>
    <row r="23" spans="1:13" ht="15.6" x14ac:dyDescent="0.3">
      <c r="A23" s="9" t="s">
        <v>15</v>
      </c>
      <c r="B23" s="8">
        <f>B24+B25+B26</f>
        <v>1115049.20447</v>
      </c>
      <c r="C23" s="8">
        <f>C24+C25+C26</f>
        <v>1108809.5906699998</v>
      </c>
      <c r="D23" s="10">
        <f>(C23-B23)/B23*100</f>
        <v>-0.55958192472465385</v>
      </c>
      <c r="E23" s="10">
        <f t="shared" si="5"/>
        <v>6.7876834909065691</v>
      </c>
      <c r="F23" s="8">
        <f>F24+F25+F26</f>
        <v>10361525.74676</v>
      </c>
      <c r="G23" s="8">
        <f>G24+G25+G26</f>
        <v>10135284.43385</v>
      </c>
      <c r="H23" s="10">
        <f t="shared" si="1"/>
        <v>-2.1834748900830987</v>
      </c>
      <c r="I23" s="10">
        <f t="shared" si="6"/>
        <v>6.8094325247497407</v>
      </c>
      <c r="J23" s="8">
        <f>J24+J25+J26</f>
        <v>12436287.548380001</v>
      </c>
      <c r="K23" s="8">
        <f>K24+K25+K26</f>
        <v>12179404.232109999</v>
      </c>
      <c r="L23" s="10">
        <f t="shared" si="3"/>
        <v>-2.0655948591624824</v>
      </c>
      <c r="M23" s="10">
        <f t="shared" si="7"/>
        <v>6.769588187871256</v>
      </c>
    </row>
    <row r="24" spans="1:13" ht="13.8" x14ac:dyDescent="0.25">
      <c r="A24" s="11" t="s">
        <v>144</v>
      </c>
      <c r="B24" s="12">
        <v>759073.42344000004</v>
      </c>
      <c r="C24" s="12">
        <v>705573.94687999994</v>
      </c>
      <c r="D24" s="13">
        <f t="shared" si="0"/>
        <v>-7.0479975859975408</v>
      </c>
      <c r="E24" s="13">
        <f t="shared" si="5"/>
        <v>4.319238101067719</v>
      </c>
      <c r="F24" s="12">
        <v>7088848.6980299996</v>
      </c>
      <c r="G24" s="12">
        <v>6648867.8004999999</v>
      </c>
      <c r="H24" s="13">
        <f t="shared" si="1"/>
        <v>-6.2066622701690752</v>
      </c>
      <c r="I24" s="13">
        <f t="shared" si="6"/>
        <v>4.467069172945525</v>
      </c>
      <c r="J24" s="12">
        <v>8508424.3884900007</v>
      </c>
      <c r="K24" s="12">
        <v>8017081.3295799997</v>
      </c>
      <c r="L24" s="13">
        <f t="shared" si="3"/>
        <v>-5.7747831616706682</v>
      </c>
      <c r="M24" s="13">
        <f t="shared" si="7"/>
        <v>4.4560750292566347</v>
      </c>
    </row>
    <row r="25" spans="1:13" ht="13.8" x14ac:dyDescent="0.25">
      <c r="A25" s="11" t="s">
        <v>145</v>
      </c>
      <c r="B25" s="12">
        <v>142955.52056999999</v>
      </c>
      <c r="C25" s="12">
        <v>148236.31511</v>
      </c>
      <c r="D25" s="13">
        <f t="shared" si="0"/>
        <v>3.6940123186178</v>
      </c>
      <c r="E25" s="13">
        <f t="shared" si="5"/>
        <v>0.90744271811085664</v>
      </c>
      <c r="F25" s="12">
        <v>1425423.7238</v>
      </c>
      <c r="G25" s="12">
        <v>1428221.9072400001</v>
      </c>
      <c r="H25" s="13">
        <f t="shared" si="1"/>
        <v>0.19630537876417881</v>
      </c>
      <c r="I25" s="13">
        <f t="shared" si="6"/>
        <v>0.95955676145004554</v>
      </c>
      <c r="J25" s="12">
        <v>1668149.18557</v>
      </c>
      <c r="K25" s="12">
        <v>1686338.64109</v>
      </c>
      <c r="L25" s="13">
        <f t="shared" si="3"/>
        <v>1.0903974103362231</v>
      </c>
      <c r="M25" s="13">
        <f t="shared" si="7"/>
        <v>0.93730513643490565</v>
      </c>
    </row>
    <row r="26" spans="1:13" ht="13.8" x14ac:dyDescent="0.25">
      <c r="A26" s="11" t="s">
        <v>146</v>
      </c>
      <c r="B26" s="12">
        <v>213020.26045999999</v>
      </c>
      <c r="C26" s="12">
        <v>254999.32868000001</v>
      </c>
      <c r="D26" s="13">
        <f t="shared" si="0"/>
        <v>19.706608249069653</v>
      </c>
      <c r="E26" s="13">
        <f t="shared" si="5"/>
        <v>1.561002671727995</v>
      </c>
      <c r="F26" s="12">
        <v>1847253.3249299999</v>
      </c>
      <c r="G26" s="12">
        <v>2058194.7261099999</v>
      </c>
      <c r="H26" s="13">
        <f t="shared" si="1"/>
        <v>11.419191852746753</v>
      </c>
      <c r="I26" s="13">
        <f t="shared" si="6"/>
        <v>1.3828065903541706</v>
      </c>
      <c r="J26" s="12">
        <v>2259713.97432</v>
      </c>
      <c r="K26" s="12">
        <v>2475984.26144</v>
      </c>
      <c r="L26" s="13">
        <f t="shared" si="3"/>
        <v>9.5706929982180924</v>
      </c>
      <c r="M26" s="13">
        <f t="shared" si="7"/>
        <v>1.3762080221797157</v>
      </c>
    </row>
    <row r="27" spans="1:13" ht="15.6" x14ac:dyDescent="0.3">
      <c r="A27" s="9" t="s">
        <v>19</v>
      </c>
      <c r="B27" s="8">
        <f>B28</f>
        <v>1582935.83326</v>
      </c>
      <c r="C27" s="8">
        <f>C28</f>
        <v>1934796.0269899999</v>
      </c>
      <c r="D27" s="10">
        <f t="shared" si="0"/>
        <v>22.228329559345209</v>
      </c>
      <c r="E27" s="10">
        <f t="shared" si="5"/>
        <v>11.844038111842217</v>
      </c>
      <c r="F27" s="8">
        <f>F28</f>
        <v>14355845.457599999</v>
      </c>
      <c r="G27" s="8">
        <f>G28</f>
        <v>16949747.132169999</v>
      </c>
      <c r="H27" s="10">
        <f t="shared" si="1"/>
        <v>18.068609628259725</v>
      </c>
      <c r="I27" s="10">
        <f t="shared" si="6"/>
        <v>11.387757310747634</v>
      </c>
      <c r="J27" s="8">
        <f>J28</f>
        <v>17109291.910939999</v>
      </c>
      <c r="K27" s="8">
        <f>K28</f>
        <v>19942758.159949999</v>
      </c>
      <c r="L27" s="10">
        <f t="shared" si="3"/>
        <v>16.560979050209728</v>
      </c>
      <c r="M27" s="10">
        <f t="shared" si="7"/>
        <v>11.084635791728054</v>
      </c>
    </row>
    <row r="28" spans="1:13" ht="13.8" x14ac:dyDescent="0.25">
      <c r="A28" s="11" t="s">
        <v>147</v>
      </c>
      <c r="B28" s="12">
        <v>1582935.83326</v>
      </c>
      <c r="C28" s="12">
        <v>1934796.0269899999</v>
      </c>
      <c r="D28" s="13">
        <f t="shared" si="0"/>
        <v>22.228329559345209</v>
      </c>
      <c r="E28" s="13">
        <f t="shared" si="5"/>
        <v>11.844038111842217</v>
      </c>
      <c r="F28" s="12">
        <v>14355845.457599999</v>
      </c>
      <c r="G28" s="12">
        <v>16949747.132169999</v>
      </c>
      <c r="H28" s="13">
        <f t="shared" si="1"/>
        <v>18.068609628259725</v>
      </c>
      <c r="I28" s="13">
        <f t="shared" si="6"/>
        <v>11.387757310747634</v>
      </c>
      <c r="J28" s="12">
        <v>17109291.910939999</v>
      </c>
      <c r="K28" s="12">
        <v>19942758.159949999</v>
      </c>
      <c r="L28" s="13">
        <f t="shared" si="3"/>
        <v>16.560979050209728</v>
      </c>
      <c r="M28" s="13">
        <f t="shared" si="7"/>
        <v>11.084635791728054</v>
      </c>
    </row>
    <row r="29" spans="1:13" ht="15.6" x14ac:dyDescent="0.3">
      <c r="A29" s="9" t="s">
        <v>21</v>
      </c>
      <c r="B29" s="8">
        <f>B30+B31+B32+B33+B34+B35+B36+B37+B38+B39+B40+B41</f>
        <v>10004892.864499999</v>
      </c>
      <c r="C29" s="8">
        <f>C30+C31+C32+C33+C34+C35+C36+C37+C38+C39+C40+C41</f>
        <v>9383258.87421</v>
      </c>
      <c r="D29" s="10">
        <f t="shared" si="0"/>
        <v>-6.2132998194885287</v>
      </c>
      <c r="E29" s="10">
        <f t="shared" si="5"/>
        <v>57.440512678910594</v>
      </c>
      <c r="F29" s="8">
        <f>F30+F31+F32+F33+F34+F35+F36+F37+F38+F39+F40+F41</f>
        <v>88157462.281669989</v>
      </c>
      <c r="G29" s="8">
        <f>G30+G31+G32+G33+G34+G35+G36+G37+G38+G39+G40+G41</f>
        <v>87625416.40832001</v>
      </c>
      <c r="H29" s="10">
        <f t="shared" si="1"/>
        <v>-0.60351768254178106</v>
      </c>
      <c r="I29" s="10">
        <f t="shared" si="6"/>
        <v>58.871496343285024</v>
      </c>
      <c r="J29" s="8">
        <f>J30+J31+J32+J33+J34+J35+J36+J37+J38+J39+J40+J41</f>
        <v>105358317.63816002</v>
      </c>
      <c r="K29" s="8">
        <f>K30+K31+K32+K33+K34+K35+K36+K37+K38+K39+K40+K41</f>
        <v>105929138.93326001</v>
      </c>
      <c r="L29" s="10">
        <f t="shared" si="3"/>
        <v>0.54179044226997153</v>
      </c>
      <c r="M29" s="10">
        <f t="shared" si="7"/>
        <v>58.877809949308002</v>
      </c>
    </row>
    <row r="30" spans="1:13" ht="13.8" x14ac:dyDescent="0.25">
      <c r="A30" s="11" t="s">
        <v>148</v>
      </c>
      <c r="B30" s="12">
        <v>1560769.0747799999</v>
      </c>
      <c r="C30" s="12">
        <v>1554684.53844</v>
      </c>
      <c r="D30" s="13">
        <f t="shared" si="0"/>
        <v>-0.38984218987408681</v>
      </c>
      <c r="E30" s="13">
        <f t="shared" si="5"/>
        <v>9.5171494402031644</v>
      </c>
      <c r="F30" s="12">
        <v>14797446.66357</v>
      </c>
      <c r="G30" s="12">
        <v>14843705.29692</v>
      </c>
      <c r="H30" s="13">
        <f t="shared" si="1"/>
        <v>0.31261226616808452</v>
      </c>
      <c r="I30" s="13">
        <f t="shared" si="6"/>
        <v>9.9728044433629925</v>
      </c>
      <c r="J30" s="12">
        <v>17668386.17667</v>
      </c>
      <c r="K30" s="12">
        <v>17675031.87455</v>
      </c>
      <c r="L30" s="13">
        <f t="shared" si="3"/>
        <v>3.7613496861275901E-2</v>
      </c>
      <c r="M30" s="13">
        <f t="shared" si="7"/>
        <v>9.8241822603068822</v>
      </c>
    </row>
    <row r="31" spans="1:13" ht="13.8" x14ac:dyDescent="0.25">
      <c r="A31" s="11" t="s">
        <v>149</v>
      </c>
      <c r="B31" s="12">
        <v>2918844.09448</v>
      </c>
      <c r="C31" s="12">
        <v>2816795.3793299999</v>
      </c>
      <c r="D31" s="13">
        <f t="shared" si="0"/>
        <v>-3.4962030121098442</v>
      </c>
      <c r="E31" s="13">
        <f t="shared" si="5"/>
        <v>17.2432811317831</v>
      </c>
      <c r="F31" s="12">
        <v>26326034.986099999</v>
      </c>
      <c r="G31" s="12">
        <v>25364305.809599999</v>
      </c>
      <c r="H31" s="13">
        <f t="shared" si="1"/>
        <v>-3.6531485922881579</v>
      </c>
      <c r="I31" s="13">
        <f t="shared" si="6"/>
        <v>17.041113160154378</v>
      </c>
      <c r="J31" s="12">
        <v>31457325.284570001</v>
      </c>
      <c r="K31" s="12">
        <v>30603292.423349999</v>
      </c>
      <c r="L31" s="13">
        <f t="shared" si="3"/>
        <v>-2.7148934421290747</v>
      </c>
      <c r="M31" s="13">
        <f t="shared" si="7"/>
        <v>17.010001716905734</v>
      </c>
    </row>
    <row r="32" spans="1:13" ht="13.8" x14ac:dyDescent="0.25">
      <c r="A32" s="11" t="s">
        <v>150</v>
      </c>
      <c r="B32" s="12">
        <v>130754.85827</v>
      </c>
      <c r="C32" s="12">
        <v>42330.465889999999</v>
      </c>
      <c r="D32" s="13">
        <f t="shared" si="0"/>
        <v>-67.626085600130878</v>
      </c>
      <c r="E32" s="13">
        <f t="shared" si="5"/>
        <v>0.25912997768202889</v>
      </c>
      <c r="F32" s="12">
        <v>922291.45637000003</v>
      </c>
      <c r="G32" s="12">
        <v>769017.85265000002</v>
      </c>
      <c r="H32" s="13">
        <f t="shared" si="1"/>
        <v>-16.618781694374768</v>
      </c>
      <c r="I32" s="13">
        <f t="shared" si="6"/>
        <v>0.51666780662404588</v>
      </c>
      <c r="J32" s="12">
        <v>1168833.7525299999</v>
      </c>
      <c r="K32" s="12">
        <v>837247.13659999997</v>
      </c>
      <c r="L32" s="13">
        <f t="shared" si="3"/>
        <v>-28.369014431031271</v>
      </c>
      <c r="M32" s="13">
        <f t="shared" si="7"/>
        <v>0.46536088450974095</v>
      </c>
    </row>
    <row r="33" spans="1:13" ht="13.8" x14ac:dyDescent="0.25">
      <c r="A33" s="11" t="s">
        <v>151</v>
      </c>
      <c r="B33" s="12">
        <v>1112817.774</v>
      </c>
      <c r="C33" s="12">
        <v>1073890.98701</v>
      </c>
      <c r="D33" s="13">
        <f t="shared" si="0"/>
        <v>-3.4980378548482758</v>
      </c>
      <c r="E33" s="13">
        <f t="shared" si="5"/>
        <v>6.5739259336281624</v>
      </c>
      <c r="F33" s="12">
        <v>9255591.0610600002</v>
      </c>
      <c r="G33" s="12">
        <v>9257660.1567400005</v>
      </c>
      <c r="H33" s="13">
        <f t="shared" si="1"/>
        <v>2.2355089657162278E-2</v>
      </c>
      <c r="I33" s="13">
        <f t="shared" si="6"/>
        <v>6.2197970452457172</v>
      </c>
      <c r="J33" s="12">
        <v>11355070.761740001</v>
      </c>
      <c r="K33" s="12">
        <v>11306048.71982</v>
      </c>
      <c r="L33" s="13">
        <f t="shared" si="3"/>
        <v>-0.43171938729943032</v>
      </c>
      <c r="M33" s="13">
        <f t="shared" si="7"/>
        <v>6.2841574519224936</v>
      </c>
    </row>
    <row r="34" spans="1:13" ht="13.8" x14ac:dyDescent="0.25">
      <c r="A34" s="11" t="s">
        <v>152</v>
      </c>
      <c r="B34" s="12">
        <v>702342.68391999998</v>
      </c>
      <c r="C34" s="12">
        <v>711883.02402999997</v>
      </c>
      <c r="D34" s="13">
        <f t="shared" si="0"/>
        <v>1.358359719325656</v>
      </c>
      <c r="E34" s="13">
        <f t="shared" si="5"/>
        <v>4.3578597175961571</v>
      </c>
      <c r="F34" s="12">
        <v>5946701.9842400001</v>
      </c>
      <c r="G34" s="12">
        <v>6415665.6720700003</v>
      </c>
      <c r="H34" s="13">
        <f t="shared" si="1"/>
        <v>7.8861138337325745</v>
      </c>
      <c r="I34" s="13">
        <f t="shared" si="6"/>
        <v>4.3103913639963682</v>
      </c>
      <c r="J34" s="12">
        <v>7131042.5231999997</v>
      </c>
      <c r="K34" s="12">
        <v>7780601.3581100004</v>
      </c>
      <c r="L34" s="13">
        <f t="shared" si="3"/>
        <v>9.1088902190211076</v>
      </c>
      <c r="M34" s="13">
        <f t="shared" si="7"/>
        <v>4.3246341154793528</v>
      </c>
    </row>
    <row r="35" spans="1:13" ht="13.8" x14ac:dyDescent="0.25">
      <c r="A35" s="11" t="s">
        <v>153</v>
      </c>
      <c r="B35" s="12">
        <v>715231.06463000004</v>
      </c>
      <c r="C35" s="12">
        <v>720366.81259999995</v>
      </c>
      <c r="D35" s="13">
        <f t="shared" si="0"/>
        <v>0.71805437766558844</v>
      </c>
      <c r="E35" s="13">
        <f t="shared" si="5"/>
        <v>4.4097940371596582</v>
      </c>
      <c r="F35" s="12">
        <v>6722243.4936600002</v>
      </c>
      <c r="G35" s="12">
        <v>6762553.16151</v>
      </c>
      <c r="H35" s="13">
        <f t="shared" si="1"/>
        <v>0.59964605399993931</v>
      </c>
      <c r="I35" s="13">
        <f t="shared" si="6"/>
        <v>4.5434491502319982</v>
      </c>
      <c r="J35" s="12">
        <v>7992090.9926500004</v>
      </c>
      <c r="K35" s="12">
        <v>8123233.3214800004</v>
      </c>
      <c r="L35" s="13">
        <f t="shared" si="3"/>
        <v>1.6409013479777228</v>
      </c>
      <c r="M35" s="13">
        <f t="shared" si="7"/>
        <v>4.5150767059224526</v>
      </c>
    </row>
    <row r="36" spans="1:13" ht="13.8" x14ac:dyDescent="0.25">
      <c r="A36" s="11" t="s">
        <v>154</v>
      </c>
      <c r="B36" s="12">
        <v>1489947.0423300001</v>
      </c>
      <c r="C36" s="12">
        <v>1173690.38689</v>
      </c>
      <c r="D36" s="13">
        <f t="shared" si="0"/>
        <v>-21.226033305548466</v>
      </c>
      <c r="E36" s="13">
        <f t="shared" si="5"/>
        <v>7.1848574629618271</v>
      </c>
      <c r="F36" s="12">
        <v>12402524.64852</v>
      </c>
      <c r="G36" s="12">
        <v>11742319.633859999</v>
      </c>
      <c r="H36" s="13">
        <f t="shared" si="1"/>
        <v>-5.3231501921569118</v>
      </c>
      <c r="I36" s="13">
        <f t="shared" si="6"/>
        <v>7.8891257322554118</v>
      </c>
      <c r="J36" s="12">
        <v>14635598.11114</v>
      </c>
      <c r="K36" s="12">
        <v>14838548.89676</v>
      </c>
      <c r="L36" s="13">
        <f t="shared" si="3"/>
        <v>1.3866928025682985</v>
      </c>
      <c r="M36" s="13">
        <f t="shared" si="7"/>
        <v>8.2476009024994905</v>
      </c>
    </row>
    <row r="37" spans="1:13" ht="13.8" x14ac:dyDescent="0.25">
      <c r="A37" s="14" t="s">
        <v>155</v>
      </c>
      <c r="B37" s="12">
        <v>261500.93969</v>
      </c>
      <c r="C37" s="12">
        <v>295526.19420999999</v>
      </c>
      <c r="D37" s="13">
        <f t="shared" si="0"/>
        <v>13.011522849721194</v>
      </c>
      <c r="E37" s="13">
        <f t="shared" si="5"/>
        <v>1.8090917380662035</v>
      </c>
      <c r="F37" s="12">
        <v>2482694.15863</v>
      </c>
      <c r="G37" s="12">
        <v>2936576.84106</v>
      </c>
      <c r="H37" s="13">
        <f t="shared" si="1"/>
        <v>18.281860488223064</v>
      </c>
      <c r="I37" s="13">
        <f t="shared" si="6"/>
        <v>1.9729512263273457</v>
      </c>
      <c r="J37" s="12">
        <v>2956348.7892499999</v>
      </c>
      <c r="K37" s="12">
        <v>3440520.5595</v>
      </c>
      <c r="L37" s="13">
        <f t="shared" si="3"/>
        <v>16.377356149942994</v>
      </c>
      <c r="M37" s="13">
        <f t="shared" si="7"/>
        <v>1.9123191000028426</v>
      </c>
    </row>
    <row r="38" spans="1:13" ht="13.8" x14ac:dyDescent="0.25">
      <c r="A38" s="11" t="s">
        <v>156</v>
      </c>
      <c r="B38" s="12">
        <v>471252.56047000003</v>
      </c>
      <c r="C38" s="12">
        <v>267294.50059000001</v>
      </c>
      <c r="D38" s="13">
        <f t="shared" si="0"/>
        <v>-43.279989752540345</v>
      </c>
      <c r="E38" s="13">
        <f t="shared" si="5"/>
        <v>1.6362687373298781</v>
      </c>
      <c r="F38" s="12">
        <v>3879201.4312800001</v>
      </c>
      <c r="G38" s="12">
        <v>3436302.5233100001</v>
      </c>
      <c r="H38" s="13">
        <f t="shared" si="1"/>
        <v>-11.417270173151566</v>
      </c>
      <c r="I38" s="13">
        <f t="shared" si="6"/>
        <v>2.3086939808968192</v>
      </c>
      <c r="J38" s="12">
        <v>4426099.3450100003</v>
      </c>
      <c r="K38" s="12">
        <v>3960048.3873800002</v>
      </c>
      <c r="L38" s="13">
        <f t="shared" si="3"/>
        <v>-10.529609059846964</v>
      </c>
      <c r="M38" s="13">
        <f t="shared" si="7"/>
        <v>2.2010844106749858</v>
      </c>
    </row>
    <row r="39" spans="1:13" ht="13.8" x14ac:dyDescent="0.25">
      <c r="A39" s="11" t="s">
        <v>157</v>
      </c>
      <c r="B39" s="12">
        <v>206633.42103999999</v>
      </c>
      <c r="C39" s="12">
        <v>280619.62258999998</v>
      </c>
      <c r="D39" s="13">
        <f>(C39-B39)/B39*100</f>
        <v>35.805534834405023</v>
      </c>
      <c r="E39" s="13">
        <f t="shared" si="5"/>
        <v>1.7178397404802597</v>
      </c>
      <c r="F39" s="12">
        <v>1553502.8389099999</v>
      </c>
      <c r="G39" s="12">
        <v>2135816.37953</v>
      </c>
      <c r="H39" s="13">
        <f t="shared" si="1"/>
        <v>37.483905792446102</v>
      </c>
      <c r="I39" s="13">
        <f t="shared" si="6"/>
        <v>1.4349570173967219</v>
      </c>
      <c r="J39" s="12">
        <v>1931760.43227</v>
      </c>
      <c r="K39" s="12">
        <v>2618269.8626899999</v>
      </c>
      <c r="L39" s="13">
        <f t="shared" si="3"/>
        <v>35.538021120625544</v>
      </c>
      <c r="M39" s="13">
        <f t="shared" si="7"/>
        <v>1.4552935757231904</v>
      </c>
    </row>
    <row r="40" spans="1:13" ht="13.8" x14ac:dyDescent="0.25">
      <c r="A40" s="11" t="s">
        <v>158</v>
      </c>
      <c r="B40" s="12">
        <v>422414.48459000001</v>
      </c>
      <c r="C40" s="12">
        <v>438404.00355999998</v>
      </c>
      <c r="D40" s="13">
        <f>(C40-B40)/B40*100</f>
        <v>3.7852676821723037</v>
      </c>
      <c r="E40" s="13">
        <f t="shared" si="5"/>
        <v>2.6837318529265763</v>
      </c>
      <c r="F40" s="12">
        <v>3770267.7454200001</v>
      </c>
      <c r="G40" s="12">
        <v>3869572.6497800001</v>
      </c>
      <c r="H40" s="13">
        <f t="shared" si="1"/>
        <v>2.6338952845095007</v>
      </c>
      <c r="I40" s="13">
        <f t="shared" si="6"/>
        <v>2.5997882970399071</v>
      </c>
      <c r="J40" s="12">
        <v>4511683.7769400002</v>
      </c>
      <c r="K40" s="12">
        <v>4631695.2534999996</v>
      </c>
      <c r="L40" s="13">
        <f t="shared" si="3"/>
        <v>2.660015251365774</v>
      </c>
      <c r="M40" s="13">
        <f t="shared" si="7"/>
        <v>2.5744009214546759</v>
      </c>
    </row>
    <row r="41" spans="1:13" ht="13.8" x14ac:dyDescent="0.25">
      <c r="A41" s="11" t="s">
        <v>159</v>
      </c>
      <c r="B41" s="12">
        <v>12384.8663</v>
      </c>
      <c r="C41" s="12">
        <v>7772.9590699999999</v>
      </c>
      <c r="D41" s="13">
        <f t="shared" si="0"/>
        <v>-37.238248022104202</v>
      </c>
      <c r="E41" s="13">
        <f t="shared" si="5"/>
        <v>4.7582909093572094E-2</v>
      </c>
      <c r="F41" s="12">
        <v>98961.813909999997</v>
      </c>
      <c r="G41" s="12">
        <v>91920.431289999993</v>
      </c>
      <c r="H41" s="13">
        <f t="shared" si="1"/>
        <v>-7.1152521783844129</v>
      </c>
      <c r="I41" s="13">
        <f t="shared" si="6"/>
        <v>6.1757119753311628E-2</v>
      </c>
      <c r="J41" s="12">
        <v>124077.69219</v>
      </c>
      <c r="K41" s="12">
        <v>114601.13952</v>
      </c>
      <c r="L41" s="13">
        <f t="shared" si="3"/>
        <v>-7.6375958504197285</v>
      </c>
      <c r="M41" s="13">
        <f t="shared" si="7"/>
        <v>6.3697903906156442E-2</v>
      </c>
    </row>
    <row r="42" spans="1:13" ht="15.6" x14ac:dyDescent="0.3">
      <c r="A42" s="9" t="s">
        <v>31</v>
      </c>
      <c r="B42" s="8">
        <f>B43</f>
        <v>415068.17206999997</v>
      </c>
      <c r="C42" s="8">
        <f>C43</f>
        <v>374789.71263000002</v>
      </c>
      <c r="D42" s="10">
        <f t="shared" si="0"/>
        <v>-9.7040587909031757</v>
      </c>
      <c r="E42" s="10">
        <f t="shared" si="5"/>
        <v>2.2943109136015689</v>
      </c>
      <c r="F42" s="8">
        <f>F43</f>
        <v>3788927.7054400002</v>
      </c>
      <c r="G42" s="8">
        <f>G43</f>
        <v>3576174.3103399999</v>
      </c>
      <c r="H42" s="10">
        <f t="shared" si="1"/>
        <v>-5.6151347198981121</v>
      </c>
      <c r="I42" s="10">
        <f t="shared" si="6"/>
        <v>2.4026674161874899</v>
      </c>
      <c r="J42" s="8">
        <f>J43</f>
        <v>4583145.9885999998</v>
      </c>
      <c r="K42" s="8">
        <f>K43</f>
        <v>4348530.5622800002</v>
      </c>
      <c r="L42" s="10">
        <f t="shared" si="3"/>
        <v>-5.1190912727540434</v>
      </c>
      <c r="M42" s="10">
        <f t="shared" si="7"/>
        <v>2.4170115851313647</v>
      </c>
    </row>
    <row r="43" spans="1:13" ht="13.8" x14ac:dyDescent="0.25">
      <c r="A43" s="11" t="s">
        <v>160</v>
      </c>
      <c r="B43" s="12">
        <v>415068.17206999997</v>
      </c>
      <c r="C43" s="12">
        <v>374789.71263000002</v>
      </c>
      <c r="D43" s="13">
        <f t="shared" si="0"/>
        <v>-9.7040587909031757</v>
      </c>
      <c r="E43" s="13">
        <f t="shared" si="5"/>
        <v>2.2943109136015689</v>
      </c>
      <c r="F43" s="12">
        <v>3788927.7054400002</v>
      </c>
      <c r="G43" s="12">
        <v>3576174.3103399999</v>
      </c>
      <c r="H43" s="13">
        <f t="shared" si="1"/>
        <v>-5.6151347198981121</v>
      </c>
      <c r="I43" s="13">
        <f t="shared" si="6"/>
        <v>2.4026674161874899</v>
      </c>
      <c r="J43" s="12">
        <v>4583145.9885999998</v>
      </c>
      <c r="K43" s="12">
        <v>4348530.5622800002</v>
      </c>
      <c r="L43" s="13">
        <f t="shared" si="3"/>
        <v>-5.1190912727540434</v>
      </c>
      <c r="M43" s="13">
        <f t="shared" si="7"/>
        <v>2.4170115851313647</v>
      </c>
    </row>
    <row r="44" spans="1:13" ht="15.6" x14ac:dyDescent="0.3">
      <c r="A44" s="9" t="s">
        <v>229</v>
      </c>
      <c r="B44" s="8">
        <f>B8+B22+B42</f>
        <v>15279577.642259998</v>
      </c>
      <c r="C44" s="8">
        <f>C8+C22+C42</f>
        <v>15229714.64065</v>
      </c>
      <c r="D44" s="10">
        <f t="shared" si="0"/>
        <v>-0.32633756493430532</v>
      </c>
      <c r="E44" s="10">
        <f t="shared" si="5"/>
        <v>93.230148356756104</v>
      </c>
      <c r="F44" s="15">
        <f>F8+F22+F42</f>
        <v>134904623.48462999</v>
      </c>
      <c r="G44" s="15">
        <f>G8+G22+G42</f>
        <v>137064522.18145001</v>
      </c>
      <c r="H44" s="16">
        <f t="shared" si="1"/>
        <v>1.6010560950611918</v>
      </c>
      <c r="I44" s="16">
        <f t="shared" si="6"/>
        <v>92.08736285826285</v>
      </c>
      <c r="J44" s="15">
        <f>J8+J22+J42</f>
        <v>162021905.06554002</v>
      </c>
      <c r="K44" s="15">
        <f>K8+K22+K42</f>
        <v>165560945.80641001</v>
      </c>
      <c r="L44" s="16">
        <f t="shared" si="3"/>
        <v>2.184297696930801</v>
      </c>
      <c r="M44" s="16">
        <f t="shared" si="7"/>
        <v>92.022516187534322</v>
      </c>
    </row>
    <row r="45" spans="1:13" ht="15" x14ac:dyDescent="0.25">
      <c r="A45" s="91" t="s">
        <v>34</v>
      </c>
      <c r="B45" s="92">
        <f>+B46-B44</f>
        <v>397282.43974000029</v>
      </c>
      <c r="C45" s="92">
        <f>+C46-C44</f>
        <v>431366.0713500008</v>
      </c>
      <c r="D45" s="93">
        <f t="shared" si="0"/>
        <v>8.5791940948375132</v>
      </c>
      <c r="E45" s="93">
        <f t="shared" ref="E45:E48" si="8">C45/C$48*100</f>
        <v>2.6406484807462678</v>
      </c>
      <c r="F45" s="92">
        <f t="shared" ref="F45:G45" si="9">+F46-F44</f>
        <v>3714198.729369998</v>
      </c>
      <c r="G45" s="92">
        <f t="shared" si="9"/>
        <v>4361190.9975500107</v>
      </c>
      <c r="H45" s="94">
        <f t="shared" si="1"/>
        <v>17.419430550765263</v>
      </c>
      <c r="I45" s="94">
        <f t="shared" ref="I45:I48" si="10">G45/G$48*100</f>
        <v>2.9300841056003781</v>
      </c>
      <c r="J45" s="92">
        <f t="shared" ref="J45:K45" si="11">+J46-J44</f>
        <v>4630906.0814575255</v>
      </c>
      <c r="K45" s="92">
        <f t="shared" si="11"/>
        <v>5166558.6135774851</v>
      </c>
      <c r="L45" s="94">
        <f t="shared" si="3"/>
        <v>11.566905540683498</v>
      </c>
      <c r="M45" s="94">
        <f t="shared" ref="M45:M48" si="12">K45/K$48*100</f>
        <v>2.8716900675821786</v>
      </c>
    </row>
    <row r="46" spans="1:13" s="18" customFormat="1" ht="22.5" customHeight="1" x14ac:dyDescent="0.4">
      <c r="A46" s="17" t="s">
        <v>226</v>
      </c>
      <c r="B46" s="152">
        <v>15676860.081999999</v>
      </c>
      <c r="C46" s="152">
        <v>15661080.712000001</v>
      </c>
      <c r="D46" s="175">
        <f t="shared" si="0"/>
        <v>-0.10065389317415049</v>
      </c>
      <c r="E46" s="95">
        <f t="shared" si="8"/>
        <v>95.870796837502368</v>
      </c>
      <c r="F46" s="154">
        <v>138618822.21399999</v>
      </c>
      <c r="G46" s="154">
        <v>141425713.17900002</v>
      </c>
      <c r="H46" s="153">
        <f t="shared" si="1"/>
        <v>2.0248988702751709</v>
      </c>
      <c r="I46" s="96">
        <f t="shared" si="10"/>
        <v>95.017446963863222</v>
      </c>
      <c r="J46" s="154">
        <v>166652811.14699754</v>
      </c>
      <c r="K46" s="154">
        <v>170727504.4199875</v>
      </c>
      <c r="L46" s="153">
        <f t="shared" si="3"/>
        <v>2.4450192258658277</v>
      </c>
      <c r="M46" s="96">
        <f t="shared" si="12"/>
        <v>94.894206255116501</v>
      </c>
    </row>
    <row r="47" spans="1:13" ht="15" x14ac:dyDescent="0.25">
      <c r="A47" s="155" t="s">
        <v>227</v>
      </c>
      <c r="B47" s="92">
        <f>+B48-B46</f>
        <v>912716.87700000405</v>
      </c>
      <c r="C47" s="92">
        <f>+C48-C46</f>
        <v>674530.57799999975</v>
      </c>
      <c r="D47" s="93">
        <f t="shared" si="0"/>
        <v>-26.096405687478402</v>
      </c>
      <c r="E47" s="93">
        <f t="shared" si="8"/>
        <v>4.1292031624976282</v>
      </c>
      <c r="F47" s="92">
        <f t="shared" ref="F47:G47" si="13">+F48-F46</f>
        <v>7170323.1290000379</v>
      </c>
      <c r="G47" s="92">
        <f t="shared" si="13"/>
        <v>7416123.4499999881</v>
      </c>
      <c r="H47" s="156">
        <f t="shared" si="1"/>
        <v>3.4280229297592211</v>
      </c>
      <c r="I47" s="156">
        <f t="shared" si="10"/>
        <v>4.9825530361367818</v>
      </c>
      <c r="J47" s="92">
        <f t="shared" ref="J47:K47" si="14">+J48-J46</f>
        <v>8716236.9070024788</v>
      </c>
      <c r="K47" s="92">
        <f t="shared" si="14"/>
        <v>9186013.1250124872</v>
      </c>
      <c r="L47" s="156">
        <f t="shared" si="3"/>
        <v>5.3896678465978596</v>
      </c>
      <c r="M47" s="156">
        <f t="shared" si="12"/>
        <v>5.1057937448834991</v>
      </c>
    </row>
    <row r="48" spans="1:13" s="18" customFormat="1" ht="22.5" customHeight="1" x14ac:dyDescent="0.4">
      <c r="A48" s="17" t="s">
        <v>228</v>
      </c>
      <c r="B48" s="152">
        <v>16589576.959000003</v>
      </c>
      <c r="C48" s="152">
        <v>16335611.290000001</v>
      </c>
      <c r="D48" s="175">
        <f t="shared" si="0"/>
        <v>-1.5308748958919225</v>
      </c>
      <c r="E48" s="95">
        <f t="shared" si="8"/>
        <v>100</v>
      </c>
      <c r="F48" s="154">
        <v>145789145.34300002</v>
      </c>
      <c r="G48" s="154">
        <v>148841836.62900001</v>
      </c>
      <c r="H48" s="153">
        <f t="shared" si="1"/>
        <v>2.0939084859972783</v>
      </c>
      <c r="I48" s="96">
        <f t="shared" si="10"/>
        <v>100</v>
      </c>
      <c r="J48" s="154">
        <v>175369048.05400002</v>
      </c>
      <c r="K48" s="154">
        <v>179913517.54499999</v>
      </c>
      <c r="L48" s="153">
        <f t="shared" si="3"/>
        <v>2.5913748984944163</v>
      </c>
      <c r="M48" s="96">
        <f t="shared" si="12"/>
        <v>100</v>
      </c>
    </row>
    <row r="49" spans="2:11" ht="14.4" x14ac:dyDescent="0.25">
      <c r="C49" s="73"/>
    </row>
    <row r="50" spans="2:11" ht="14.4" x14ac:dyDescent="0.25">
      <c r="C50" s="74"/>
    </row>
    <row r="52" spans="2:11" x14ac:dyDescent="0.25">
      <c r="B52" s="176"/>
      <c r="C52" s="176"/>
      <c r="F52" s="176"/>
      <c r="G52" s="176"/>
      <c r="J52" s="176"/>
      <c r="K52" s="176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56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59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2"/>
  <sheetViews>
    <sheetView showGridLines="0" zoomScale="90" zoomScaleNormal="90" workbookViewId="0">
      <selection activeCell="Q1" sqref="Q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5" bestFit="1" customWidth="1"/>
    <col min="5" max="5" width="12.33203125" style="36" bestFit="1" customWidth="1"/>
    <col min="6" max="6" width="11" style="36" bestFit="1" customWidth="1"/>
    <col min="7" max="7" width="12.33203125" style="36" bestFit="1" customWidth="1"/>
    <col min="8" max="8" width="11.44140625" style="36" bestFit="1" customWidth="1"/>
    <col min="9" max="9" width="12.33203125" style="36" bestFit="1" customWidth="1"/>
    <col min="10" max="10" width="12.6640625" style="36" bestFit="1" customWidth="1"/>
    <col min="11" max="11" width="12.33203125" style="36" bestFit="1" customWidth="1"/>
    <col min="12" max="12" width="11" style="36" customWidth="1"/>
    <col min="13" max="13" width="12.33203125" style="36" bestFit="1" customWidth="1"/>
    <col min="14" max="14" width="11" style="36" bestFit="1" customWidth="1"/>
    <col min="15" max="15" width="13.5546875" style="35" bestFit="1" customWidth="1"/>
  </cols>
  <sheetData>
    <row r="1" spans="1:15" ht="16.2" thickBot="1" x14ac:dyDescent="0.35">
      <c r="A1" s="97"/>
      <c r="B1" s="122" t="s">
        <v>60</v>
      </c>
      <c r="C1" s="123" t="s">
        <v>44</v>
      </c>
      <c r="D1" s="123" t="s">
        <v>45</v>
      </c>
      <c r="E1" s="123" t="s">
        <v>46</v>
      </c>
      <c r="F1" s="123" t="s">
        <v>47</v>
      </c>
      <c r="G1" s="123" t="s">
        <v>48</v>
      </c>
      <c r="H1" s="123" t="s">
        <v>49</v>
      </c>
      <c r="I1" s="123" t="s">
        <v>0</v>
      </c>
      <c r="J1" s="123" t="s">
        <v>61</v>
      </c>
      <c r="K1" s="123" t="s">
        <v>50</v>
      </c>
      <c r="L1" s="123" t="s">
        <v>51</v>
      </c>
      <c r="M1" s="123" t="s">
        <v>52</v>
      </c>
      <c r="N1" s="123" t="s">
        <v>53</v>
      </c>
      <c r="O1" s="124" t="s">
        <v>42</v>
      </c>
    </row>
    <row r="2" spans="1:15" s="39" customFormat="1" ht="15" thickTop="1" thickBot="1" x14ac:dyDescent="0.3">
      <c r="A2" s="98">
        <v>2019</v>
      </c>
      <c r="B2" s="125" t="s">
        <v>2</v>
      </c>
      <c r="C2" s="126">
        <f>C4+C6+C8+C10+C12+C14+C16+C18+C20+C22</f>
        <v>1881489.78495</v>
      </c>
      <c r="D2" s="126">
        <f t="shared" ref="D2:O2" si="0">D4+D6+D8+D10+D12+D14+D16+D18+D20+D22</f>
        <v>1857087.9076799997</v>
      </c>
      <c r="E2" s="126">
        <f t="shared" si="0"/>
        <v>1950593.3993000002</v>
      </c>
      <c r="F2" s="126">
        <f t="shared" si="0"/>
        <v>1878290.2747000002</v>
      </c>
      <c r="G2" s="126">
        <f t="shared" si="0"/>
        <v>2011491.58507</v>
      </c>
      <c r="H2" s="126">
        <f t="shared" si="0"/>
        <v>1363882.2552</v>
      </c>
      <c r="I2" s="126">
        <f t="shared" si="0"/>
        <v>1798703.6238299999</v>
      </c>
      <c r="J2" s="126">
        <f t="shared" si="0"/>
        <v>1530569.5943299998</v>
      </c>
      <c r="K2" s="126">
        <f t="shared" si="0"/>
        <v>2077731.0355599998</v>
      </c>
      <c r="L2" s="126">
        <f t="shared" si="0"/>
        <v>2428060.43615</v>
      </c>
      <c r="M2" s="126"/>
      <c r="N2" s="126"/>
      <c r="O2" s="126">
        <f t="shared" si="0"/>
        <v>18777899.89677</v>
      </c>
    </row>
    <row r="3" spans="1:15" ht="14.4" thickTop="1" x14ac:dyDescent="0.25">
      <c r="A3" s="97">
        <v>2018</v>
      </c>
      <c r="B3" s="125" t="s">
        <v>2</v>
      </c>
      <c r="C3" s="126">
        <f>C5+C7+C9+C11+C13+C15+C17+C19+C21+C23</f>
        <v>1893781.7030999998</v>
      </c>
      <c r="D3" s="126">
        <f t="shared" ref="D3:O3" si="1">D5+D7+D9+D11+D13+D15+D17+D19+D21+D23</f>
        <v>1835790.1215799998</v>
      </c>
      <c r="E3" s="126">
        <f t="shared" si="1"/>
        <v>1994931.3816400003</v>
      </c>
      <c r="F3" s="126">
        <f t="shared" si="1"/>
        <v>1782997.7509899999</v>
      </c>
      <c r="G3" s="126">
        <f t="shared" si="1"/>
        <v>1896880.0225399998</v>
      </c>
      <c r="H3" s="126">
        <f t="shared" si="1"/>
        <v>1589490.87335</v>
      </c>
      <c r="I3" s="126">
        <f t="shared" si="1"/>
        <v>1678333.7223399999</v>
      </c>
      <c r="J3" s="126">
        <f t="shared" si="1"/>
        <v>1512275.3015899998</v>
      </c>
      <c r="K3" s="126">
        <f t="shared" si="1"/>
        <v>1894749.8480700001</v>
      </c>
      <c r="L3" s="126">
        <f t="shared" si="1"/>
        <v>2161631.5679600001</v>
      </c>
      <c r="M3" s="126">
        <f t="shared" si="1"/>
        <v>2303900.2851099996</v>
      </c>
      <c r="N3" s="126">
        <f t="shared" si="1"/>
        <v>2079313.7369299997</v>
      </c>
      <c r="O3" s="126">
        <f t="shared" si="1"/>
        <v>22624076.315200001</v>
      </c>
    </row>
    <row r="4" spans="1:15" s="39" customFormat="1" ht="13.8" x14ac:dyDescent="0.25">
      <c r="A4" s="98">
        <v>2019</v>
      </c>
      <c r="B4" s="127" t="s">
        <v>134</v>
      </c>
      <c r="C4" s="128">
        <v>560032.39307999995</v>
      </c>
      <c r="D4" s="128">
        <v>565173.15093</v>
      </c>
      <c r="E4" s="128">
        <v>586795.91000999999</v>
      </c>
      <c r="F4" s="128">
        <v>597721.57305000001</v>
      </c>
      <c r="G4" s="128">
        <v>590706.60855999996</v>
      </c>
      <c r="H4" s="128">
        <v>344818.34487999999</v>
      </c>
      <c r="I4" s="128">
        <v>546528.87219000002</v>
      </c>
      <c r="J4" s="128">
        <v>481425.8676</v>
      </c>
      <c r="K4" s="128">
        <v>569520.46693999995</v>
      </c>
      <c r="L4" s="128">
        <v>699711.81255000003</v>
      </c>
      <c r="M4" s="128"/>
      <c r="N4" s="128"/>
      <c r="O4" s="129">
        <v>5542434.9997899998</v>
      </c>
    </row>
    <row r="5" spans="1:15" ht="13.8" x14ac:dyDescent="0.25">
      <c r="A5" s="97">
        <v>2018</v>
      </c>
      <c r="B5" s="127" t="s">
        <v>134</v>
      </c>
      <c r="C5" s="128">
        <v>547223.66903999995</v>
      </c>
      <c r="D5" s="128">
        <v>534695.97504000005</v>
      </c>
      <c r="E5" s="128">
        <v>599961.66367000004</v>
      </c>
      <c r="F5" s="128">
        <v>534035.62387000001</v>
      </c>
      <c r="G5" s="128">
        <v>559444.18229999999</v>
      </c>
      <c r="H5" s="128">
        <v>447489.81228999997</v>
      </c>
      <c r="I5" s="128">
        <v>533361.77830999997</v>
      </c>
      <c r="J5" s="128">
        <v>489967.42408999999</v>
      </c>
      <c r="K5" s="128">
        <v>544911.54104000004</v>
      </c>
      <c r="L5" s="128">
        <v>645860.30122000002</v>
      </c>
      <c r="M5" s="128">
        <v>647966.02815000003</v>
      </c>
      <c r="N5" s="128">
        <v>593523.22308999998</v>
      </c>
      <c r="O5" s="129">
        <v>6678441.2221100004</v>
      </c>
    </row>
    <row r="6" spans="1:15" s="39" customFormat="1" ht="13.8" x14ac:dyDescent="0.25">
      <c r="A6" s="98">
        <v>2019</v>
      </c>
      <c r="B6" s="127" t="s">
        <v>135</v>
      </c>
      <c r="C6" s="128">
        <v>199176.22761</v>
      </c>
      <c r="D6" s="128">
        <v>165895.22714</v>
      </c>
      <c r="E6" s="128">
        <v>143609.00703000001</v>
      </c>
      <c r="F6" s="128">
        <v>113212.84436</v>
      </c>
      <c r="G6" s="128">
        <v>140808.25948000001</v>
      </c>
      <c r="H6" s="128">
        <v>202443.35417000001</v>
      </c>
      <c r="I6" s="128">
        <v>131758.15836</v>
      </c>
      <c r="J6" s="128">
        <v>109833.84282000001</v>
      </c>
      <c r="K6" s="128">
        <v>148572.35798999999</v>
      </c>
      <c r="L6" s="128">
        <v>224391.59659999999</v>
      </c>
      <c r="M6" s="128"/>
      <c r="N6" s="128"/>
      <c r="O6" s="129">
        <v>1579700.8755600001</v>
      </c>
    </row>
    <row r="7" spans="1:15" ht="13.8" x14ac:dyDescent="0.25">
      <c r="A7" s="97">
        <v>2018</v>
      </c>
      <c r="B7" s="127" t="s">
        <v>135</v>
      </c>
      <c r="C7" s="128">
        <v>225394.03391999999</v>
      </c>
      <c r="D7" s="128">
        <v>211794.99771</v>
      </c>
      <c r="E7" s="128">
        <v>207194.92988000001</v>
      </c>
      <c r="F7" s="128">
        <v>149357.76658</v>
      </c>
      <c r="G7" s="128">
        <v>213052.51121999999</v>
      </c>
      <c r="H7" s="128">
        <v>167635.71973000001</v>
      </c>
      <c r="I7" s="128">
        <v>104468.44220999999</v>
      </c>
      <c r="J7" s="128">
        <v>111080.49325</v>
      </c>
      <c r="K7" s="128">
        <v>152215.67697</v>
      </c>
      <c r="L7" s="128">
        <v>201895.71311000001</v>
      </c>
      <c r="M7" s="128">
        <v>299870.78110999998</v>
      </c>
      <c r="N7" s="128">
        <v>281780.24563999998</v>
      </c>
      <c r="O7" s="129">
        <v>2325741.3113299999</v>
      </c>
    </row>
    <row r="8" spans="1:15" s="39" customFormat="1" ht="13.8" x14ac:dyDescent="0.25">
      <c r="A8" s="98">
        <v>2019</v>
      </c>
      <c r="B8" s="127" t="s">
        <v>136</v>
      </c>
      <c r="C8" s="128">
        <v>125434.41522</v>
      </c>
      <c r="D8" s="128">
        <v>122129.61801000001</v>
      </c>
      <c r="E8" s="128">
        <v>128023.94576</v>
      </c>
      <c r="F8" s="128">
        <v>125243.73372</v>
      </c>
      <c r="G8" s="128">
        <v>138535.53400000001</v>
      </c>
      <c r="H8" s="128">
        <v>83564.096600000004</v>
      </c>
      <c r="I8" s="128">
        <v>130178.41415</v>
      </c>
      <c r="J8" s="128">
        <v>128014.35125000001</v>
      </c>
      <c r="K8" s="128">
        <v>152667.08966</v>
      </c>
      <c r="L8" s="128">
        <v>148897.75159999999</v>
      </c>
      <c r="M8" s="128"/>
      <c r="N8" s="128"/>
      <c r="O8" s="129">
        <v>1282688.94997</v>
      </c>
    </row>
    <row r="9" spans="1:15" ht="13.8" x14ac:dyDescent="0.25">
      <c r="A9" s="97">
        <v>2018</v>
      </c>
      <c r="B9" s="127" t="s">
        <v>136</v>
      </c>
      <c r="C9" s="128">
        <v>119835.36044999999</v>
      </c>
      <c r="D9" s="128">
        <v>117643.61351</v>
      </c>
      <c r="E9" s="128">
        <v>141218.40416000001</v>
      </c>
      <c r="F9" s="128">
        <v>128537.29485999999</v>
      </c>
      <c r="G9" s="128">
        <v>137415.20196999999</v>
      </c>
      <c r="H9" s="128">
        <v>118810.93104</v>
      </c>
      <c r="I9" s="128">
        <v>125958.33078</v>
      </c>
      <c r="J9" s="128">
        <v>111575.90204</v>
      </c>
      <c r="K9" s="128">
        <v>143626.68825000001</v>
      </c>
      <c r="L9" s="128">
        <v>141434.38931</v>
      </c>
      <c r="M9" s="128">
        <v>150319.4952</v>
      </c>
      <c r="N9" s="128">
        <v>128118.89834</v>
      </c>
      <c r="O9" s="129">
        <v>1564494.50991</v>
      </c>
    </row>
    <row r="10" spans="1:15" s="39" customFormat="1" ht="13.8" x14ac:dyDescent="0.25">
      <c r="A10" s="98">
        <v>2019</v>
      </c>
      <c r="B10" s="127" t="s">
        <v>137</v>
      </c>
      <c r="C10" s="128">
        <v>112141.59022</v>
      </c>
      <c r="D10" s="128">
        <v>114842.19143000001</v>
      </c>
      <c r="E10" s="128">
        <v>118300.13184</v>
      </c>
      <c r="F10" s="128">
        <v>117698.58087999999</v>
      </c>
      <c r="G10" s="128">
        <v>117853.00507</v>
      </c>
      <c r="H10" s="128">
        <v>63508.44515</v>
      </c>
      <c r="I10" s="128">
        <v>83065.267340000006</v>
      </c>
      <c r="J10" s="128">
        <v>72114.606639999998</v>
      </c>
      <c r="K10" s="128">
        <v>154768.51157</v>
      </c>
      <c r="L10" s="128">
        <v>190336.31328999999</v>
      </c>
      <c r="M10" s="128"/>
      <c r="N10" s="128"/>
      <c r="O10" s="129">
        <v>1144628.6434299999</v>
      </c>
    </row>
    <row r="11" spans="1:15" ht="13.8" x14ac:dyDescent="0.25">
      <c r="A11" s="97">
        <v>2018</v>
      </c>
      <c r="B11" s="127" t="s">
        <v>137</v>
      </c>
      <c r="C11" s="128">
        <v>108333.43629</v>
      </c>
      <c r="D11" s="128">
        <v>107572.17714</v>
      </c>
      <c r="E11" s="128">
        <v>114735.2337</v>
      </c>
      <c r="F11" s="128">
        <v>102942.77838</v>
      </c>
      <c r="G11" s="128">
        <v>98740.460529999997</v>
      </c>
      <c r="H11" s="128">
        <v>72043.221720000001</v>
      </c>
      <c r="I11" s="128">
        <v>76536.520529999994</v>
      </c>
      <c r="J11" s="128">
        <v>90846.776310000001</v>
      </c>
      <c r="K11" s="128">
        <v>154030.35561999999</v>
      </c>
      <c r="L11" s="128">
        <v>176872.83212000001</v>
      </c>
      <c r="M11" s="128">
        <v>157635.96547</v>
      </c>
      <c r="N11" s="128">
        <v>126553.29335000001</v>
      </c>
      <c r="O11" s="129">
        <v>1386843.05116</v>
      </c>
    </row>
    <row r="12" spans="1:15" s="39" customFormat="1" ht="13.8" x14ac:dyDescent="0.25">
      <c r="A12" s="98">
        <v>2019</v>
      </c>
      <c r="B12" s="127" t="s">
        <v>138</v>
      </c>
      <c r="C12" s="128">
        <v>152196.42077999999</v>
      </c>
      <c r="D12" s="128">
        <v>144359.66367000001</v>
      </c>
      <c r="E12" s="128">
        <v>136200.95042000001</v>
      </c>
      <c r="F12" s="128">
        <v>135791.64879000001</v>
      </c>
      <c r="G12" s="128">
        <v>132558.01319999999</v>
      </c>
      <c r="H12" s="128">
        <v>76174.768070000006</v>
      </c>
      <c r="I12" s="128">
        <v>113046.1608</v>
      </c>
      <c r="J12" s="128">
        <v>67013.698210000002</v>
      </c>
      <c r="K12" s="128">
        <v>276176.32446999999</v>
      </c>
      <c r="L12" s="128">
        <v>347327.80653</v>
      </c>
      <c r="M12" s="128"/>
      <c r="N12" s="128"/>
      <c r="O12" s="129">
        <v>1580845.4549400001</v>
      </c>
    </row>
    <row r="13" spans="1:15" ht="13.8" x14ac:dyDescent="0.25">
      <c r="A13" s="97">
        <v>2018</v>
      </c>
      <c r="B13" s="127" t="s">
        <v>138</v>
      </c>
      <c r="C13" s="128">
        <v>153621.37202000001</v>
      </c>
      <c r="D13" s="128">
        <v>132753.50149</v>
      </c>
      <c r="E13" s="128">
        <v>124563.13004</v>
      </c>
      <c r="F13" s="128">
        <v>147757.61514000001</v>
      </c>
      <c r="G13" s="128">
        <v>140152.84507000001</v>
      </c>
      <c r="H13" s="128">
        <v>100310.21571</v>
      </c>
      <c r="I13" s="128">
        <v>117908.15614000001</v>
      </c>
      <c r="J13" s="128">
        <v>63697.746619999998</v>
      </c>
      <c r="K13" s="128">
        <v>130280.1053</v>
      </c>
      <c r="L13" s="128">
        <v>177939.40912999999</v>
      </c>
      <c r="M13" s="128">
        <v>179368.39001999999</v>
      </c>
      <c r="N13" s="128">
        <v>164637.44149</v>
      </c>
      <c r="O13" s="129">
        <v>1632989.92817</v>
      </c>
    </row>
    <row r="14" spans="1:15" s="39" customFormat="1" ht="13.8" x14ac:dyDescent="0.25">
      <c r="A14" s="98">
        <v>2019</v>
      </c>
      <c r="B14" s="127" t="s">
        <v>139</v>
      </c>
      <c r="C14" s="128">
        <v>27998.944500000001</v>
      </c>
      <c r="D14" s="128">
        <v>26741.32647</v>
      </c>
      <c r="E14" s="128">
        <v>34862.358189999999</v>
      </c>
      <c r="F14" s="128">
        <v>24122.14443</v>
      </c>
      <c r="G14" s="128">
        <v>27919.586240000001</v>
      </c>
      <c r="H14" s="128">
        <v>15775.459930000001</v>
      </c>
      <c r="I14" s="128">
        <v>17132.11995</v>
      </c>
      <c r="J14" s="128">
        <v>16541.495470000002</v>
      </c>
      <c r="K14" s="128">
        <v>17947.373670000001</v>
      </c>
      <c r="L14" s="128">
        <v>21624.29062</v>
      </c>
      <c r="M14" s="128"/>
      <c r="N14" s="128"/>
      <c r="O14" s="129">
        <v>230665.09946999999</v>
      </c>
    </row>
    <row r="15" spans="1:15" ht="13.8" x14ac:dyDescent="0.25">
      <c r="A15" s="97">
        <v>2018</v>
      </c>
      <c r="B15" s="127" t="s">
        <v>139</v>
      </c>
      <c r="C15" s="128">
        <v>63470.139309999999</v>
      </c>
      <c r="D15" s="128">
        <v>57999.799489999998</v>
      </c>
      <c r="E15" s="128">
        <v>47250.82015</v>
      </c>
      <c r="F15" s="128">
        <v>28798.931809999998</v>
      </c>
      <c r="G15" s="128">
        <v>27552.43924</v>
      </c>
      <c r="H15" s="128">
        <v>17097.2582</v>
      </c>
      <c r="I15" s="128">
        <v>17987.946319999999</v>
      </c>
      <c r="J15" s="128">
        <v>16805.825659999999</v>
      </c>
      <c r="K15" s="128">
        <v>26288.061740000001</v>
      </c>
      <c r="L15" s="128">
        <v>28306.503280000001</v>
      </c>
      <c r="M15" s="128">
        <v>34843.242209999997</v>
      </c>
      <c r="N15" s="128">
        <v>33075.866130000002</v>
      </c>
      <c r="O15" s="129">
        <v>399476.83354000002</v>
      </c>
    </row>
    <row r="16" spans="1:15" ht="13.8" x14ac:dyDescent="0.25">
      <c r="A16" s="98">
        <v>2019</v>
      </c>
      <c r="B16" s="127" t="s">
        <v>140</v>
      </c>
      <c r="C16" s="128">
        <v>82543.428780000002</v>
      </c>
      <c r="D16" s="128">
        <v>82148.817379999993</v>
      </c>
      <c r="E16" s="128">
        <v>73557.318710000007</v>
      </c>
      <c r="F16" s="128">
        <v>60277.450449999997</v>
      </c>
      <c r="G16" s="128">
        <v>96526.272779999999</v>
      </c>
      <c r="H16" s="128">
        <v>57984.925450000002</v>
      </c>
      <c r="I16" s="128">
        <v>63096.187539999999</v>
      </c>
      <c r="J16" s="128">
        <v>52988.667009999997</v>
      </c>
      <c r="K16" s="128">
        <v>93408.117929999993</v>
      </c>
      <c r="L16" s="128">
        <v>90459.808850000001</v>
      </c>
      <c r="M16" s="128"/>
      <c r="N16" s="128"/>
      <c r="O16" s="129">
        <v>752990.99488000001</v>
      </c>
    </row>
    <row r="17" spans="1:15" ht="13.8" x14ac:dyDescent="0.25">
      <c r="A17" s="97">
        <v>2018</v>
      </c>
      <c r="B17" s="127" t="s">
        <v>140</v>
      </c>
      <c r="C17" s="128">
        <v>77553.726509999993</v>
      </c>
      <c r="D17" s="128">
        <v>83548.081090000007</v>
      </c>
      <c r="E17" s="128">
        <v>65103.239679999999</v>
      </c>
      <c r="F17" s="128">
        <v>53878.586889999999</v>
      </c>
      <c r="G17" s="128">
        <v>72477.135729999995</v>
      </c>
      <c r="H17" s="128">
        <v>86879.483730000007</v>
      </c>
      <c r="I17" s="128">
        <v>90149.987599999993</v>
      </c>
      <c r="J17" s="128">
        <v>66542.850229999996</v>
      </c>
      <c r="K17" s="128">
        <v>119426.97013</v>
      </c>
      <c r="L17" s="128">
        <v>122858.87014</v>
      </c>
      <c r="M17" s="128">
        <v>101133.17666</v>
      </c>
      <c r="N17" s="128">
        <v>72009.888709999999</v>
      </c>
      <c r="O17" s="129">
        <v>1011561.9971</v>
      </c>
    </row>
    <row r="18" spans="1:15" ht="13.8" x14ac:dyDescent="0.25">
      <c r="A18" s="98">
        <v>2019</v>
      </c>
      <c r="B18" s="127" t="s">
        <v>141</v>
      </c>
      <c r="C18" s="128">
        <v>8448.1456600000001</v>
      </c>
      <c r="D18" s="128">
        <v>13159.61594</v>
      </c>
      <c r="E18" s="128">
        <v>19682.62761</v>
      </c>
      <c r="F18" s="128">
        <v>9745.6436599999997</v>
      </c>
      <c r="G18" s="128">
        <v>8965.0073200000006</v>
      </c>
      <c r="H18" s="128">
        <v>3904.7493800000002</v>
      </c>
      <c r="I18" s="128">
        <v>4960.3642099999997</v>
      </c>
      <c r="J18" s="128">
        <v>5881.6617999999999</v>
      </c>
      <c r="K18" s="128">
        <v>6573.87219</v>
      </c>
      <c r="L18" s="128">
        <v>5980.0754100000004</v>
      </c>
      <c r="M18" s="128"/>
      <c r="N18" s="128"/>
      <c r="O18" s="129">
        <v>87301.763179999994</v>
      </c>
    </row>
    <row r="19" spans="1:15" ht="13.8" x14ac:dyDescent="0.25">
      <c r="A19" s="97">
        <v>2018</v>
      </c>
      <c r="B19" s="127" t="s">
        <v>141</v>
      </c>
      <c r="C19" s="128">
        <v>8699.7593300000008</v>
      </c>
      <c r="D19" s="128">
        <v>14888.55919</v>
      </c>
      <c r="E19" s="128">
        <v>18298.714830000001</v>
      </c>
      <c r="F19" s="128">
        <v>11630.61274</v>
      </c>
      <c r="G19" s="128">
        <v>6780.4105499999996</v>
      </c>
      <c r="H19" s="128">
        <v>4806.9034300000003</v>
      </c>
      <c r="I19" s="128">
        <v>4293.7941899999996</v>
      </c>
      <c r="J19" s="128">
        <v>4651.7716099999998</v>
      </c>
      <c r="K19" s="128">
        <v>5349.45957</v>
      </c>
      <c r="L19" s="128">
        <v>5137.6928900000003</v>
      </c>
      <c r="M19" s="128">
        <v>7413.7436299999999</v>
      </c>
      <c r="N19" s="128">
        <v>7334.2233299999998</v>
      </c>
      <c r="O19" s="129">
        <v>99285.64529</v>
      </c>
    </row>
    <row r="20" spans="1:15" ht="13.8" x14ac:dyDescent="0.25">
      <c r="A20" s="98">
        <v>2019</v>
      </c>
      <c r="B20" s="127" t="s">
        <v>142</v>
      </c>
      <c r="C20" s="130">
        <v>220625.41555000001</v>
      </c>
      <c r="D20" s="130">
        <v>211080.66346000001</v>
      </c>
      <c r="E20" s="130">
        <v>237556.44433999999</v>
      </c>
      <c r="F20" s="130">
        <v>217807.31377000001</v>
      </c>
      <c r="G20" s="130">
        <v>230877.91138999999</v>
      </c>
      <c r="H20" s="128">
        <v>168271.85302000001</v>
      </c>
      <c r="I20" s="128">
        <v>212361.53711999999</v>
      </c>
      <c r="J20" s="128">
        <v>183401.37247999999</v>
      </c>
      <c r="K20" s="128">
        <v>200468.96510999999</v>
      </c>
      <c r="L20" s="128">
        <v>207593.57625000001</v>
      </c>
      <c r="M20" s="128"/>
      <c r="N20" s="128"/>
      <c r="O20" s="129">
        <v>2090045.0524899999</v>
      </c>
    </row>
    <row r="21" spans="1:15" ht="13.8" x14ac:dyDescent="0.25">
      <c r="A21" s="97">
        <v>2018</v>
      </c>
      <c r="B21" s="127" t="s">
        <v>142</v>
      </c>
      <c r="C21" s="128">
        <v>218255.13686</v>
      </c>
      <c r="D21" s="128">
        <v>177209.36773</v>
      </c>
      <c r="E21" s="128">
        <v>219741.03091</v>
      </c>
      <c r="F21" s="128">
        <v>213714.70480000001</v>
      </c>
      <c r="G21" s="128">
        <v>211948.28867000001</v>
      </c>
      <c r="H21" s="128">
        <v>189600.86120000001</v>
      </c>
      <c r="I21" s="128">
        <v>202231.55442</v>
      </c>
      <c r="J21" s="128">
        <v>192331.07040999999</v>
      </c>
      <c r="K21" s="128">
        <v>208921.23465</v>
      </c>
      <c r="L21" s="128">
        <v>221852.63436</v>
      </c>
      <c r="M21" s="128">
        <v>241024.81894</v>
      </c>
      <c r="N21" s="128">
        <v>213749.00661000001</v>
      </c>
      <c r="O21" s="129">
        <v>2510579.7095599999</v>
      </c>
    </row>
    <row r="22" spans="1:15" ht="13.8" x14ac:dyDescent="0.25">
      <c r="A22" s="98">
        <v>2019</v>
      </c>
      <c r="B22" s="127" t="s">
        <v>143</v>
      </c>
      <c r="C22" s="130">
        <v>392892.80355000001</v>
      </c>
      <c r="D22" s="130">
        <v>411557.63325000001</v>
      </c>
      <c r="E22" s="130">
        <v>472004.70539000002</v>
      </c>
      <c r="F22" s="130">
        <v>476669.34159000003</v>
      </c>
      <c r="G22" s="130">
        <v>526741.38702999998</v>
      </c>
      <c r="H22" s="128">
        <v>347436.25855000003</v>
      </c>
      <c r="I22" s="128">
        <v>496576.54216999997</v>
      </c>
      <c r="J22" s="128">
        <v>413354.03104999999</v>
      </c>
      <c r="K22" s="128">
        <v>457627.95603</v>
      </c>
      <c r="L22" s="128">
        <v>491737.40444999997</v>
      </c>
      <c r="M22" s="128"/>
      <c r="N22" s="128"/>
      <c r="O22" s="129">
        <v>4486598.0630599996</v>
      </c>
    </row>
    <row r="23" spans="1:15" ht="13.8" x14ac:dyDescent="0.25">
      <c r="A23" s="97">
        <v>2018</v>
      </c>
      <c r="B23" s="127" t="s">
        <v>143</v>
      </c>
      <c r="C23" s="128">
        <v>371395.06936999998</v>
      </c>
      <c r="D23" s="130">
        <v>397684.04918999999</v>
      </c>
      <c r="E23" s="128">
        <v>456864.21461999998</v>
      </c>
      <c r="F23" s="128">
        <v>412343.83591999998</v>
      </c>
      <c r="G23" s="128">
        <v>429316.54726000002</v>
      </c>
      <c r="H23" s="128">
        <v>384816.46629999997</v>
      </c>
      <c r="I23" s="128">
        <v>405437.21184</v>
      </c>
      <c r="J23" s="128">
        <v>364775.44137000002</v>
      </c>
      <c r="K23" s="128">
        <v>409699.7548</v>
      </c>
      <c r="L23" s="128">
        <v>439473.22240000003</v>
      </c>
      <c r="M23" s="128">
        <v>484324.64371999999</v>
      </c>
      <c r="N23" s="128">
        <v>458531.65023999999</v>
      </c>
      <c r="O23" s="129">
        <v>5014662.1070299996</v>
      </c>
    </row>
    <row r="24" spans="1:15" ht="13.8" x14ac:dyDescent="0.25">
      <c r="A24" s="98">
        <v>2019</v>
      </c>
      <c r="B24" s="125" t="s">
        <v>14</v>
      </c>
      <c r="C24" s="131">
        <f>C26+C28+C30+C32+C34+C36+C38+C40+C42+C44+C46+C48+C50+C52+C54+C56</f>
        <v>10614161.714870002</v>
      </c>
      <c r="D24" s="131">
        <f t="shared" ref="D24:O24" si="2">D26+D28+D30+D32+D34+D36+D38+D40+D42+D44+D46+D48+D50+D52+D54+D56</f>
        <v>11045179.558790002</v>
      </c>
      <c r="E24" s="131">
        <f t="shared" si="2"/>
        <v>12637432.466449998</v>
      </c>
      <c r="F24" s="131">
        <f t="shared" si="2"/>
        <v>11769903.866839997</v>
      </c>
      <c r="G24" s="131">
        <f t="shared" si="2"/>
        <v>13001162.335320001</v>
      </c>
      <c r="H24" s="131">
        <f t="shared" si="2"/>
        <v>8891088.2916600015</v>
      </c>
      <c r="I24" s="131">
        <f t="shared" si="2"/>
        <v>12526127.271909999</v>
      </c>
      <c r="J24" s="131">
        <f t="shared" si="2"/>
        <v>10199985.942740001</v>
      </c>
      <c r="K24" s="131">
        <f t="shared" si="2"/>
        <v>11598542.03389</v>
      </c>
      <c r="L24" s="131">
        <f t="shared" si="2"/>
        <v>12426864.491869999</v>
      </c>
      <c r="M24" s="131"/>
      <c r="N24" s="131"/>
      <c r="O24" s="131">
        <f t="shared" si="2"/>
        <v>114710447.97433999</v>
      </c>
    </row>
    <row r="25" spans="1:15" ht="13.8" x14ac:dyDescent="0.25">
      <c r="A25" s="97">
        <v>2018</v>
      </c>
      <c r="B25" s="125" t="s">
        <v>14</v>
      </c>
      <c r="C25" s="131">
        <f>C27+C29+C31+C33+C35+C37+C39+C41+C43+C45+C47+C49+C51+C53+C55+C57</f>
        <v>9885819.5160400011</v>
      </c>
      <c r="D25" s="131">
        <f t="shared" ref="D25:O25" si="3">D27+D29+D31+D33+D35+D37+D39+D41+D43+D45+D47+D49+D51+D53+D55+D57</f>
        <v>10687689.17622</v>
      </c>
      <c r="E25" s="131">
        <f t="shared" si="3"/>
        <v>12705720.845829999</v>
      </c>
      <c r="F25" s="131">
        <f t="shared" si="3"/>
        <v>11354940.38673</v>
      </c>
      <c r="G25" s="131">
        <f t="shared" si="3"/>
        <v>11589534.75326</v>
      </c>
      <c r="H25" s="131">
        <f t="shared" si="3"/>
        <v>10581728.758609997</v>
      </c>
      <c r="I25" s="131">
        <f t="shared" si="3"/>
        <v>11551594.873420002</v>
      </c>
      <c r="J25" s="131">
        <f t="shared" si="3"/>
        <v>10100282.102499999</v>
      </c>
      <c r="K25" s="131">
        <f t="shared" si="3"/>
        <v>11714645.171189997</v>
      </c>
      <c r="L25" s="131">
        <f t="shared" si="3"/>
        <v>12702877.902229998</v>
      </c>
      <c r="M25" s="131">
        <f t="shared" si="3"/>
        <v>12272829.167819999</v>
      </c>
      <c r="N25" s="131">
        <f t="shared" si="3"/>
        <v>11068024.18316</v>
      </c>
      <c r="O25" s="131">
        <f t="shared" si="3"/>
        <v>136215686.83701</v>
      </c>
    </row>
    <row r="26" spans="1:15" ht="13.8" x14ac:dyDescent="0.25">
      <c r="A26" s="98">
        <v>2019</v>
      </c>
      <c r="B26" s="127" t="s">
        <v>144</v>
      </c>
      <c r="C26" s="128">
        <v>675596.79611</v>
      </c>
      <c r="D26" s="128">
        <v>639720.16107999999</v>
      </c>
      <c r="E26" s="128">
        <v>727180.80353000003</v>
      </c>
      <c r="F26" s="128">
        <v>690758.58325000003</v>
      </c>
      <c r="G26" s="128">
        <v>786412.48901000002</v>
      </c>
      <c r="H26" s="128">
        <v>509916.66570000001</v>
      </c>
      <c r="I26" s="128">
        <v>662560.16622999997</v>
      </c>
      <c r="J26" s="128">
        <v>572839.20453999995</v>
      </c>
      <c r="K26" s="128">
        <v>678308.98416999995</v>
      </c>
      <c r="L26" s="128">
        <v>705573.94687999994</v>
      </c>
      <c r="M26" s="128"/>
      <c r="N26" s="128"/>
      <c r="O26" s="129">
        <v>6648867.8004999999</v>
      </c>
    </row>
    <row r="27" spans="1:15" ht="13.8" x14ac:dyDescent="0.25">
      <c r="A27" s="97">
        <v>2018</v>
      </c>
      <c r="B27" s="127" t="s">
        <v>144</v>
      </c>
      <c r="C27" s="128">
        <v>695217.7378</v>
      </c>
      <c r="D27" s="128">
        <v>698373.08108999999</v>
      </c>
      <c r="E27" s="128">
        <v>791150.88341000001</v>
      </c>
      <c r="F27" s="128">
        <v>706266.24419</v>
      </c>
      <c r="G27" s="128">
        <v>747199.03589000006</v>
      </c>
      <c r="H27" s="128">
        <v>659413.85458000004</v>
      </c>
      <c r="I27" s="128">
        <v>699556.26543999999</v>
      </c>
      <c r="J27" s="128">
        <v>615891.34689000004</v>
      </c>
      <c r="K27" s="128">
        <v>716706.82530000003</v>
      </c>
      <c r="L27" s="128">
        <v>759073.42344000004</v>
      </c>
      <c r="M27" s="128">
        <v>746706.24453999999</v>
      </c>
      <c r="N27" s="128">
        <v>621507.28454000002</v>
      </c>
      <c r="O27" s="129">
        <v>8457062.2271100003</v>
      </c>
    </row>
    <row r="28" spans="1:15" ht="13.8" x14ac:dyDescent="0.25">
      <c r="A28" s="98">
        <v>2019</v>
      </c>
      <c r="B28" s="127" t="s">
        <v>145</v>
      </c>
      <c r="C28" s="128">
        <v>116826.92168</v>
      </c>
      <c r="D28" s="128">
        <v>146312.15843000001</v>
      </c>
      <c r="E28" s="128">
        <v>176077.56883</v>
      </c>
      <c r="F28" s="128">
        <v>141721.87288000001</v>
      </c>
      <c r="G28" s="128">
        <v>162721.13516999999</v>
      </c>
      <c r="H28" s="128">
        <v>87702.701669999995</v>
      </c>
      <c r="I28" s="128">
        <v>165926.3364</v>
      </c>
      <c r="J28" s="128">
        <v>134753.41841000001</v>
      </c>
      <c r="K28" s="128">
        <v>147943.47865999999</v>
      </c>
      <c r="L28" s="128">
        <v>148236.31511</v>
      </c>
      <c r="M28" s="128"/>
      <c r="N28" s="128"/>
      <c r="O28" s="129">
        <v>1428221.9072400001</v>
      </c>
    </row>
    <row r="29" spans="1:15" ht="13.8" x14ac:dyDescent="0.25">
      <c r="A29" s="97">
        <v>2018</v>
      </c>
      <c r="B29" s="127" t="s">
        <v>145</v>
      </c>
      <c r="C29" s="128">
        <v>129006.51098000001</v>
      </c>
      <c r="D29" s="128">
        <v>144500.90893000001</v>
      </c>
      <c r="E29" s="128">
        <v>168927.35490999999</v>
      </c>
      <c r="F29" s="128">
        <v>149662.07883000001</v>
      </c>
      <c r="G29" s="128">
        <v>141957.16248999999</v>
      </c>
      <c r="H29" s="128">
        <v>117837.21334</v>
      </c>
      <c r="I29" s="128">
        <v>149645.90728000001</v>
      </c>
      <c r="J29" s="128">
        <v>142619.92501000001</v>
      </c>
      <c r="K29" s="128">
        <v>138311.14146000001</v>
      </c>
      <c r="L29" s="128">
        <v>142955.52056999999</v>
      </c>
      <c r="M29" s="128">
        <v>124206.18283999999</v>
      </c>
      <c r="N29" s="128">
        <v>133910.55101</v>
      </c>
      <c r="O29" s="129">
        <v>1683540.45765</v>
      </c>
    </row>
    <row r="30" spans="1:15" s="39" customFormat="1" ht="13.8" x14ac:dyDescent="0.25">
      <c r="A30" s="98">
        <v>2019</v>
      </c>
      <c r="B30" s="127" t="s">
        <v>146</v>
      </c>
      <c r="C30" s="128">
        <v>182640.83843999999</v>
      </c>
      <c r="D30" s="128">
        <v>185831.68093999999</v>
      </c>
      <c r="E30" s="128">
        <v>208839.27116</v>
      </c>
      <c r="F30" s="128">
        <v>229625.93014000001</v>
      </c>
      <c r="G30" s="128">
        <v>235716.12834</v>
      </c>
      <c r="H30" s="128">
        <v>132934.57324</v>
      </c>
      <c r="I30" s="128">
        <v>222815.60256</v>
      </c>
      <c r="J30" s="128">
        <v>174717.27129999999</v>
      </c>
      <c r="K30" s="128">
        <v>230074.10131</v>
      </c>
      <c r="L30" s="128">
        <v>254999.32868000001</v>
      </c>
      <c r="M30" s="128"/>
      <c r="N30" s="128"/>
      <c r="O30" s="129">
        <v>2058194.7261099999</v>
      </c>
    </row>
    <row r="31" spans="1:15" ht="13.8" x14ac:dyDescent="0.25">
      <c r="A31" s="97">
        <v>2018</v>
      </c>
      <c r="B31" s="127" t="s">
        <v>146</v>
      </c>
      <c r="C31" s="128">
        <v>168766.30025999999</v>
      </c>
      <c r="D31" s="128">
        <v>173337.79154999999</v>
      </c>
      <c r="E31" s="128">
        <v>211790.01795000001</v>
      </c>
      <c r="F31" s="128">
        <v>190638.38509</v>
      </c>
      <c r="G31" s="128">
        <v>200048.17971</v>
      </c>
      <c r="H31" s="128">
        <v>152699.56980999999</v>
      </c>
      <c r="I31" s="128">
        <v>184959.29788</v>
      </c>
      <c r="J31" s="128">
        <v>158376.42644000001</v>
      </c>
      <c r="K31" s="128">
        <v>193617.09578</v>
      </c>
      <c r="L31" s="128">
        <v>213020.26045999999</v>
      </c>
      <c r="M31" s="128">
        <v>227692.57577</v>
      </c>
      <c r="N31" s="128">
        <v>190096.95955999999</v>
      </c>
      <c r="O31" s="129">
        <v>2265042.86026</v>
      </c>
    </row>
    <row r="32" spans="1:15" ht="13.8" x14ac:dyDescent="0.25">
      <c r="A32" s="98">
        <v>2019</v>
      </c>
      <c r="B32" s="127" t="s">
        <v>147</v>
      </c>
      <c r="C32" s="130">
        <v>1535509.49807</v>
      </c>
      <c r="D32" s="130">
        <v>1641067.1523599999</v>
      </c>
      <c r="E32" s="130">
        <v>1833623.15921</v>
      </c>
      <c r="F32" s="130">
        <v>1766078.67713</v>
      </c>
      <c r="G32" s="130">
        <v>1933168.1620499999</v>
      </c>
      <c r="H32" s="130">
        <v>1294216.56678</v>
      </c>
      <c r="I32" s="130">
        <v>1731329.42344</v>
      </c>
      <c r="J32" s="130">
        <v>1632959.8492099999</v>
      </c>
      <c r="K32" s="130">
        <v>1646998.61693</v>
      </c>
      <c r="L32" s="130">
        <v>1934796.0269899999</v>
      </c>
      <c r="M32" s="130"/>
      <c r="N32" s="130"/>
      <c r="O32" s="129">
        <v>16949747.132169999</v>
      </c>
    </row>
    <row r="33" spans="1:15" ht="13.8" x14ac:dyDescent="0.25">
      <c r="A33" s="97">
        <v>2018</v>
      </c>
      <c r="B33" s="127" t="s">
        <v>147</v>
      </c>
      <c r="C33" s="128">
        <v>1349401.432</v>
      </c>
      <c r="D33" s="128">
        <v>1260182.5490900001</v>
      </c>
      <c r="E33" s="128">
        <v>1560031.6217</v>
      </c>
      <c r="F33" s="130">
        <v>1347988.6047799999</v>
      </c>
      <c r="G33" s="130">
        <v>1461147.1682800001</v>
      </c>
      <c r="H33" s="130">
        <v>1417613.28281</v>
      </c>
      <c r="I33" s="130">
        <v>1473217.6945700001</v>
      </c>
      <c r="J33" s="130">
        <v>1374045.4340900001</v>
      </c>
      <c r="K33" s="130">
        <v>1529281.83702</v>
      </c>
      <c r="L33" s="130">
        <v>1582935.83326</v>
      </c>
      <c r="M33" s="130">
        <v>1489235.07497</v>
      </c>
      <c r="N33" s="130">
        <v>1503775.9528099999</v>
      </c>
      <c r="O33" s="129">
        <v>17348856.485380001</v>
      </c>
    </row>
    <row r="34" spans="1:15" ht="13.8" x14ac:dyDescent="0.25">
      <c r="A34" s="98">
        <v>2019</v>
      </c>
      <c r="B34" s="127" t="s">
        <v>148</v>
      </c>
      <c r="C34" s="128">
        <v>1413844.0063400001</v>
      </c>
      <c r="D34" s="128">
        <v>1413430.53088</v>
      </c>
      <c r="E34" s="128">
        <v>1674436.62261</v>
      </c>
      <c r="F34" s="128">
        <v>1502602.3310100001</v>
      </c>
      <c r="G34" s="128">
        <v>1621370.7511700001</v>
      </c>
      <c r="H34" s="128">
        <v>1086553.7920599999</v>
      </c>
      <c r="I34" s="128">
        <v>1674497.09678</v>
      </c>
      <c r="J34" s="128">
        <v>1398236.5637000001</v>
      </c>
      <c r="K34" s="128">
        <v>1504049.0639299999</v>
      </c>
      <c r="L34" s="128">
        <v>1554684.53844</v>
      </c>
      <c r="M34" s="128"/>
      <c r="N34" s="128"/>
      <c r="O34" s="129">
        <v>14843705.29692</v>
      </c>
    </row>
    <row r="35" spans="1:15" ht="13.8" x14ac:dyDescent="0.25">
      <c r="A35" s="97">
        <v>2018</v>
      </c>
      <c r="B35" s="127" t="s">
        <v>148</v>
      </c>
      <c r="C35" s="128">
        <v>1427518.43108</v>
      </c>
      <c r="D35" s="128">
        <v>1405227.67512</v>
      </c>
      <c r="E35" s="128">
        <v>1678441.7929199999</v>
      </c>
      <c r="F35" s="128">
        <v>1464978.0263199999</v>
      </c>
      <c r="G35" s="128">
        <v>1480999.13662</v>
      </c>
      <c r="H35" s="128">
        <v>1354511.9857999999</v>
      </c>
      <c r="I35" s="128">
        <v>1580493.9042799999</v>
      </c>
      <c r="J35" s="128">
        <v>1385389.7786999999</v>
      </c>
      <c r="K35" s="128">
        <v>1459116.8579500001</v>
      </c>
      <c r="L35" s="128">
        <v>1560769.0747799999</v>
      </c>
      <c r="M35" s="128">
        <v>1525316.12387</v>
      </c>
      <c r="N35" s="128">
        <v>1306010.4537599999</v>
      </c>
      <c r="O35" s="129">
        <v>17628773.2412</v>
      </c>
    </row>
    <row r="36" spans="1:15" ht="13.8" x14ac:dyDescent="0.25">
      <c r="A36" s="98">
        <v>2019</v>
      </c>
      <c r="B36" s="127" t="s">
        <v>149</v>
      </c>
      <c r="C36" s="128">
        <v>2327665.2744</v>
      </c>
      <c r="D36" s="128">
        <v>2544713.77049</v>
      </c>
      <c r="E36" s="128">
        <v>2883215.3957699998</v>
      </c>
      <c r="F36" s="128">
        <v>2615134.3687800001</v>
      </c>
      <c r="G36" s="128">
        <v>2753101.24474</v>
      </c>
      <c r="H36" s="128">
        <v>2189794.3055699999</v>
      </c>
      <c r="I36" s="128">
        <v>2900293.81831</v>
      </c>
      <c r="J36" s="128">
        <v>1740864.8730899999</v>
      </c>
      <c r="K36" s="128">
        <v>2592727.3791200002</v>
      </c>
      <c r="L36" s="128">
        <v>2816795.3793299999</v>
      </c>
      <c r="M36" s="128"/>
      <c r="N36" s="128"/>
      <c r="O36" s="129">
        <v>25364305.809599999</v>
      </c>
    </row>
    <row r="37" spans="1:15" ht="13.8" x14ac:dyDescent="0.25">
      <c r="A37" s="97">
        <v>2018</v>
      </c>
      <c r="B37" s="127" t="s">
        <v>149</v>
      </c>
      <c r="C37" s="128">
        <v>2285575.09082</v>
      </c>
      <c r="D37" s="128">
        <v>2795908.2250100002</v>
      </c>
      <c r="E37" s="128">
        <v>3144072.3177899998</v>
      </c>
      <c r="F37" s="128">
        <v>2901983.6377599998</v>
      </c>
      <c r="G37" s="128">
        <v>2764086.87109</v>
      </c>
      <c r="H37" s="128">
        <v>2539880.2918500002</v>
      </c>
      <c r="I37" s="128">
        <v>2762765.1183199999</v>
      </c>
      <c r="J37" s="128">
        <v>1607579.5556600001</v>
      </c>
      <c r="K37" s="128">
        <v>2605339.7833199999</v>
      </c>
      <c r="L37" s="128">
        <v>2918844.09448</v>
      </c>
      <c r="M37" s="128">
        <v>2766870.56311</v>
      </c>
      <c r="N37" s="128">
        <v>2472116.05064</v>
      </c>
      <c r="O37" s="129">
        <v>31565021.599849999</v>
      </c>
    </row>
    <row r="38" spans="1:15" ht="13.8" x14ac:dyDescent="0.25">
      <c r="A38" s="98">
        <v>2019</v>
      </c>
      <c r="B38" s="127" t="s">
        <v>150</v>
      </c>
      <c r="C38" s="128">
        <v>91914.359599999996</v>
      </c>
      <c r="D38" s="128">
        <v>75710.983500000002</v>
      </c>
      <c r="E38" s="128">
        <v>99641.453349999996</v>
      </c>
      <c r="F38" s="128">
        <v>114409.40011</v>
      </c>
      <c r="G38" s="128">
        <v>53989.944869999999</v>
      </c>
      <c r="H38" s="128">
        <v>55621.220090000003</v>
      </c>
      <c r="I38" s="128">
        <v>88646.392699999997</v>
      </c>
      <c r="J38" s="128">
        <v>109692.7362</v>
      </c>
      <c r="K38" s="128">
        <v>37060.896339999999</v>
      </c>
      <c r="L38" s="128">
        <v>42330.465889999999</v>
      </c>
      <c r="M38" s="128"/>
      <c r="N38" s="128"/>
      <c r="O38" s="129">
        <v>769017.85265000002</v>
      </c>
    </row>
    <row r="39" spans="1:15" ht="13.8" x14ac:dyDescent="0.25">
      <c r="A39" s="97">
        <v>2018</v>
      </c>
      <c r="B39" s="127" t="s">
        <v>150</v>
      </c>
      <c r="C39" s="128">
        <v>42524.265619999998</v>
      </c>
      <c r="D39" s="128">
        <v>56242.339760000003</v>
      </c>
      <c r="E39" s="128">
        <v>79226.622390000004</v>
      </c>
      <c r="F39" s="128">
        <v>42637.633880000001</v>
      </c>
      <c r="G39" s="128">
        <v>133538.68554000001</v>
      </c>
      <c r="H39" s="128">
        <v>139721.95924</v>
      </c>
      <c r="I39" s="128">
        <v>148742.76595999999</v>
      </c>
      <c r="J39" s="128">
        <v>95641.843789999999</v>
      </c>
      <c r="K39" s="128">
        <v>53260.481919999998</v>
      </c>
      <c r="L39" s="128">
        <v>130754.85827</v>
      </c>
      <c r="M39" s="128">
        <v>29652.930079999998</v>
      </c>
      <c r="N39" s="128">
        <v>38576.353869999999</v>
      </c>
      <c r="O39" s="129">
        <v>990520.74031999998</v>
      </c>
    </row>
    <row r="40" spans="1:15" ht="13.8" x14ac:dyDescent="0.25">
      <c r="A40" s="98">
        <v>2019</v>
      </c>
      <c r="B40" s="127" t="s">
        <v>151</v>
      </c>
      <c r="C40" s="128">
        <v>797219.50340000005</v>
      </c>
      <c r="D40" s="128">
        <v>888941.94353000005</v>
      </c>
      <c r="E40" s="128">
        <v>992631.84280999994</v>
      </c>
      <c r="F40" s="128">
        <v>937151.15651</v>
      </c>
      <c r="G40" s="128">
        <v>1042269.29986</v>
      </c>
      <c r="H40" s="128">
        <v>716255.74997999996</v>
      </c>
      <c r="I40" s="128">
        <v>948028.03848999995</v>
      </c>
      <c r="J40" s="128">
        <v>848289.54604000004</v>
      </c>
      <c r="K40" s="128">
        <v>1012982.0891099999</v>
      </c>
      <c r="L40" s="128">
        <v>1073890.98701</v>
      </c>
      <c r="M40" s="128"/>
      <c r="N40" s="128"/>
      <c r="O40" s="129">
        <v>9257660.1567400005</v>
      </c>
    </row>
    <row r="41" spans="1:15" ht="13.8" x14ac:dyDescent="0.25">
      <c r="A41" s="97">
        <v>2018</v>
      </c>
      <c r="B41" s="127" t="s">
        <v>151</v>
      </c>
      <c r="C41" s="128">
        <v>767130.12494999997</v>
      </c>
      <c r="D41" s="128">
        <v>879671.44675</v>
      </c>
      <c r="E41" s="128">
        <v>1028302.50552</v>
      </c>
      <c r="F41" s="128">
        <v>948771.24450000003</v>
      </c>
      <c r="G41" s="128">
        <v>985780.75783000002</v>
      </c>
      <c r="H41" s="128">
        <v>861743.66347999999</v>
      </c>
      <c r="I41" s="128">
        <v>871246.56579000002</v>
      </c>
      <c r="J41" s="128">
        <v>800780.33372999995</v>
      </c>
      <c r="K41" s="128">
        <v>999346.64451000001</v>
      </c>
      <c r="L41" s="128">
        <v>1112817.774</v>
      </c>
      <c r="M41" s="128">
        <v>1090995.2981799999</v>
      </c>
      <c r="N41" s="128">
        <v>957393.26489999995</v>
      </c>
      <c r="O41" s="129">
        <v>11303979.62414</v>
      </c>
    </row>
    <row r="42" spans="1:15" ht="13.8" x14ac:dyDescent="0.25">
      <c r="A42" s="98">
        <v>2019</v>
      </c>
      <c r="B42" s="127" t="s">
        <v>152</v>
      </c>
      <c r="C42" s="128">
        <v>585627.52142</v>
      </c>
      <c r="D42" s="128">
        <v>601146.06064000004</v>
      </c>
      <c r="E42" s="128">
        <v>699104.11292999994</v>
      </c>
      <c r="F42" s="128">
        <v>660089.63719000004</v>
      </c>
      <c r="G42" s="128">
        <v>780409.70758000005</v>
      </c>
      <c r="H42" s="128">
        <v>472198.87258000002</v>
      </c>
      <c r="I42" s="128">
        <v>682798.87415000005</v>
      </c>
      <c r="J42" s="128">
        <v>574898.45010999998</v>
      </c>
      <c r="K42" s="128">
        <v>647509.41144000005</v>
      </c>
      <c r="L42" s="128">
        <v>711883.02402999997</v>
      </c>
      <c r="M42" s="128"/>
      <c r="N42" s="128"/>
      <c r="O42" s="129">
        <v>6415665.6720700003</v>
      </c>
    </row>
    <row r="43" spans="1:15" ht="13.8" x14ac:dyDescent="0.25">
      <c r="A43" s="97">
        <v>2018</v>
      </c>
      <c r="B43" s="127" t="s">
        <v>152</v>
      </c>
      <c r="C43" s="128">
        <v>511761.42559</v>
      </c>
      <c r="D43" s="128">
        <v>546682.48063999997</v>
      </c>
      <c r="E43" s="128">
        <v>635697.34967000003</v>
      </c>
      <c r="F43" s="128">
        <v>602371.03783000004</v>
      </c>
      <c r="G43" s="128">
        <v>622526.24627999996</v>
      </c>
      <c r="H43" s="128">
        <v>550991.41662999999</v>
      </c>
      <c r="I43" s="128">
        <v>611331.19976999995</v>
      </c>
      <c r="J43" s="128">
        <v>550674.53876000002</v>
      </c>
      <c r="K43" s="128">
        <v>612323.60514999996</v>
      </c>
      <c r="L43" s="128">
        <v>702342.68391999998</v>
      </c>
      <c r="M43" s="128">
        <v>702658.16853000002</v>
      </c>
      <c r="N43" s="128">
        <v>662277.51751000003</v>
      </c>
      <c r="O43" s="129">
        <v>7311637.6702800002</v>
      </c>
    </row>
    <row r="44" spans="1:15" ht="13.8" x14ac:dyDescent="0.25">
      <c r="A44" s="98">
        <v>2019</v>
      </c>
      <c r="B44" s="127" t="s">
        <v>153</v>
      </c>
      <c r="C44" s="128">
        <v>650713.38577000005</v>
      </c>
      <c r="D44" s="128">
        <v>655137.05460999999</v>
      </c>
      <c r="E44" s="128">
        <v>712368.93412999995</v>
      </c>
      <c r="F44" s="128">
        <v>706600.02229999995</v>
      </c>
      <c r="G44" s="128">
        <v>827522.58278000006</v>
      </c>
      <c r="H44" s="128">
        <v>516737.10138000001</v>
      </c>
      <c r="I44" s="128">
        <v>709726.85641999997</v>
      </c>
      <c r="J44" s="128">
        <v>611540.65819999995</v>
      </c>
      <c r="K44" s="128">
        <v>651839.75332000002</v>
      </c>
      <c r="L44" s="128">
        <v>720366.81259999995</v>
      </c>
      <c r="M44" s="128"/>
      <c r="N44" s="128"/>
      <c r="O44" s="129">
        <v>6762553.16151</v>
      </c>
    </row>
    <row r="45" spans="1:15" ht="13.8" x14ac:dyDescent="0.25">
      <c r="A45" s="97">
        <v>2018</v>
      </c>
      <c r="B45" s="127" t="s">
        <v>153</v>
      </c>
      <c r="C45" s="128">
        <v>597071.10094999999</v>
      </c>
      <c r="D45" s="128">
        <v>635627.30166</v>
      </c>
      <c r="E45" s="128">
        <v>752639.45242999995</v>
      </c>
      <c r="F45" s="128">
        <v>697996.73695000005</v>
      </c>
      <c r="G45" s="128">
        <v>716062.79812000005</v>
      </c>
      <c r="H45" s="128">
        <v>656930.07006000006</v>
      </c>
      <c r="I45" s="128">
        <v>686901.40460999997</v>
      </c>
      <c r="J45" s="128">
        <v>600373.55952000001</v>
      </c>
      <c r="K45" s="128">
        <v>663410.00473000004</v>
      </c>
      <c r="L45" s="128">
        <v>715231.06463000004</v>
      </c>
      <c r="M45" s="128">
        <v>729399.41712999996</v>
      </c>
      <c r="N45" s="128">
        <v>631280.74283999996</v>
      </c>
      <c r="O45" s="129">
        <v>8082923.6536299996</v>
      </c>
    </row>
    <row r="46" spans="1:15" ht="13.8" x14ac:dyDescent="0.25">
      <c r="A46" s="98">
        <v>2019</v>
      </c>
      <c r="B46" s="127" t="s">
        <v>154</v>
      </c>
      <c r="C46" s="128">
        <v>1195682.44301</v>
      </c>
      <c r="D46" s="128">
        <v>1194996.1725999999</v>
      </c>
      <c r="E46" s="128">
        <v>1307590.9639099999</v>
      </c>
      <c r="F46" s="128">
        <v>1235561.77722</v>
      </c>
      <c r="G46" s="128">
        <v>1355749.43518</v>
      </c>
      <c r="H46" s="128">
        <v>878030.55111</v>
      </c>
      <c r="I46" s="128">
        <v>1242276.16347</v>
      </c>
      <c r="J46" s="128">
        <v>1021409.63631</v>
      </c>
      <c r="K46" s="128">
        <v>1137332.1041600001</v>
      </c>
      <c r="L46" s="128">
        <v>1173690.38689</v>
      </c>
      <c r="M46" s="128"/>
      <c r="N46" s="128"/>
      <c r="O46" s="129">
        <v>11742319.633859999</v>
      </c>
    </row>
    <row r="47" spans="1:15" ht="13.8" x14ac:dyDescent="0.25">
      <c r="A47" s="97">
        <v>2018</v>
      </c>
      <c r="B47" s="127" t="s">
        <v>154</v>
      </c>
      <c r="C47" s="128">
        <v>1117500.22694</v>
      </c>
      <c r="D47" s="128">
        <v>1147423.5262200001</v>
      </c>
      <c r="E47" s="128">
        <v>1287238.8788399999</v>
      </c>
      <c r="F47" s="128">
        <v>1122407.01217</v>
      </c>
      <c r="G47" s="128">
        <v>1204113.1554399999</v>
      </c>
      <c r="H47" s="128">
        <v>1187610.1720799999</v>
      </c>
      <c r="I47" s="128">
        <v>1260229.88876</v>
      </c>
      <c r="J47" s="128">
        <v>1181895.1413499999</v>
      </c>
      <c r="K47" s="128">
        <v>1404159.60439</v>
      </c>
      <c r="L47" s="128">
        <v>1489947.0423300001</v>
      </c>
      <c r="M47" s="128">
        <v>1659434.78623</v>
      </c>
      <c r="N47" s="128">
        <v>1436794.47667</v>
      </c>
      <c r="O47" s="129">
        <v>15498753.911420001</v>
      </c>
    </row>
    <row r="48" spans="1:15" ht="13.8" x14ac:dyDescent="0.25">
      <c r="A48" s="98">
        <v>2019</v>
      </c>
      <c r="B48" s="127" t="s">
        <v>155</v>
      </c>
      <c r="C48" s="128">
        <v>251902.82900999999</v>
      </c>
      <c r="D48" s="128">
        <v>266378.49248000002</v>
      </c>
      <c r="E48" s="128">
        <v>316746.77757999999</v>
      </c>
      <c r="F48" s="128">
        <v>311275.03005</v>
      </c>
      <c r="G48" s="128">
        <v>354009.51500999997</v>
      </c>
      <c r="H48" s="128">
        <v>235224.87685999999</v>
      </c>
      <c r="I48" s="128">
        <v>315694.78876000002</v>
      </c>
      <c r="J48" s="128">
        <v>285397.32873000001</v>
      </c>
      <c r="K48" s="128">
        <v>304421.00837</v>
      </c>
      <c r="L48" s="128">
        <v>295526.19420999999</v>
      </c>
      <c r="M48" s="128"/>
      <c r="N48" s="128"/>
      <c r="O48" s="129">
        <v>2936576.84106</v>
      </c>
    </row>
    <row r="49" spans="1:15" ht="13.8" x14ac:dyDescent="0.25">
      <c r="A49" s="97">
        <v>2018</v>
      </c>
      <c r="B49" s="127" t="s">
        <v>155</v>
      </c>
      <c r="C49" s="128">
        <v>208340.64773999999</v>
      </c>
      <c r="D49" s="128">
        <v>239376.10553999999</v>
      </c>
      <c r="E49" s="128">
        <v>266845.07678</v>
      </c>
      <c r="F49" s="128">
        <v>258401.22227999999</v>
      </c>
      <c r="G49" s="128">
        <v>273577.41087999998</v>
      </c>
      <c r="H49" s="128">
        <v>254254.18246000001</v>
      </c>
      <c r="I49" s="128">
        <v>256352.098</v>
      </c>
      <c r="J49" s="128">
        <v>220587.65960000001</v>
      </c>
      <c r="K49" s="128">
        <v>243458.81565999999</v>
      </c>
      <c r="L49" s="128">
        <v>261500.93969</v>
      </c>
      <c r="M49" s="128">
        <v>261189.58387</v>
      </c>
      <c r="N49" s="128">
        <v>242754.13456999999</v>
      </c>
      <c r="O49" s="129">
        <v>2986637.8770699999</v>
      </c>
    </row>
    <row r="50" spans="1:15" ht="13.8" x14ac:dyDescent="0.25">
      <c r="A50" s="98">
        <v>2019</v>
      </c>
      <c r="B50" s="127" t="s">
        <v>156</v>
      </c>
      <c r="C50" s="128">
        <v>272604.38332999998</v>
      </c>
      <c r="D50" s="128">
        <v>249567.08027000001</v>
      </c>
      <c r="E50" s="128">
        <v>297519.2072</v>
      </c>
      <c r="F50" s="128">
        <v>258072.58892000001</v>
      </c>
      <c r="G50" s="128">
        <v>362006.07656000002</v>
      </c>
      <c r="H50" s="128">
        <v>215311.95660999999</v>
      </c>
      <c r="I50" s="128">
        <v>508463.08431000001</v>
      </c>
      <c r="J50" s="128">
        <v>566131.63852000004</v>
      </c>
      <c r="K50" s="128">
        <v>439332.00699999998</v>
      </c>
      <c r="L50" s="128">
        <v>267294.50059000001</v>
      </c>
      <c r="M50" s="128"/>
      <c r="N50" s="128"/>
      <c r="O50" s="129">
        <v>3436302.5233100001</v>
      </c>
    </row>
    <row r="51" spans="1:15" ht="13.8" x14ac:dyDescent="0.25">
      <c r="A51" s="97">
        <v>2018</v>
      </c>
      <c r="B51" s="127" t="s">
        <v>156</v>
      </c>
      <c r="C51" s="128">
        <v>141387.96517000001</v>
      </c>
      <c r="D51" s="128">
        <v>195475.11747</v>
      </c>
      <c r="E51" s="128">
        <v>522430.24839999998</v>
      </c>
      <c r="F51" s="128">
        <v>354283.47259000002</v>
      </c>
      <c r="G51" s="128">
        <v>250675.26118999999</v>
      </c>
      <c r="H51" s="128">
        <v>197867.55726</v>
      </c>
      <c r="I51" s="128">
        <v>259578.60659000001</v>
      </c>
      <c r="J51" s="128">
        <v>896160.51095999999</v>
      </c>
      <c r="K51" s="128">
        <v>590090.13118000003</v>
      </c>
      <c r="L51" s="128">
        <v>471252.56047000003</v>
      </c>
      <c r="M51" s="128">
        <v>271828.74962000002</v>
      </c>
      <c r="N51" s="128">
        <v>251917.11444999999</v>
      </c>
      <c r="O51" s="129">
        <v>4402947.2953500003</v>
      </c>
    </row>
    <row r="52" spans="1:15" ht="13.8" x14ac:dyDescent="0.25">
      <c r="A52" s="98">
        <v>2019</v>
      </c>
      <c r="B52" s="127" t="s">
        <v>157</v>
      </c>
      <c r="C52" s="128">
        <v>174773.56437000001</v>
      </c>
      <c r="D52" s="128">
        <v>170913.36405</v>
      </c>
      <c r="E52" s="128">
        <v>282566.86268999998</v>
      </c>
      <c r="F52" s="128">
        <v>197032.56896</v>
      </c>
      <c r="G52" s="128">
        <v>248778.45129999999</v>
      </c>
      <c r="H52" s="128">
        <v>207582.27974</v>
      </c>
      <c r="I52" s="128">
        <v>234060.04074</v>
      </c>
      <c r="J52" s="128">
        <v>175314.58811000001</v>
      </c>
      <c r="K52" s="128">
        <v>164175.03698</v>
      </c>
      <c r="L52" s="128">
        <v>280619.62258999998</v>
      </c>
      <c r="M52" s="128"/>
      <c r="N52" s="128"/>
      <c r="O52" s="129">
        <v>2135816.37953</v>
      </c>
    </row>
    <row r="53" spans="1:15" ht="13.8" x14ac:dyDescent="0.25">
      <c r="A53" s="97">
        <v>2018</v>
      </c>
      <c r="B53" s="127" t="s">
        <v>157</v>
      </c>
      <c r="C53" s="128">
        <v>106506.34802</v>
      </c>
      <c r="D53" s="128">
        <v>149655.0753</v>
      </c>
      <c r="E53" s="128">
        <v>147926.57779000001</v>
      </c>
      <c r="F53" s="128">
        <v>189961.07772999999</v>
      </c>
      <c r="G53" s="128">
        <v>190016.05770999999</v>
      </c>
      <c r="H53" s="128">
        <v>123013.28576</v>
      </c>
      <c r="I53" s="128">
        <v>197255.41209</v>
      </c>
      <c r="J53" s="128">
        <v>119749.85591</v>
      </c>
      <c r="K53" s="128">
        <v>122785.72756</v>
      </c>
      <c r="L53" s="128">
        <v>206633.42103999999</v>
      </c>
      <c r="M53" s="128">
        <v>228958.16792000001</v>
      </c>
      <c r="N53" s="128">
        <v>253495.31524</v>
      </c>
      <c r="O53" s="129">
        <v>2035956.32207</v>
      </c>
    </row>
    <row r="54" spans="1:15" ht="13.8" x14ac:dyDescent="0.25">
      <c r="A54" s="98">
        <v>2019</v>
      </c>
      <c r="B54" s="127" t="s">
        <v>158</v>
      </c>
      <c r="C54" s="128">
        <v>334321.76097</v>
      </c>
      <c r="D54" s="128">
        <v>362307.99008000002</v>
      </c>
      <c r="E54" s="128">
        <v>414502.20578999998</v>
      </c>
      <c r="F54" s="128">
        <v>392887.90951000003</v>
      </c>
      <c r="G54" s="128">
        <v>473392.45689999999</v>
      </c>
      <c r="H54" s="128">
        <v>286005.62861999997</v>
      </c>
      <c r="I54" s="128">
        <v>426345.84156999999</v>
      </c>
      <c r="J54" s="128">
        <v>345351.83607999998</v>
      </c>
      <c r="K54" s="128">
        <v>396053.01669999998</v>
      </c>
      <c r="L54" s="128">
        <v>438404.00355999998</v>
      </c>
      <c r="M54" s="128"/>
      <c r="N54" s="128"/>
      <c r="O54" s="129">
        <v>3869572.6497800001</v>
      </c>
    </row>
    <row r="55" spans="1:15" ht="13.8" x14ac:dyDescent="0.25">
      <c r="A55" s="97">
        <v>2018</v>
      </c>
      <c r="B55" s="127" t="s">
        <v>158</v>
      </c>
      <c r="C55" s="128">
        <v>331287.17619999999</v>
      </c>
      <c r="D55" s="128">
        <v>350915.61978000001</v>
      </c>
      <c r="E55" s="128">
        <v>417498.91473000002</v>
      </c>
      <c r="F55" s="128">
        <v>365935.32127000001</v>
      </c>
      <c r="G55" s="128">
        <v>406277.45730000001</v>
      </c>
      <c r="H55" s="128">
        <v>357596.32114999997</v>
      </c>
      <c r="I55" s="128">
        <v>401452.20649999997</v>
      </c>
      <c r="J55" s="128">
        <v>342610.31091</v>
      </c>
      <c r="K55" s="128">
        <v>374279.93299</v>
      </c>
      <c r="L55" s="128">
        <v>422414.48459000001</v>
      </c>
      <c r="M55" s="128">
        <v>409412.95370999997</v>
      </c>
      <c r="N55" s="128">
        <v>352709.65000999998</v>
      </c>
      <c r="O55" s="129">
        <v>4532390.3491399996</v>
      </c>
    </row>
    <row r="56" spans="1:15" ht="13.8" x14ac:dyDescent="0.25">
      <c r="A56" s="98">
        <v>2019</v>
      </c>
      <c r="B56" s="127" t="s">
        <v>159</v>
      </c>
      <c r="C56" s="128">
        <v>7318.6289500000003</v>
      </c>
      <c r="D56" s="128">
        <v>9004.9628499999999</v>
      </c>
      <c r="E56" s="128">
        <v>11387.284949999999</v>
      </c>
      <c r="F56" s="128">
        <v>10902.01288</v>
      </c>
      <c r="G56" s="128">
        <v>10544.9548</v>
      </c>
      <c r="H56" s="128">
        <v>7001.44967</v>
      </c>
      <c r="I56" s="128">
        <v>12664.747579999999</v>
      </c>
      <c r="J56" s="128">
        <v>7588.3441899999998</v>
      </c>
      <c r="K56" s="128">
        <v>7735.0863499999996</v>
      </c>
      <c r="L56" s="128">
        <v>7772.9590699999999</v>
      </c>
      <c r="M56" s="128"/>
      <c r="N56" s="128"/>
      <c r="O56" s="129">
        <v>91920.431289999993</v>
      </c>
    </row>
    <row r="57" spans="1:15" ht="13.8" x14ac:dyDescent="0.25">
      <c r="A57" s="97">
        <v>2018</v>
      </c>
      <c r="B57" s="127" t="s">
        <v>159</v>
      </c>
      <c r="C57" s="128">
        <v>6824.7319200000002</v>
      </c>
      <c r="D57" s="128">
        <v>9089.9323100000001</v>
      </c>
      <c r="E57" s="128">
        <v>13501.230600000001</v>
      </c>
      <c r="F57" s="128">
        <v>10658.65056</v>
      </c>
      <c r="G57" s="128">
        <v>11529.36889</v>
      </c>
      <c r="H57" s="128">
        <v>10043.9323</v>
      </c>
      <c r="I57" s="128">
        <v>7866.5375800000002</v>
      </c>
      <c r="J57" s="128">
        <v>7905.8811800000003</v>
      </c>
      <c r="K57" s="128">
        <v>9156.6822699999993</v>
      </c>
      <c r="L57" s="128">
        <v>12384.8663</v>
      </c>
      <c r="M57" s="128">
        <v>9272.3474499999993</v>
      </c>
      <c r="N57" s="128">
        <v>13408.360780000001</v>
      </c>
      <c r="O57" s="129">
        <v>121642.52214</v>
      </c>
    </row>
    <row r="58" spans="1:15" ht="13.8" x14ac:dyDescent="0.25">
      <c r="A58" s="98">
        <v>2019</v>
      </c>
      <c r="B58" s="125" t="s">
        <v>31</v>
      </c>
      <c r="C58" s="131">
        <f>C60</f>
        <v>304076.68474</v>
      </c>
      <c r="D58" s="131">
        <f t="shared" ref="D58:O58" si="4">D60</f>
        <v>293966.76949999999</v>
      </c>
      <c r="E58" s="131">
        <f t="shared" si="4"/>
        <v>368421.53451000003</v>
      </c>
      <c r="F58" s="131">
        <f t="shared" si="4"/>
        <v>385322.65061999997</v>
      </c>
      <c r="G58" s="131">
        <f t="shared" si="4"/>
        <v>459527.57595000003</v>
      </c>
      <c r="H58" s="131">
        <f t="shared" si="4"/>
        <v>317503.57864000002</v>
      </c>
      <c r="I58" s="131">
        <f t="shared" si="4"/>
        <v>379189.44634000002</v>
      </c>
      <c r="J58" s="131">
        <f t="shared" si="4"/>
        <v>340052.89870999998</v>
      </c>
      <c r="K58" s="131">
        <f t="shared" si="4"/>
        <v>353323.45870000002</v>
      </c>
      <c r="L58" s="131">
        <f t="shared" si="4"/>
        <v>374789.71263000002</v>
      </c>
      <c r="M58" s="131"/>
      <c r="N58" s="131"/>
      <c r="O58" s="131">
        <f t="shared" si="4"/>
        <v>3576174.3103399999</v>
      </c>
    </row>
    <row r="59" spans="1:15" ht="13.8" x14ac:dyDescent="0.25">
      <c r="A59" s="97">
        <v>2018</v>
      </c>
      <c r="B59" s="125" t="s">
        <v>31</v>
      </c>
      <c r="C59" s="131">
        <f>C61</f>
        <v>391324.55086000002</v>
      </c>
      <c r="D59" s="131">
        <f t="shared" ref="D59:O59" si="5">D61</f>
        <v>334207.24878999998</v>
      </c>
      <c r="E59" s="131">
        <f t="shared" si="5"/>
        <v>376898.40801999997</v>
      </c>
      <c r="F59" s="131">
        <f t="shared" si="5"/>
        <v>369344.33247000002</v>
      </c>
      <c r="G59" s="131">
        <f t="shared" si="5"/>
        <v>430250.76095999999</v>
      </c>
      <c r="H59" s="131">
        <f t="shared" si="5"/>
        <v>379256.99645999999</v>
      </c>
      <c r="I59" s="131">
        <f t="shared" si="5"/>
        <v>403169.32608999999</v>
      </c>
      <c r="J59" s="131">
        <f t="shared" si="5"/>
        <v>325034.33490000002</v>
      </c>
      <c r="K59" s="131">
        <f t="shared" si="5"/>
        <v>364373.57481999998</v>
      </c>
      <c r="L59" s="131">
        <f t="shared" si="5"/>
        <v>415068.17206999997</v>
      </c>
      <c r="M59" s="131">
        <f t="shared" si="5"/>
        <v>398765.57965999999</v>
      </c>
      <c r="N59" s="131">
        <f t="shared" si="5"/>
        <v>373590.67228</v>
      </c>
      <c r="O59" s="131">
        <f t="shared" si="5"/>
        <v>4561283.9573799996</v>
      </c>
    </row>
    <row r="60" spans="1:15" ht="13.8" x14ac:dyDescent="0.25">
      <c r="A60" s="98">
        <v>2019</v>
      </c>
      <c r="B60" s="127" t="s">
        <v>160</v>
      </c>
      <c r="C60" s="128">
        <v>304076.68474</v>
      </c>
      <c r="D60" s="128">
        <v>293966.76949999999</v>
      </c>
      <c r="E60" s="128">
        <v>368421.53451000003</v>
      </c>
      <c r="F60" s="128">
        <v>385322.65061999997</v>
      </c>
      <c r="G60" s="128">
        <v>459527.57595000003</v>
      </c>
      <c r="H60" s="128">
        <v>317503.57864000002</v>
      </c>
      <c r="I60" s="128">
        <v>379189.44634000002</v>
      </c>
      <c r="J60" s="128">
        <v>340052.89870999998</v>
      </c>
      <c r="K60" s="128">
        <v>353323.45870000002</v>
      </c>
      <c r="L60" s="128">
        <v>374789.71263000002</v>
      </c>
      <c r="M60" s="128"/>
      <c r="N60" s="128"/>
      <c r="O60" s="129">
        <v>3576174.3103399999</v>
      </c>
    </row>
    <row r="61" spans="1:15" ht="14.4" thickBot="1" x14ac:dyDescent="0.3">
      <c r="A61" s="97">
        <v>2018</v>
      </c>
      <c r="B61" s="127" t="s">
        <v>160</v>
      </c>
      <c r="C61" s="128">
        <v>391324.55086000002</v>
      </c>
      <c r="D61" s="128">
        <v>334207.24878999998</v>
      </c>
      <c r="E61" s="128">
        <v>376898.40801999997</v>
      </c>
      <c r="F61" s="128">
        <v>369344.33247000002</v>
      </c>
      <c r="G61" s="128">
        <v>430250.76095999999</v>
      </c>
      <c r="H61" s="128">
        <v>379256.99645999999</v>
      </c>
      <c r="I61" s="128">
        <v>403169.32608999999</v>
      </c>
      <c r="J61" s="128">
        <v>325034.33490000002</v>
      </c>
      <c r="K61" s="128">
        <v>364373.57481999998</v>
      </c>
      <c r="L61" s="128">
        <v>415068.17206999997</v>
      </c>
      <c r="M61" s="128">
        <v>398765.57965999999</v>
      </c>
      <c r="N61" s="128">
        <v>373590.67228</v>
      </c>
      <c r="O61" s="129">
        <v>4561283.9573799996</v>
      </c>
    </row>
    <row r="62" spans="1:15" s="34" customFormat="1" ht="15" customHeight="1" thickBot="1" x14ac:dyDescent="0.25">
      <c r="A62" s="132">
        <v>2002</v>
      </c>
      <c r="B62" s="133" t="s">
        <v>40</v>
      </c>
      <c r="C62" s="134">
        <v>2607319.6609999998</v>
      </c>
      <c r="D62" s="134">
        <v>2383772.9539999999</v>
      </c>
      <c r="E62" s="134">
        <v>2918943.5210000002</v>
      </c>
      <c r="F62" s="134">
        <v>2742857.9219999998</v>
      </c>
      <c r="G62" s="134">
        <v>3000325.2429999998</v>
      </c>
      <c r="H62" s="134">
        <v>2770693.8810000001</v>
      </c>
      <c r="I62" s="134">
        <v>3103851.8620000002</v>
      </c>
      <c r="J62" s="134">
        <v>2975888.9739999999</v>
      </c>
      <c r="K62" s="134">
        <v>3218206.861</v>
      </c>
      <c r="L62" s="134">
        <v>3501128.02</v>
      </c>
      <c r="M62" s="134">
        <v>3593604.8960000002</v>
      </c>
      <c r="N62" s="134">
        <v>3242495.2340000002</v>
      </c>
      <c r="O62" s="135">
        <f>SUM(C62:N62)</f>
        <v>36059089.028999999</v>
      </c>
    </row>
    <row r="63" spans="1:15" s="34" customFormat="1" ht="15" customHeight="1" thickBot="1" x14ac:dyDescent="0.25">
      <c r="A63" s="132">
        <v>2003</v>
      </c>
      <c r="B63" s="133" t="s">
        <v>40</v>
      </c>
      <c r="C63" s="134">
        <v>3533705.5819999999</v>
      </c>
      <c r="D63" s="134">
        <v>2923460.39</v>
      </c>
      <c r="E63" s="134">
        <v>3908255.9909999999</v>
      </c>
      <c r="F63" s="134">
        <v>3662183.449</v>
      </c>
      <c r="G63" s="134">
        <v>3860471.3</v>
      </c>
      <c r="H63" s="134">
        <v>3796113.5219999999</v>
      </c>
      <c r="I63" s="134">
        <v>4236114.2640000004</v>
      </c>
      <c r="J63" s="134">
        <v>3828726.17</v>
      </c>
      <c r="K63" s="134">
        <v>4114677.523</v>
      </c>
      <c r="L63" s="134">
        <v>4824388.2589999996</v>
      </c>
      <c r="M63" s="134">
        <v>3969697.4580000001</v>
      </c>
      <c r="N63" s="134">
        <v>4595042.3940000003</v>
      </c>
      <c r="O63" s="135">
        <f t="shared" ref="O63:O79" si="6">SUM(C63:N63)</f>
        <v>47252836.302000001</v>
      </c>
    </row>
    <row r="64" spans="1:15" s="34" customFormat="1" ht="15" customHeight="1" thickBot="1" x14ac:dyDescent="0.25">
      <c r="A64" s="132">
        <v>2004</v>
      </c>
      <c r="B64" s="133" t="s">
        <v>40</v>
      </c>
      <c r="C64" s="134">
        <v>4619660.84</v>
      </c>
      <c r="D64" s="134">
        <v>3664503.0430000001</v>
      </c>
      <c r="E64" s="134">
        <v>5218042.1770000001</v>
      </c>
      <c r="F64" s="134">
        <v>5072462.9939999999</v>
      </c>
      <c r="G64" s="134">
        <v>5170061.6050000004</v>
      </c>
      <c r="H64" s="134">
        <v>5284383.2860000003</v>
      </c>
      <c r="I64" s="134">
        <v>5632138.7980000004</v>
      </c>
      <c r="J64" s="134">
        <v>4707491.284</v>
      </c>
      <c r="K64" s="134">
        <v>5656283.5209999997</v>
      </c>
      <c r="L64" s="134">
        <v>5867342.1210000003</v>
      </c>
      <c r="M64" s="134">
        <v>5733908.9759999998</v>
      </c>
      <c r="N64" s="134">
        <v>6540874.1749999998</v>
      </c>
      <c r="O64" s="135">
        <f t="shared" si="6"/>
        <v>63167152.819999993</v>
      </c>
    </row>
    <row r="65" spans="1:15" s="34" customFormat="1" ht="15" customHeight="1" thickBot="1" x14ac:dyDescent="0.25">
      <c r="A65" s="132">
        <v>2005</v>
      </c>
      <c r="B65" s="133" t="s">
        <v>40</v>
      </c>
      <c r="C65" s="134">
        <v>4997279.7240000004</v>
      </c>
      <c r="D65" s="134">
        <v>5651741.2520000003</v>
      </c>
      <c r="E65" s="134">
        <v>6591859.2180000003</v>
      </c>
      <c r="F65" s="134">
        <v>6128131.8779999996</v>
      </c>
      <c r="G65" s="134">
        <v>5977226.2170000002</v>
      </c>
      <c r="H65" s="134">
        <v>6038534.3669999996</v>
      </c>
      <c r="I65" s="134">
        <v>5763466.3530000001</v>
      </c>
      <c r="J65" s="134">
        <v>5552867.2120000003</v>
      </c>
      <c r="K65" s="134">
        <v>6814268.9409999996</v>
      </c>
      <c r="L65" s="134">
        <v>6772178.5690000001</v>
      </c>
      <c r="M65" s="134">
        <v>5942575.7819999997</v>
      </c>
      <c r="N65" s="134">
        <v>7246278.6299999999</v>
      </c>
      <c r="O65" s="135">
        <f t="shared" si="6"/>
        <v>73476408.142999992</v>
      </c>
    </row>
    <row r="66" spans="1:15" s="34" customFormat="1" ht="15" customHeight="1" thickBot="1" x14ac:dyDescent="0.25">
      <c r="A66" s="132">
        <v>2006</v>
      </c>
      <c r="B66" s="133" t="s">
        <v>40</v>
      </c>
      <c r="C66" s="134">
        <v>5133048.8810000001</v>
      </c>
      <c r="D66" s="134">
        <v>6058251.2790000001</v>
      </c>
      <c r="E66" s="134">
        <v>7411101.659</v>
      </c>
      <c r="F66" s="134">
        <v>6456090.2609999999</v>
      </c>
      <c r="G66" s="134">
        <v>7041543.2470000004</v>
      </c>
      <c r="H66" s="134">
        <v>7815434.6220000004</v>
      </c>
      <c r="I66" s="134">
        <v>7067411.4790000003</v>
      </c>
      <c r="J66" s="134">
        <v>6811202.4100000001</v>
      </c>
      <c r="K66" s="134">
        <v>7606551.0949999997</v>
      </c>
      <c r="L66" s="134">
        <v>6888812.5489999996</v>
      </c>
      <c r="M66" s="134">
        <v>8641474.5559999999</v>
      </c>
      <c r="N66" s="134">
        <v>8603753.4800000004</v>
      </c>
      <c r="O66" s="135">
        <f t="shared" si="6"/>
        <v>85534675.517999992</v>
      </c>
    </row>
    <row r="67" spans="1:15" s="34" customFormat="1" ht="15" customHeight="1" thickBot="1" x14ac:dyDescent="0.25">
      <c r="A67" s="132">
        <v>2007</v>
      </c>
      <c r="B67" s="133" t="s">
        <v>40</v>
      </c>
      <c r="C67" s="134">
        <v>6564559.7929999996</v>
      </c>
      <c r="D67" s="134">
        <v>7656951.608</v>
      </c>
      <c r="E67" s="134">
        <v>8957851.6209999993</v>
      </c>
      <c r="F67" s="134">
        <v>8313312.0049999999</v>
      </c>
      <c r="G67" s="134">
        <v>9147620.0419999994</v>
      </c>
      <c r="H67" s="134">
        <v>8980247.4370000008</v>
      </c>
      <c r="I67" s="134">
        <v>8937741.591</v>
      </c>
      <c r="J67" s="134">
        <v>8736689.0920000002</v>
      </c>
      <c r="K67" s="134">
        <v>9038743.8959999997</v>
      </c>
      <c r="L67" s="134">
        <v>9895216.6219999995</v>
      </c>
      <c r="M67" s="134">
        <v>11318798.220000001</v>
      </c>
      <c r="N67" s="134">
        <v>9724017.977</v>
      </c>
      <c r="O67" s="135">
        <f t="shared" si="6"/>
        <v>107271749.90399998</v>
      </c>
    </row>
    <row r="68" spans="1:15" s="34" customFormat="1" ht="15" customHeight="1" thickBot="1" x14ac:dyDescent="0.25">
      <c r="A68" s="132">
        <v>2008</v>
      </c>
      <c r="B68" s="133" t="s">
        <v>40</v>
      </c>
      <c r="C68" s="134">
        <v>10632207.040999999</v>
      </c>
      <c r="D68" s="134">
        <v>11077899.119999999</v>
      </c>
      <c r="E68" s="134">
        <v>11428587.233999999</v>
      </c>
      <c r="F68" s="134">
        <v>11363963.503</v>
      </c>
      <c r="G68" s="134">
        <v>12477968.699999999</v>
      </c>
      <c r="H68" s="134">
        <v>11770634.384</v>
      </c>
      <c r="I68" s="134">
        <v>12595426.863</v>
      </c>
      <c r="J68" s="134">
        <v>11046830.085999999</v>
      </c>
      <c r="K68" s="134">
        <v>12793148.034</v>
      </c>
      <c r="L68" s="134">
        <v>9722708.7899999991</v>
      </c>
      <c r="M68" s="134">
        <v>9395872.8969999999</v>
      </c>
      <c r="N68" s="134">
        <v>7721948.9740000004</v>
      </c>
      <c r="O68" s="135">
        <f t="shared" si="6"/>
        <v>132027195.626</v>
      </c>
    </row>
    <row r="69" spans="1:15" s="34" customFormat="1" ht="15" customHeight="1" thickBot="1" x14ac:dyDescent="0.25">
      <c r="A69" s="132">
        <v>2009</v>
      </c>
      <c r="B69" s="133" t="s">
        <v>40</v>
      </c>
      <c r="C69" s="134">
        <v>7884493.5240000002</v>
      </c>
      <c r="D69" s="134">
        <v>8435115.8340000007</v>
      </c>
      <c r="E69" s="134">
        <v>8155485.0810000002</v>
      </c>
      <c r="F69" s="134">
        <v>7561696.2829999998</v>
      </c>
      <c r="G69" s="134">
        <v>7346407.5279999999</v>
      </c>
      <c r="H69" s="134">
        <v>8329692.7829999998</v>
      </c>
      <c r="I69" s="134">
        <v>9055733.6710000001</v>
      </c>
      <c r="J69" s="134">
        <v>7839908.8420000002</v>
      </c>
      <c r="K69" s="134">
        <v>8480708.3870000001</v>
      </c>
      <c r="L69" s="134">
        <v>10095768.029999999</v>
      </c>
      <c r="M69" s="134">
        <v>8903010.773</v>
      </c>
      <c r="N69" s="134">
        <v>10054591.867000001</v>
      </c>
      <c r="O69" s="135">
        <f t="shared" si="6"/>
        <v>102142612.603</v>
      </c>
    </row>
    <row r="70" spans="1:15" s="34" customFormat="1" ht="15" customHeight="1" thickBot="1" x14ac:dyDescent="0.25">
      <c r="A70" s="132">
        <v>2010</v>
      </c>
      <c r="B70" s="133" t="s">
        <v>40</v>
      </c>
      <c r="C70" s="134">
        <v>7828748.0580000002</v>
      </c>
      <c r="D70" s="134">
        <v>8263237.8140000002</v>
      </c>
      <c r="E70" s="134">
        <v>9886488.1710000001</v>
      </c>
      <c r="F70" s="134">
        <v>9396006.6539999992</v>
      </c>
      <c r="G70" s="134">
        <v>9799958.1170000006</v>
      </c>
      <c r="H70" s="134">
        <v>9542907.6439999994</v>
      </c>
      <c r="I70" s="134">
        <v>9564682.5449999999</v>
      </c>
      <c r="J70" s="134">
        <v>8523451.9729999993</v>
      </c>
      <c r="K70" s="134">
        <v>8909230.5209999997</v>
      </c>
      <c r="L70" s="134">
        <v>10963586.27</v>
      </c>
      <c r="M70" s="134">
        <v>9382369.7180000003</v>
      </c>
      <c r="N70" s="134">
        <v>11822551.698999999</v>
      </c>
      <c r="O70" s="135">
        <f t="shared" si="6"/>
        <v>113883219.18399999</v>
      </c>
    </row>
    <row r="71" spans="1:15" s="34" customFormat="1" ht="15" customHeight="1" thickBot="1" x14ac:dyDescent="0.25">
      <c r="A71" s="132">
        <v>2011</v>
      </c>
      <c r="B71" s="133" t="s">
        <v>40</v>
      </c>
      <c r="C71" s="134">
        <v>9551084.6390000004</v>
      </c>
      <c r="D71" s="134">
        <v>10059126.307</v>
      </c>
      <c r="E71" s="134">
        <v>11811085.16</v>
      </c>
      <c r="F71" s="134">
        <v>11873269.447000001</v>
      </c>
      <c r="G71" s="134">
        <v>10943364.372</v>
      </c>
      <c r="H71" s="134">
        <v>11349953.558</v>
      </c>
      <c r="I71" s="134">
        <v>11860004.271</v>
      </c>
      <c r="J71" s="134">
        <v>11245124.657</v>
      </c>
      <c r="K71" s="134">
        <v>10750626.098999999</v>
      </c>
      <c r="L71" s="134">
        <v>11907219.297</v>
      </c>
      <c r="M71" s="134">
        <v>11078524.743000001</v>
      </c>
      <c r="N71" s="134">
        <v>12477486.279999999</v>
      </c>
      <c r="O71" s="135">
        <f t="shared" si="6"/>
        <v>134906868.83000001</v>
      </c>
    </row>
    <row r="72" spans="1:15" ht="13.8" thickBot="1" x14ac:dyDescent="0.3">
      <c r="A72" s="132">
        <v>2012</v>
      </c>
      <c r="B72" s="133" t="s">
        <v>40</v>
      </c>
      <c r="C72" s="134">
        <v>10348187.165999999</v>
      </c>
      <c r="D72" s="134">
        <v>11748000.124</v>
      </c>
      <c r="E72" s="134">
        <v>13208572.977</v>
      </c>
      <c r="F72" s="134">
        <v>12630226.718</v>
      </c>
      <c r="G72" s="134">
        <v>13131530.960999999</v>
      </c>
      <c r="H72" s="134">
        <v>13231198.687999999</v>
      </c>
      <c r="I72" s="134">
        <v>12830675.307</v>
      </c>
      <c r="J72" s="134">
        <v>12831394.572000001</v>
      </c>
      <c r="K72" s="134">
        <v>12952651.721999999</v>
      </c>
      <c r="L72" s="134">
        <v>13190769.654999999</v>
      </c>
      <c r="M72" s="134">
        <v>13753052.493000001</v>
      </c>
      <c r="N72" s="134">
        <v>12605476.173</v>
      </c>
      <c r="O72" s="135">
        <f t="shared" si="6"/>
        <v>152461736.55599999</v>
      </c>
    </row>
    <row r="73" spans="1:15" ht="13.8" thickBot="1" x14ac:dyDescent="0.3">
      <c r="A73" s="132">
        <v>2013</v>
      </c>
      <c r="B73" s="133" t="s">
        <v>40</v>
      </c>
      <c r="C73" s="134">
        <v>11481521.079</v>
      </c>
      <c r="D73" s="134">
        <v>12385690.909</v>
      </c>
      <c r="E73" s="134">
        <v>13122058.141000001</v>
      </c>
      <c r="F73" s="134">
        <v>12468202.903000001</v>
      </c>
      <c r="G73" s="134">
        <v>13277209.017000001</v>
      </c>
      <c r="H73" s="134">
        <v>12399973.961999999</v>
      </c>
      <c r="I73" s="134">
        <v>13059519.685000001</v>
      </c>
      <c r="J73" s="134">
        <v>11118300.903000001</v>
      </c>
      <c r="K73" s="134">
        <v>13060371.039000001</v>
      </c>
      <c r="L73" s="134">
        <v>12053704.638</v>
      </c>
      <c r="M73" s="134">
        <v>14201227.351</v>
      </c>
      <c r="N73" s="134">
        <v>13174857.460000001</v>
      </c>
      <c r="O73" s="135">
        <f t="shared" si="6"/>
        <v>151802637.08700001</v>
      </c>
    </row>
    <row r="74" spans="1:15" ht="13.8" thickBot="1" x14ac:dyDescent="0.3">
      <c r="A74" s="132">
        <v>2014</v>
      </c>
      <c r="B74" s="133" t="s">
        <v>40</v>
      </c>
      <c r="C74" s="134">
        <v>12399761.948000001</v>
      </c>
      <c r="D74" s="134">
        <v>13053292.493000001</v>
      </c>
      <c r="E74" s="134">
        <v>14680110.779999999</v>
      </c>
      <c r="F74" s="134">
        <v>13371185.664000001</v>
      </c>
      <c r="G74" s="134">
        <v>13681906.159</v>
      </c>
      <c r="H74" s="134">
        <v>12880924.245999999</v>
      </c>
      <c r="I74" s="134">
        <v>13344776.958000001</v>
      </c>
      <c r="J74" s="134">
        <v>11386828.925000001</v>
      </c>
      <c r="K74" s="134">
        <v>13583120.905999999</v>
      </c>
      <c r="L74" s="134">
        <v>12891630.102</v>
      </c>
      <c r="M74" s="134">
        <v>13067348.107000001</v>
      </c>
      <c r="N74" s="134">
        <v>13269271.402000001</v>
      </c>
      <c r="O74" s="135">
        <f t="shared" si="6"/>
        <v>157610157.69</v>
      </c>
    </row>
    <row r="75" spans="1:15" ht="13.8" thickBot="1" x14ac:dyDescent="0.3">
      <c r="A75" s="132">
        <v>2015</v>
      </c>
      <c r="B75" s="133" t="s">
        <v>40</v>
      </c>
      <c r="C75" s="134">
        <v>12301766.75</v>
      </c>
      <c r="D75" s="134">
        <v>12231860.140000001</v>
      </c>
      <c r="E75" s="134">
        <v>12519910.437999999</v>
      </c>
      <c r="F75" s="134">
        <v>13349346.866</v>
      </c>
      <c r="G75" s="134">
        <v>11080385.127</v>
      </c>
      <c r="H75" s="134">
        <v>11949647.085999999</v>
      </c>
      <c r="I75" s="134">
        <v>11129358.973999999</v>
      </c>
      <c r="J75" s="134">
        <v>11022045.344000001</v>
      </c>
      <c r="K75" s="134">
        <v>11581703.842</v>
      </c>
      <c r="L75" s="134">
        <v>13240039.088</v>
      </c>
      <c r="M75" s="134">
        <v>11681989.013</v>
      </c>
      <c r="N75" s="134">
        <v>11750818.76</v>
      </c>
      <c r="O75" s="135">
        <f t="shared" si="6"/>
        <v>143838871.428</v>
      </c>
    </row>
    <row r="76" spans="1:15" ht="13.8" thickBot="1" x14ac:dyDescent="0.3">
      <c r="A76" s="132">
        <v>2016</v>
      </c>
      <c r="B76" s="133" t="s">
        <v>40</v>
      </c>
      <c r="C76" s="134">
        <v>9546115.4000000004</v>
      </c>
      <c r="D76" s="134">
        <v>12366388.057</v>
      </c>
      <c r="E76" s="134">
        <v>12757672.093</v>
      </c>
      <c r="F76" s="134">
        <v>11950497.685000001</v>
      </c>
      <c r="G76" s="134">
        <v>12098611.067</v>
      </c>
      <c r="H76" s="134">
        <v>12864154.060000001</v>
      </c>
      <c r="I76" s="134">
        <v>9850124.8719999995</v>
      </c>
      <c r="J76" s="134">
        <v>11830762.82</v>
      </c>
      <c r="K76" s="134">
        <v>10901638.452</v>
      </c>
      <c r="L76" s="134">
        <v>12796159.91</v>
      </c>
      <c r="M76" s="134">
        <v>12786936.247</v>
      </c>
      <c r="N76" s="134">
        <v>12780523.145</v>
      </c>
      <c r="O76" s="135">
        <f t="shared" si="6"/>
        <v>142529583.80799997</v>
      </c>
    </row>
    <row r="77" spans="1:15" ht="13.8" thickBot="1" x14ac:dyDescent="0.3">
      <c r="A77" s="132">
        <v>2017</v>
      </c>
      <c r="B77" s="133" t="s">
        <v>40</v>
      </c>
      <c r="C77" s="134">
        <v>11247585.677000133</v>
      </c>
      <c r="D77" s="134">
        <v>12089908.933999483</v>
      </c>
      <c r="E77" s="134">
        <v>14470814.05899963</v>
      </c>
      <c r="F77" s="134">
        <v>12859938.790999187</v>
      </c>
      <c r="G77" s="134">
        <v>13582079.73099998</v>
      </c>
      <c r="H77" s="134">
        <v>13125306.943999315</v>
      </c>
      <c r="I77" s="134">
        <v>12612074.05599888</v>
      </c>
      <c r="J77" s="134">
        <v>13248462.990000026</v>
      </c>
      <c r="K77" s="134">
        <v>11810080.804999635</v>
      </c>
      <c r="L77" s="134">
        <v>13912699.49399944</v>
      </c>
      <c r="M77" s="134">
        <v>14188323.115998682</v>
      </c>
      <c r="N77" s="134">
        <v>13845665.816998869</v>
      </c>
      <c r="O77" s="135">
        <f t="shared" si="6"/>
        <v>156992940.41399324</v>
      </c>
    </row>
    <row r="78" spans="1:15" ht="13.8" thickBot="1" x14ac:dyDescent="0.3">
      <c r="A78" s="132">
        <v>2018</v>
      </c>
      <c r="B78" s="133" t="s">
        <v>40</v>
      </c>
      <c r="C78" s="134">
        <v>12434098.319</v>
      </c>
      <c r="D78" s="134">
        <v>13148021.710999999</v>
      </c>
      <c r="E78" s="134">
        <v>15553245.176999999</v>
      </c>
      <c r="F78" s="134">
        <v>13846627.891000001</v>
      </c>
      <c r="G78" s="134">
        <v>14256695.228</v>
      </c>
      <c r="H78" s="134">
        <v>12924498.134</v>
      </c>
      <c r="I78" s="134">
        <v>14048956.242000001</v>
      </c>
      <c r="J78" s="134">
        <v>12331984.01</v>
      </c>
      <c r="K78" s="134">
        <v>14397835.42</v>
      </c>
      <c r="L78" s="134">
        <v>15676860.082</v>
      </c>
      <c r="M78" s="134">
        <v>15491509.931</v>
      </c>
      <c r="N78" s="134">
        <v>13810281.310000001</v>
      </c>
      <c r="O78" s="135">
        <f t="shared" si="6"/>
        <v>167920613.45500001</v>
      </c>
    </row>
    <row r="79" spans="1:15" ht="13.8" thickBot="1" x14ac:dyDescent="0.3">
      <c r="A79" s="132">
        <v>2019</v>
      </c>
      <c r="B79" s="133" t="s">
        <v>40</v>
      </c>
      <c r="C79" s="134">
        <v>13179829.815999698</v>
      </c>
      <c r="D79" s="134">
        <v>13571953.203997269</v>
      </c>
      <c r="E79" s="134">
        <v>15462772.199998807</v>
      </c>
      <c r="F79" s="134">
        <v>14463270.8549977</v>
      </c>
      <c r="G79" s="134">
        <v>15943518.93499897</v>
      </c>
      <c r="H79" s="134">
        <v>11067002.133999566</v>
      </c>
      <c r="I79" s="134">
        <v>15136773.051998107</v>
      </c>
      <c r="J79" s="134">
        <v>12503475.995999167</v>
      </c>
      <c r="K79" s="134">
        <v>14436036.274998192</v>
      </c>
      <c r="L79" s="134"/>
      <c r="M79" s="134"/>
      <c r="N79" s="134"/>
      <c r="O79" s="134">
        <f t="shared" si="6"/>
        <v>125764632.46698749</v>
      </c>
    </row>
    <row r="80" spans="1:15" x14ac:dyDescent="0.25">
      <c r="A80" s="97"/>
      <c r="B80" s="136" t="s">
        <v>62</v>
      </c>
      <c r="C80" s="137"/>
      <c r="D80" s="137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7"/>
    </row>
    <row r="82" spans="3:3" x14ac:dyDescent="0.25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8" sqref="F8"/>
    </sheetView>
  </sheetViews>
  <sheetFormatPr defaultColWidth="9.109375" defaultRowHeight="13.2" x14ac:dyDescent="0.25"/>
  <cols>
    <col min="1" max="1" width="29.109375" customWidth="1"/>
    <col min="2" max="2" width="20" style="38" customWidth="1"/>
    <col min="3" max="3" width="17.5546875" style="38" customWidth="1"/>
    <col min="4" max="4" width="9.33203125" bestFit="1" customWidth="1"/>
  </cols>
  <sheetData>
    <row r="2" spans="1:4" ht="24.6" customHeight="1" x14ac:dyDescent="0.35">
      <c r="A2" s="163" t="s">
        <v>63</v>
      </c>
      <c r="B2" s="163"/>
      <c r="C2" s="163"/>
      <c r="D2" s="163"/>
    </row>
    <row r="3" spans="1:4" ht="15.6" x14ac:dyDescent="0.3">
      <c r="A3" s="162" t="s">
        <v>64</v>
      </c>
      <c r="B3" s="162"/>
      <c r="C3" s="162"/>
      <c r="D3" s="162"/>
    </row>
    <row r="4" spans="1:4" x14ac:dyDescent="0.25">
      <c r="A4" s="139"/>
      <c r="B4" s="140"/>
      <c r="C4" s="140"/>
      <c r="D4" s="139"/>
    </row>
    <row r="5" spans="1:4" x14ac:dyDescent="0.25">
      <c r="A5" s="141" t="s">
        <v>65</v>
      </c>
      <c r="B5" s="142" t="s">
        <v>161</v>
      </c>
      <c r="C5" s="142" t="s">
        <v>162</v>
      </c>
      <c r="D5" s="143" t="s">
        <v>66</v>
      </c>
    </row>
    <row r="6" spans="1:4" x14ac:dyDescent="0.25">
      <c r="A6" s="144" t="s">
        <v>163</v>
      </c>
      <c r="B6" s="145">
        <v>37.783110000000001</v>
      </c>
      <c r="C6" s="145">
        <v>971.63976000000002</v>
      </c>
      <c r="D6" s="151">
        <f t="shared" ref="D6:D15" si="0">(C6-B6)/B6</f>
        <v>24.716246227481012</v>
      </c>
    </row>
    <row r="7" spans="1:4" x14ac:dyDescent="0.25">
      <c r="A7" s="144" t="s">
        <v>164</v>
      </c>
      <c r="B7" s="145">
        <v>1.3995299999999999</v>
      </c>
      <c r="C7" s="145">
        <v>29.440909999999999</v>
      </c>
      <c r="D7" s="151">
        <f t="shared" si="0"/>
        <v>20.036283609497474</v>
      </c>
    </row>
    <row r="8" spans="1:4" x14ac:dyDescent="0.25">
      <c r="A8" s="144" t="s">
        <v>165</v>
      </c>
      <c r="B8" s="145">
        <v>91.292969999999997</v>
      </c>
      <c r="C8" s="145">
        <v>1628.7024899999999</v>
      </c>
      <c r="D8" s="151">
        <f t="shared" si="0"/>
        <v>16.840393296438926</v>
      </c>
    </row>
    <row r="9" spans="1:4" x14ac:dyDescent="0.25">
      <c r="A9" s="144" t="s">
        <v>166</v>
      </c>
      <c r="B9" s="145">
        <v>13.96529</v>
      </c>
      <c r="C9" s="145">
        <v>87.637069999999994</v>
      </c>
      <c r="D9" s="151">
        <f t="shared" si="0"/>
        <v>5.2753490976556883</v>
      </c>
    </row>
    <row r="10" spans="1:4" x14ac:dyDescent="0.25">
      <c r="A10" s="144" t="s">
        <v>167</v>
      </c>
      <c r="B10" s="145">
        <v>623.32690000000002</v>
      </c>
      <c r="C10" s="145">
        <v>3475.21306</v>
      </c>
      <c r="D10" s="151">
        <f t="shared" si="0"/>
        <v>4.5752656591589416</v>
      </c>
    </row>
    <row r="11" spans="1:4" x14ac:dyDescent="0.25">
      <c r="A11" s="144" t="s">
        <v>168</v>
      </c>
      <c r="B11" s="145">
        <v>93.76146</v>
      </c>
      <c r="C11" s="145">
        <v>463.00724000000002</v>
      </c>
      <c r="D11" s="151">
        <f t="shared" si="0"/>
        <v>3.938140255068554</v>
      </c>
    </row>
    <row r="12" spans="1:4" x14ac:dyDescent="0.25">
      <c r="A12" s="144" t="s">
        <v>169</v>
      </c>
      <c r="B12" s="145">
        <v>2656.03289</v>
      </c>
      <c r="C12" s="145">
        <v>11481.425310000001</v>
      </c>
      <c r="D12" s="151">
        <f t="shared" si="0"/>
        <v>3.3227722643148443</v>
      </c>
    </row>
    <row r="13" spans="1:4" x14ac:dyDescent="0.25">
      <c r="A13" s="144" t="s">
        <v>170</v>
      </c>
      <c r="B13" s="145">
        <v>5075.9019600000001</v>
      </c>
      <c r="C13" s="145">
        <v>19256.878710000001</v>
      </c>
      <c r="D13" s="151">
        <f t="shared" si="0"/>
        <v>2.7937846045395252</v>
      </c>
    </row>
    <row r="14" spans="1:4" x14ac:dyDescent="0.25">
      <c r="A14" s="144" t="s">
        <v>171</v>
      </c>
      <c r="B14" s="145">
        <v>45.725900000000003</v>
      </c>
      <c r="C14" s="145">
        <v>162.06735</v>
      </c>
      <c r="D14" s="151">
        <f t="shared" si="0"/>
        <v>2.5443228017381836</v>
      </c>
    </row>
    <row r="15" spans="1:4" x14ac:dyDescent="0.25">
      <c r="A15" s="144" t="s">
        <v>172</v>
      </c>
      <c r="B15" s="145">
        <v>174.23402999999999</v>
      </c>
      <c r="C15" s="145">
        <v>615.37878000000001</v>
      </c>
      <c r="D15" s="151">
        <f t="shared" si="0"/>
        <v>2.5319092372483154</v>
      </c>
    </row>
    <row r="16" spans="1:4" x14ac:dyDescent="0.25">
      <c r="A16" s="146"/>
      <c r="B16" s="140"/>
      <c r="C16" s="140"/>
      <c r="D16" s="147"/>
    </row>
    <row r="17" spans="1:4" x14ac:dyDescent="0.25">
      <c r="A17" s="148"/>
      <c r="B17" s="140"/>
      <c r="C17" s="140"/>
      <c r="D17" s="139"/>
    </row>
    <row r="18" spans="1:4" ht="19.2" x14ac:dyDescent="0.35">
      <c r="A18" s="163" t="s">
        <v>67</v>
      </c>
      <c r="B18" s="163"/>
      <c r="C18" s="163"/>
      <c r="D18" s="163"/>
    </row>
    <row r="19" spans="1:4" ht="15.6" x14ac:dyDescent="0.3">
      <c r="A19" s="162" t="s">
        <v>68</v>
      </c>
      <c r="B19" s="162"/>
      <c r="C19" s="162"/>
      <c r="D19" s="162"/>
    </row>
    <row r="20" spans="1:4" x14ac:dyDescent="0.25">
      <c r="A20" s="149"/>
      <c r="B20" s="140"/>
      <c r="C20" s="140"/>
      <c r="D20" s="139"/>
    </row>
    <row r="21" spans="1:4" x14ac:dyDescent="0.25">
      <c r="A21" s="141" t="s">
        <v>65</v>
      </c>
      <c r="B21" s="142" t="s">
        <v>161</v>
      </c>
      <c r="C21" s="142" t="s">
        <v>162</v>
      </c>
      <c r="D21" s="143" t="s">
        <v>66</v>
      </c>
    </row>
    <row r="22" spans="1:4" x14ac:dyDescent="0.25">
      <c r="A22" s="144" t="s">
        <v>173</v>
      </c>
      <c r="B22" s="145">
        <v>1416062.6373099999</v>
      </c>
      <c r="C22" s="145">
        <v>1341958.1504599999</v>
      </c>
      <c r="D22" s="151">
        <f t="shared" ref="D22:D31" si="1">(C22-B22)/B22</f>
        <v>-5.2331362255818963E-2</v>
      </c>
    </row>
    <row r="23" spans="1:4" x14ac:dyDescent="0.25">
      <c r="A23" s="144" t="s">
        <v>174</v>
      </c>
      <c r="B23" s="145">
        <v>1059061.3803399999</v>
      </c>
      <c r="C23" s="145">
        <v>943031.53610999999</v>
      </c>
      <c r="D23" s="151">
        <f t="shared" si="1"/>
        <v>-0.10955913073966481</v>
      </c>
    </row>
    <row r="24" spans="1:4" x14ac:dyDescent="0.25">
      <c r="A24" s="144" t="s">
        <v>175</v>
      </c>
      <c r="B24" s="145">
        <v>876108.23479000002</v>
      </c>
      <c r="C24" s="145">
        <v>927454.13090999995</v>
      </c>
      <c r="D24" s="151">
        <f t="shared" si="1"/>
        <v>5.8606795463242461E-2</v>
      </c>
    </row>
    <row r="25" spans="1:4" x14ac:dyDescent="0.25">
      <c r="A25" s="144" t="s">
        <v>176</v>
      </c>
      <c r="B25" s="145">
        <v>736284.22727000003</v>
      </c>
      <c r="C25" s="145">
        <v>791766.38572999998</v>
      </c>
      <c r="D25" s="151">
        <f t="shared" si="1"/>
        <v>7.5354267285769647E-2</v>
      </c>
    </row>
    <row r="26" spans="1:4" x14ac:dyDescent="0.25">
      <c r="A26" s="144" t="s">
        <v>177</v>
      </c>
      <c r="B26" s="145">
        <v>779896.28740000003</v>
      </c>
      <c r="C26" s="145">
        <v>768149.47592999996</v>
      </c>
      <c r="D26" s="151">
        <f t="shared" si="1"/>
        <v>-1.5062017424344099E-2</v>
      </c>
    </row>
    <row r="27" spans="1:4" x14ac:dyDescent="0.25">
      <c r="A27" s="144" t="s">
        <v>178</v>
      </c>
      <c r="B27" s="145">
        <v>761928.92518000002</v>
      </c>
      <c r="C27" s="145">
        <v>646375.65133999998</v>
      </c>
      <c r="D27" s="151">
        <f t="shared" si="1"/>
        <v>-0.15165886216053739</v>
      </c>
    </row>
    <row r="28" spans="1:4" x14ac:dyDescent="0.25">
      <c r="A28" s="144" t="s">
        <v>179</v>
      </c>
      <c r="B28" s="145">
        <v>618221.67122999998</v>
      </c>
      <c r="C28" s="145">
        <v>630052.06573000003</v>
      </c>
      <c r="D28" s="151">
        <f t="shared" si="1"/>
        <v>1.9136169193911572E-2</v>
      </c>
    </row>
    <row r="29" spans="1:4" x14ac:dyDescent="0.25">
      <c r="A29" s="144" t="s">
        <v>180</v>
      </c>
      <c r="B29" s="145">
        <v>386699.16518000001</v>
      </c>
      <c r="C29" s="145">
        <v>481010.13579999999</v>
      </c>
      <c r="D29" s="151">
        <f t="shared" si="1"/>
        <v>0.24388718443728805</v>
      </c>
    </row>
    <row r="30" spans="1:4" x14ac:dyDescent="0.25">
      <c r="A30" s="144" t="s">
        <v>181</v>
      </c>
      <c r="B30" s="145">
        <v>354346.74778999999</v>
      </c>
      <c r="C30" s="145">
        <v>377110.46146000002</v>
      </c>
      <c r="D30" s="151">
        <f t="shared" si="1"/>
        <v>6.4241350631756636E-2</v>
      </c>
    </row>
    <row r="31" spans="1:4" x14ac:dyDescent="0.25">
      <c r="A31" s="144" t="s">
        <v>182</v>
      </c>
      <c r="B31" s="145">
        <v>302616.69929999998</v>
      </c>
      <c r="C31" s="145">
        <v>372207.85713000002</v>
      </c>
      <c r="D31" s="151">
        <f t="shared" si="1"/>
        <v>0.2299646978867172</v>
      </c>
    </row>
    <row r="32" spans="1:4" x14ac:dyDescent="0.25">
      <c r="A32" s="139"/>
      <c r="B32" s="140"/>
      <c r="C32" s="140"/>
      <c r="D32" s="139"/>
    </row>
    <row r="33" spans="1:4" ht="19.2" x14ac:dyDescent="0.35">
      <c r="A33" s="163" t="s">
        <v>69</v>
      </c>
      <c r="B33" s="163"/>
      <c r="C33" s="163"/>
      <c r="D33" s="163"/>
    </row>
    <row r="34" spans="1:4" ht="15.6" x14ac:dyDescent="0.3">
      <c r="A34" s="162" t="s">
        <v>73</v>
      </c>
      <c r="B34" s="162"/>
      <c r="C34" s="162"/>
      <c r="D34" s="162"/>
    </row>
    <row r="35" spans="1:4" x14ac:dyDescent="0.25">
      <c r="A35" s="139"/>
      <c r="B35" s="140"/>
      <c r="C35" s="140"/>
      <c r="D35" s="139"/>
    </row>
    <row r="36" spans="1:4" x14ac:dyDescent="0.25">
      <c r="A36" s="141" t="s">
        <v>71</v>
      </c>
      <c r="B36" s="142" t="s">
        <v>161</v>
      </c>
      <c r="C36" s="142" t="s">
        <v>162</v>
      </c>
      <c r="D36" s="143" t="s">
        <v>66</v>
      </c>
    </row>
    <row r="37" spans="1:4" x14ac:dyDescent="0.25">
      <c r="A37" s="144" t="s">
        <v>138</v>
      </c>
      <c r="B37" s="145">
        <v>177939.40912999999</v>
      </c>
      <c r="C37" s="145">
        <v>347327.80653</v>
      </c>
      <c r="D37" s="151">
        <f t="shared" ref="D37:D46" si="2">(C37-B37)/B37</f>
        <v>0.95194425017027717</v>
      </c>
    </row>
    <row r="38" spans="1:4" x14ac:dyDescent="0.25">
      <c r="A38" s="144" t="s">
        <v>157</v>
      </c>
      <c r="B38" s="145">
        <v>206633.42103999999</v>
      </c>
      <c r="C38" s="145">
        <v>280619.62258999998</v>
      </c>
      <c r="D38" s="151">
        <f t="shared" si="2"/>
        <v>0.35805534834405023</v>
      </c>
    </row>
    <row r="39" spans="1:4" x14ac:dyDescent="0.25">
      <c r="A39" s="144" t="s">
        <v>147</v>
      </c>
      <c r="B39" s="145">
        <v>1582935.83326</v>
      </c>
      <c r="C39" s="145">
        <v>1934796.0269899999</v>
      </c>
      <c r="D39" s="151">
        <f t="shared" si="2"/>
        <v>0.22228329559345208</v>
      </c>
    </row>
    <row r="40" spans="1:4" x14ac:dyDescent="0.25">
      <c r="A40" s="144" t="s">
        <v>146</v>
      </c>
      <c r="B40" s="145">
        <v>213020.26045999999</v>
      </c>
      <c r="C40" s="145">
        <v>254999.32868000001</v>
      </c>
      <c r="D40" s="151">
        <f t="shared" si="2"/>
        <v>0.19706608249069651</v>
      </c>
    </row>
    <row r="41" spans="1:4" x14ac:dyDescent="0.25">
      <c r="A41" s="144" t="s">
        <v>141</v>
      </c>
      <c r="B41" s="145">
        <v>5137.6928900000003</v>
      </c>
      <c r="C41" s="145">
        <v>5980.0754100000004</v>
      </c>
      <c r="D41" s="151">
        <f t="shared" si="2"/>
        <v>0.16396124447991287</v>
      </c>
    </row>
    <row r="42" spans="1:4" x14ac:dyDescent="0.25">
      <c r="A42" s="144" t="s">
        <v>155</v>
      </c>
      <c r="B42" s="145">
        <v>261500.93969</v>
      </c>
      <c r="C42" s="145">
        <v>295526.19420999999</v>
      </c>
      <c r="D42" s="151">
        <f t="shared" si="2"/>
        <v>0.13011522849721194</v>
      </c>
    </row>
    <row r="43" spans="1:4" x14ac:dyDescent="0.25">
      <c r="A43" s="146" t="s">
        <v>143</v>
      </c>
      <c r="B43" s="145">
        <v>439473.22240000003</v>
      </c>
      <c r="C43" s="145">
        <v>491737.40444999997</v>
      </c>
      <c r="D43" s="151">
        <f t="shared" si="2"/>
        <v>0.11892461107091093</v>
      </c>
    </row>
    <row r="44" spans="1:4" x14ac:dyDescent="0.25">
      <c r="A44" s="144" t="s">
        <v>135</v>
      </c>
      <c r="B44" s="145">
        <v>201895.71311000001</v>
      </c>
      <c r="C44" s="145">
        <v>224391.59659999999</v>
      </c>
      <c r="D44" s="151">
        <f t="shared" si="2"/>
        <v>0.11142328454365653</v>
      </c>
    </row>
    <row r="45" spans="1:4" x14ac:dyDescent="0.25">
      <c r="A45" s="144" t="s">
        <v>134</v>
      </c>
      <c r="B45" s="145">
        <v>645860.30122000002</v>
      </c>
      <c r="C45" s="145">
        <v>699711.81255000003</v>
      </c>
      <c r="D45" s="151">
        <f t="shared" si="2"/>
        <v>8.3379503629928964E-2</v>
      </c>
    </row>
    <row r="46" spans="1:4" x14ac:dyDescent="0.25">
      <c r="A46" s="144" t="s">
        <v>137</v>
      </c>
      <c r="B46" s="145">
        <v>176872.83212000001</v>
      </c>
      <c r="C46" s="145">
        <v>190336.31328999999</v>
      </c>
      <c r="D46" s="151">
        <f t="shared" si="2"/>
        <v>7.6119554420125066E-2</v>
      </c>
    </row>
    <row r="47" spans="1:4" x14ac:dyDescent="0.25">
      <c r="A47" s="139"/>
      <c r="B47" s="140"/>
      <c r="C47" s="140"/>
      <c r="D47" s="139"/>
    </row>
    <row r="48" spans="1:4" ht="19.2" x14ac:dyDescent="0.35">
      <c r="A48" s="163" t="s">
        <v>72</v>
      </c>
      <c r="B48" s="163"/>
      <c r="C48" s="163"/>
      <c r="D48" s="163"/>
    </row>
    <row r="49" spans="1:4" ht="15.6" x14ac:dyDescent="0.3">
      <c r="A49" s="162" t="s">
        <v>70</v>
      </c>
      <c r="B49" s="162"/>
      <c r="C49" s="162"/>
      <c r="D49" s="162"/>
    </row>
    <row r="50" spans="1:4" x14ac:dyDescent="0.25">
      <c r="A50" s="139"/>
      <c r="B50" s="140"/>
      <c r="C50" s="140"/>
      <c r="D50" s="139"/>
    </row>
    <row r="51" spans="1:4" x14ac:dyDescent="0.25">
      <c r="A51" s="141" t="s">
        <v>71</v>
      </c>
      <c r="B51" s="142" t="s">
        <v>161</v>
      </c>
      <c r="C51" s="142" t="s">
        <v>162</v>
      </c>
      <c r="D51" s="143" t="s">
        <v>66</v>
      </c>
    </row>
    <row r="52" spans="1:4" x14ac:dyDescent="0.25">
      <c r="A52" s="144" t="s">
        <v>149</v>
      </c>
      <c r="B52" s="145">
        <v>2918844.09448</v>
      </c>
      <c r="C52" s="145">
        <v>2816795.3793299999</v>
      </c>
      <c r="D52" s="151">
        <f t="shared" ref="D52:D61" si="3">(C52-B52)/B52</f>
        <v>-3.4962030121098442E-2</v>
      </c>
    </row>
    <row r="53" spans="1:4" x14ac:dyDescent="0.25">
      <c r="A53" s="144" t="s">
        <v>147</v>
      </c>
      <c r="B53" s="145">
        <v>1582935.83326</v>
      </c>
      <c r="C53" s="145">
        <v>1934796.0269899999</v>
      </c>
      <c r="D53" s="151">
        <f t="shared" si="3"/>
        <v>0.22228329559345208</v>
      </c>
    </row>
    <row r="54" spans="1:4" x14ac:dyDescent="0.25">
      <c r="A54" s="144" t="s">
        <v>148</v>
      </c>
      <c r="B54" s="145">
        <v>1560769.0747799999</v>
      </c>
      <c r="C54" s="145">
        <v>1554684.53844</v>
      </c>
      <c r="D54" s="151">
        <f t="shared" si="3"/>
        <v>-3.8984218987408682E-3</v>
      </c>
    </row>
    <row r="55" spans="1:4" x14ac:dyDescent="0.25">
      <c r="A55" s="144" t="s">
        <v>154</v>
      </c>
      <c r="B55" s="145">
        <v>1489947.0423300001</v>
      </c>
      <c r="C55" s="145">
        <v>1173690.38689</v>
      </c>
      <c r="D55" s="151">
        <f t="shared" si="3"/>
        <v>-0.21226033305548467</v>
      </c>
    </row>
    <row r="56" spans="1:4" x14ac:dyDescent="0.25">
      <c r="A56" s="144" t="s">
        <v>151</v>
      </c>
      <c r="B56" s="145">
        <v>1112817.774</v>
      </c>
      <c r="C56" s="145">
        <v>1073890.98701</v>
      </c>
      <c r="D56" s="151">
        <f t="shared" si="3"/>
        <v>-3.4980378548482759E-2</v>
      </c>
    </row>
    <row r="57" spans="1:4" x14ac:dyDescent="0.25">
      <c r="A57" s="144" t="s">
        <v>153</v>
      </c>
      <c r="B57" s="145">
        <v>715231.06463000004</v>
      </c>
      <c r="C57" s="145">
        <v>720366.81259999995</v>
      </c>
      <c r="D57" s="151">
        <f t="shared" si="3"/>
        <v>7.1805437766558847E-3</v>
      </c>
    </row>
    <row r="58" spans="1:4" x14ac:dyDescent="0.25">
      <c r="A58" s="144" t="s">
        <v>152</v>
      </c>
      <c r="B58" s="145">
        <v>702342.68391999998</v>
      </c>
      <c r="C58" s="145">
        <v>711883.02402999997</v>
      </c>
      <c r="D58" s="151">
        <f t="shared" si="3"/>
        <v>1.3583597193256559E-2</v>
      </c>
    </row>
    <row r="59" spans="1:4" x14ac:dyDescent="0.25">
      <c r="A59" s="144" t="s">
        <v>144</v>
      </c>
      <c r="B59" s="145">
        <v>759073.42344000004</v>
      </c>
      <c r="C59" s="145">
        <v>705573.94687999994</v>
      </c>
      <c r="D59" s="151">
        <f t="shared" si="3"/>
        <v>-7.0479975859975411E-2</v>
      </c>
    </row>
    <row r="60" spans="1:4" x14ac:dyDescent="0.25">
      <c r="A60" s="144" t="s">
        <v>134</v>
      </c>
      <c r="B60" s="145">
        <v>645860.30122000002</v>
      </c>
      <c r="C60" s="145">
        <v>699711.81255000003</v>
      </c>
      <c r="D60" s="151">
        <f t="shared" si="3"/>
        <v>8.3379503629928964E-2</v>
      </c>
    </row>
    <row r="61" spans="1:4" x14ac:dyDescent="0.25">
      <c r="A61" s="144" t="s">
        <v>143</v>
      </c>
      <c r="B61" s="145">
        <v>439473.22240000003</v>
      </c>
      <c r="C61" s="145">
        <v>491737.40444999997</v>
      </c>
      <c r="D61" s="151">
        <f t="shared" si="3"/>
        <v>0.11892461107091093</v>
      </c>
    </row>
    <row r="62" spans="1:4" x14ac:dyDescent="0.25">
      <c r="A62" s="139"/>
      <c r="B62" s="140"/>
      <c r="C62" s="140"/>
      <c r="D62" s="139"/>
    </row>
    <row r="63" spans="1:4" ht="19.2" x14ac:dyDescent="0.35">
      <c r="A63" s="163" t="s">
        <v>74</v>
      </c>
      <c r="B63" s="163"/>
      <c r="C63" s="163"/>
      <c r="D63" s="163"/>
    </row>
    <row r="64" spans="1:4" ht="15.6" x14ac:dyDescent="0.3">
      <c r="A64" s="162" t="s">
        <v>75</v>
      </c>
      <c r="B64" s="162"/>
      <c r="C64" s="162"/>
      <c r="D64" s="162"/>
    </row>
    <row r="65" spans="1:4" x14ac:dyDescent="0.25">
      <c r="A65" s="139"/>
      <c r="B65" s="140"/>
      <c r="C65" s="140"/>
      <c r="D65" s="139"/>
    </row>
    <row r="66" spans="1:4" x14ac:dyDescent="0.25">
      <c r="A66" s="141" t="s">
        <v>76</v>
      </c>
      <c r="B66" s="142" t="s">
        <v>161</v>
      </c>
      <c r="C66" s="142" t="s">
        <v>162</v>
      </c>
      <c r="D66" s="143" t="s">
        <v>66</v>
      </c>
    </row>
    <row r="67" spans="1:4" x14ac:dyDescent="0.25">
      <c r="A67" s="144" t="s">
        <v>183</v>
      </c>
      <c r="B67" s="150">
        <v>6552894.0420700004</v>
      </c>
      <c r="C67" s="150">
        <v>6190715.99639</v>
      </c>
      <c r="D67" s="151">
        <f t="shared" ref="D67:D76" si="4">(C67-B67)/B67</f>
        <v>-5.5269937733586738E-2</v>
      </c>
    </row>
    <row r="68" spans="1:4" x14ac:dyDescent="0.25">
      <c r="A68" s="144" t="s">
        <v>184</v>
      </c>
      <c r="B68" s="150">
        <v>1468334.9273399999</v>
      </c>
      <c r="C68" s="150">
        <v>1433798.4860799999</v>
      </c>
      <c r="D68" s="151">
        <f t="shared" si="4"/>
        <v>-2.3520819819062247E-2</v>
      </c>
    </row>
    <row r="69" spans="1:4" x14ac:dyDescent="0.25">
      <c r="A69" s="144" t="s">
        <v>185</v>
      </c>
      <c r="B69" s="150">
        <v>1309655.16502</v>
      </c>
      <c r="C69" s="150">
        <v>1340236.82632</v>
      </c>
      <c r="D69" s="151">
        <f t="shared" si="4"/>
        <v>2.3350926348259787E-2</v>
      </c>
    </row>
    <row r="70" spans="1:4" x14ac:dyDescent="0.25">
      <c r="A70" s="144" t="s">
        <v>186</v>
      </c>
      <c r="B70" s="150">
        <v>876900.83733000001</v>
      </c>
      <c r="C70" s="150">
        <v>882135.62175000005</v>
      </c>
      <c r="D70" s="151">
        <f t="shared" si="4"/>
        <v>5.969642401002815E-3</v>
      </c>
    </row>
    <row r="71" spans="1:4" x14ac:dyDescent="0.25">
      <c r="A71" s="144" t="s">
        <v>187</v>
      </c>
      <c r="B71" s="150">
        <v>704803.20380999998</v>
      </c>
      <c r="C71" s="150">
        <v>793991.59845000005</v>
      </c>
      <c r="D71" s="151">
        <f t="shared" si="4"/>
        <v>0.1265436850426738</v>
      </c>
    </row>
    <row r="72" spans="1:4" x14ac:dyDescent="0.25">
      <c r="A72" s="144" t="s">
        <v>188</v>
      </c>
      <c r="B72" s="150">
        <v>654913.63577000005</v>
      </c>
      <c r="C72" s="150">
        <v>705444.68310000002</v>
      </c>
      <c r="D72" s="151">
        <f t="shared" si="4"/>
        <v>7.7156810562646519E-2</v>
      </c>
    </row>
    <row r="73" spans="1:4" x14ac:dyDescent="0.25">
      <c r="A73" s="144" t="s">
        <v>189</v>
      </c>
      <c r="B73" s="150">
        <v>513159.29194999998</v>
      </c>
      <c r="C73" s="150">
        <v>493505.80693000002</v>
      </c>
      <c r="D73" s="151">
        <f t="shared" si="4"/>
        <v>-3.829899473381243E-2</v>
      </c>
    </row>
    <row r="74" spans="1:4" x14ac:dyDescent="0.25">
      <c r="A74" s="144" t="s">
        <v>190</v>
      </c>
      <c r="B74" s="150">
        <v>470003.27889999998</v>
      </c>
      <c r="C74" s="150">
        <v>460389.74031000002</v>
      </c>
      <c r="D74" s="151">
        <f t="shared" si="4"/>
        <v>-2.0454194729235865E-2</v>
      </c>
    </row>
    <row r="75" spans="1:4" x14ac:dyDescent="0.25">
      <c r="A75" s="144" t="s">
        <v>191</v>
      </c>
      <c r="B75" s="150">
        <v>224793.54222</v>
      </c>
      <c r="C75" s="150">
        <v>293112.65068000002</v>
      </c>
      <c r="D75" s="151">
        <f t="shared" si="4"/>
        <v>0.30391935544633109</v>
      </c>
    </row>
    <row r="76" spans="1:4" x14ac:dyDescent="0.25">
      <c r="A76" s="144" t="s">
        <v>192</v>
      </c>
      <c r="B76" s="150">
        <v>294394.91873999999</v>
      </c>
      <c r="C76" s="150">
        <v>275169.93706000003</v>
      </c>
      <c r="D76" s="151">
        <f t="shared" si="4"/>
        <v>-6.5303374671961803E-2</v>
      </c>
    </row>
    <row r="77" spans="1:4" x14ac:dyDescent="0.25">
      <c r="A77" s="139"/>
      <c r="B77" s="140"/>
      <c r="C77" s="140"/>
      <c r="D77" s="139"/>
    </row>
    <row r="78" spans="1:4" ht="19.2" x14ac:dyDescent="0.35">
      <c r="A78" s="163" t="s">
        <v>77</v>
      </c>
      <c r="B78" s="163"/>
      <c r="C78" s="163"/>
      <c r="D78" s="163"/>
    </row>
    <row r="79" spans="1:4" ht="15.6" x14ac:dyDescent="0.3">
      <c r="A79" s="162" t="s">
        <v>78</v>
      </c>
      <c r="B79" s="162"/>
      <c r="C79" s="162"/>
      <c r="D79" s="162"/>
    </row>
    <row r="80" spans="1:4" x14ac:dyDescent="0.25">
      <c r="A80" s="139"/>
      <c r="B80" s="140"/>
      <c r="C80" s="140"/>
      <c r="D80" s="139"/>
    </row>
    <row r="81" spans="1:4" x14ac:dyDescent="0.25">
      <c r="A81" s="141" t="s">
        <v>76</v>
      </c>
      <c r="B81" s="142" t="s">
        <v>161</v>
      </c>
      <c r="C81" s="142" t="s">
        <v>162</v>
      </c>
      <c r="D81" s="143" t="s">
        <v>66</v>
      </c>
    </row>
    <row r="82" spans="1:4" x14ac:dyDescent="0.25">
      <c r="A82" s="144" t="s">
        <v>193</v>
      </c>
      <c r="B82" s="150">
        <v>49.583779999999997</v>
      </c>
      <c r="C82" s="150">
        <v>3697.1916799999999</v>
      </c>
      <c r="D82" s="151">
        <f t="shared" ref="D82:D91" si="5">(C82-B82)/B82</f>
        <v>73.564538645500605</v>
      </c>
    </row>
    <row r="83" spans="1:4" x14ac:dyDescent="0.25">
      <c r="A83" s="144" t="s">
        <v>194</v>
      </c>
      <c r="B83" s="150">
        <v>29.56203</v>
      </c>
      <c r="C83" s="150">
        <v>252.73558</v>
      </c>
      <c r="D83" s="151">
        <f t="shared" si="5"/>
        <v>7.5493310168483019</v>
      </c>
    </row>
    <row r="84" spans="1:4" x14ac:dyDescent="0.25">
      <c r="A84" s="144" t="s">
        <v>195</v>
      </c>
      <c r="B84" s="150">
        <v>349.75357000000002</v>
      </c>
      <c r="C84" s="150">
        <v>1094.18316</v>
      </c>
      <c r="D84" s="151">
        <f t="shared" si="5"/>
        <v>2.1284402901162665</v>
      </c>
    </row>
    <row r="85" spans="1:4" x14ac:dyDescent="0.25">
      <c r="A85" s="144" t="s">
        <v>196</v>
      </c>
      <c r="B85" s="150">
        <v>13452.199479999999</v>
      </c>
      <c r="C85" s="150">
        <v>39050.232559999997</v>
      </c>
      <c r="D85" s="151">
        <f t="shared" si="5"/>
        <v>1.9028883059649662</v>
      </c>
    </row>
    <row r="86" spans="1:4" x14ac:dyDescent="0.25">
      <c r="A86" s="144" t="s">
        <v>197</v>
      </c>
      <c r="B86" s="150">
        <v>16261.846149999999</v>
      </c>
      <c r="C86" s="150">
        <v>29873.510699999999</v>
      </c>
      <c r="D86" s="151">
        <f t="shared" si="5"/>
        <v>0.83703070515151812</v>
      </c>
    </row>
    <row r="87" spans="1:4" x14ac:dyDescent="0.25">
      <c r="A87" s="144" t="s">
        <v>198</v>
      </c>
      <c r="B87" s="150">
        <v>2496.3726999999999</v>
      </c>
      <c r="C87" s="150">
        <v>4509.5861599999998</v>
      </c>
      <c r="D87" s="151">
        <f t="shared" si="5"/>
        <v>0.8064554863943193</v>
      </c>
    </row>
    <row r="88" spans="1:4" x14ac:dyDescent="0.25">
      <c r="A88" s="144" t="s">
        <v>199</v>
      </c>
      <c r="B88" s="150">
        <v>20.951969999999999</v>
      </c>
      <c r="C88" s="150">
        <v>34.834569999999999</v>
      </c>
      <c r="D88" s="151">
        <f t="shared" si="5"/>
        <v>0.66259163219496786</v>
      </c>
    </row>
    <row r="89" spans="1:4" x14ac:dyDescent="0.25">
      <c r="A89" s="144" t="s">
        <v>200</v>
      </c>
      <c r="B89" s="150">
        <v>30927.259839999999</v>
      </c>
      <c r="C89" s="150">
        <v>50423.85484</v>
      </c>
      <c r="D89" s="151">
        <f t="shared" si="5"/>
        <v>0.63040162952890955</v>
      </c>
    </row>
    <row r="90" spans="1:4" x14ac:dyDescent="0.25">
      <c r="A90" s="144" t="s">
        <v>201</v>
      </c>
      <c r="B90" s="150">
        <v>91688.957970000003</v>
      </c>
      <c r="C90" s="150">
        <v>145626.40443</v>
      </c>
      <c r="D90" s="151">
        <f t="shared" si="5"/>
        <v>0.58826545370542827</v>
      </c>
    </row>
    <row r="91" spans="1:4" x14ac:dyDescent="0.25">
      <c r="A91" s="144" t="s">
        <v>202</v>
      </c>
      <c r="B91" s="150">
        <v>28379.892070000002</v>
      </c>
      <c r="C91" s="150">
        <v>43268.103569999999</v>
      </c>
      <c r="D91" s="151">
        <f t="shared" si="5"/>
        <v>0.52460423257698441</v>
      </c>
    </row>
    <row r="92" spans="1:4" x14ac:dyDescent="0.25">
      <c r="A92" s="139" t="s">
        <v>125</v>
      </c>
      <c r="B92" s="140"/>
      <c r="C92" s="140"/>
      <c r="D92" s="139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F62" sqref="F62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4" style="19" bestFit="1" customWidth="1"/>
    <col min="6" max="7" width="15" style="19" bestFit="1" customWidth="1"/>
    <col min="8" max="8" width="10.5546875" style="19" bestFit="1" customWidth="1"/>
    <col min="9" max="9" width="14" style="19" bestFit="1" customWidth="1"/>
    <col min="10" max="11" width="14.33203125" style="19" bestFit="1" customWidth="1"/>
    <col min="12" max="12" width="10.5546875" style="19" bestFit="1" customWidth="1"/>
    <col min="13" max="13" width="10.6640625" style="19" bestFit="1" customWidth="1"/>
    <col min="14" max="16384" width="9.109375" style="19"/>
  </cols>
  <sheetData>
    <row r="1" spans="1:13" ht="24.6" x14ac:dyDescent="0.4">
      <c r="B1" s="161" t="s">
        <v>123</v>
      </c>
      <c r="C1" s="161"/>
      <c r="D1" s="161"/>
      <c r="E1" s="161"/>
      <c r="F1" s="161"/>
      <c r="G1" s="161"/>
      <c r="H1" s="161"/>
      <c r="I1" s="161"/>
      <c r="J1" s="16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65" t="s">
        <v>113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</row>
    <row r="6" spans="1:13" ht="17.399999999999999" x14ac:dyDescent="0.25">
      <c r="A6" s="99"/>
      <c r="B6" s="164" t="str">
        <f>SEKTOR_USD!B6</f>
        <v>1 - 31 EKIM</v>
      </c>
      <c r="C6" s="164"/>
      <c r="D6" s="164"/>
      <c r="E6" s="164"/>
      <c r="F6" s="164" t="str">
        <f>SEKTOR_USD!F6</f>
        <v>1 OCAK  -  31 EKIM</v>
      </c>
      <c r="G6" s="164"/>
      <c r="H6" s="164"/>
      <c r="I6" s="164"/>
      <c r="J6" s="164" t="s">
        <v>105</v>
      </c>
      <c r="K6" s="164"/>
      <c r="L6" s="164"/>
      <c r="M6" s="164"/>
    </row>
    <row r="7" spans="1:13" ht="28.2" x14ac:dyDescent="0.3">
      <c r="A7" s="100" t="s">
        <v>1</v>
      </c>
      <c r="B7" s="101">
        <f>SEKTOR_USD!B7</f>
        <v>2018</v>
      </c>
      <c r="C7" s="102">
        <f>SEKTOR_USD!C7</f>
        <v>2019</v>
      </c>
      <c r="D7" s="103" t="s">
        <v>119</v>
      </c>
      <c r="E7" s="103" t="s">
        <v>120</v>
      </c>
      <c r="F7" s="101"/>
      <c r="G7" s="102"/>
      <c r="H7" s="103" t="s">
        <v>119</v>
      </c>
      <c r="I7" s="103" t="s">
        <v>120</v>
      </c>
      <c r="J7" s="101"/>
      <c r="K7" s="101"/>
      <c r="L7" s="103" t="s">
        <v>119</v>
      </c>
      <c r="M7" s="103" t="s">
        <v>120</v>
      </c>
    </row>
    <row r="8" spans="1:13" ht="16.8" x14ac:dyDescent="0.3">
      <c r="A8" s="104" t="s">
        <v>2</v>
      </c>
      <c r="B8" s="105">
        <f>SEKTOR_USD!B8*$B$53</f>
        <v>12606438.595870035</v>
      </c>
      <c r="C8" s="105">
        <f>SEKTOR_USD!C8*$C$53</f>
        <v>14064719.75287115</v>
      </c>
      <c r="D8" s="106">
        <f t="shared" ref="D8:D43" si="0">(C8-B8)/B8*100</f>
        <v>11.567748860323322</v>
      </c>
      <c r="E8" s="106">
        <f>C8/C$44*100</f>
        <v>15.942914844045763</v>
      </c>
      <c r="F8" s="105">
        <f>SEKTOR_USD!F8*$B$54</f>
        <v>86404883.400311261</v>
      </c>
      <c r="G8" s="105">
        <f>SEKTOR_USD!G8*$C$54</f>
        <v>106226067.07936071</v>
      </c>
      <c r="H8" s="106">
        <f t="shared" ref="H8:H43" si="1">(G8-F8)/F8*100</f>
        <v>22.939888232032548</v>
      </c>
      <c r="I8" s="106">
        <f>G8/G$44*100</f>
        <v>13.70004403613013</v>
      </c>
      <c r="J8" s="105">
        <f>SEKTOR_USD!J8*$B$55</f>
        <v>103475128.54004484</v>
      </c>
      <c r="K8" s="105">
        <f>SEKTOR_USD!K8*$C$55</f>
        <v>129805644.59861217</v>
      </c>
      <c r="L8" s="106">
        <f t="shared" ref="L8:L43" si="2">(K8-J8)/J8*100</f>
        <v>25.446226963011142</v>
      </c>
      <c r="M8" s="106">
        <f>K8/K$44*100</f>
        <v>13.989479104505861</v>
      </c>
    </row>
    <row r="9" spans="1:13" s="23" customFormat="1" ht="15.6" x14ac:dyDescent="0.3">
      <c r="A9" s="107" t="s">
        <v>3</v>
      </c>
      <c r="B9" s="105">
        <f>SEKTOR_USD!B9*$B$53</f>
        <v>8749646.3798986822</v>
      </c>
      <c r="C9" s="105">
        <f>SEKTOR_USD!C9*$C$53</f>
        <v>10013793.296673829</v>
      </c>
      <c r="D9" s="108">
        <f t="shared" si="0"/>
        <v>14.447977231164225</v>
      </c>
      <c r="E9" s="108">
        <f t="shared" ref="E9:E44" si="3">C9/C$44*100</f>
        <v>11.351029853414367</v>
      </c>
      <c r="F9" s="105">
        <f>SEKTOR_USD!F9*$B$54</f>
        <v>57379085.951737933</v>
      </c>
      <c r="G9" s="105">
        <f>SEKTOR_USD!G9*$C$54</f>
        <v>69022176.517051429</v>
      </c>
      <c r="H9" s="108">
        <f t="shared" si="1"/>
        <v>20.291523247872238</v>
      </c>
      <c r="I9" s="108">
        <f t="shared" ref="I9:I44" si="4">G9/G$44*100</f>
        <v>8.9018343966994049</v>
      </c>
      <c r="J9" s="105">
        <f>SEKTOR_USD!J9*$B$55</f>
        <v>69361063.23293595</v>
      </c>
      <c r="K9" s="105">
        <f>SEKTOR_USD!K9*$C$55</f>
        <v>85114112.010372698</v>
      </c>
      <c r="L9" s="108">
        <f t="shared" si="2"/>
        <v>22.711659889833474</v>
      </c>
      <c r="M9" s="108">
        <f t="shared" ref="M9:M44" si="5">K9/K$44*100</f>
        <v>9.1729608149907111</v>
      </c>
    </row>
    <row r="10" spans="1:13" ht="13.8" x14ac:dyDescent="0.25">
      <c r="A10" s="109" t="str">
        <f>SEKTOR_USD!A10</f>
        <v xml:space="preserve"> Hububat, Bakliyat, Yağlı Tohumlar ve Mamulleri </v>
      </c>
      <c r="B10" s="110">
        <f>SEKTOR_USD!B10*$B$53</f>
        <v>3766598.5034276289</v>
      </c>
      <c r="C10" s="110">
        <f>SEKTOR_USD!C10*$C$53</f>
        <v>4053132.4528700039</v>
      </c>
      <c r="D10" s="111">
        <f t="shared" si="0"/>
        <v>7.607233666705576</v>
      </c>
      <c r="E10" s="111">
        <f t="shared" si="3"/>
        <v>4.594385574910131</v>
      </c>
      <c r="F10" s="110">
        <f>SEKTOR_USD!F10*$B$54</f>
        <v>25754221.129791316</v>
      </c>
      <c r="G10" s="110">
        <f>SEKTOR_USD!G10*$C$54</f>
        <v>31353403.485336535</v>
      </c>
      <c r="H10" s="111">
        <f t="shared" si="1"/>
        <v>21.740833579581015</v>
      </c>
      <c r="I10" s="111">
        <f t="shared" si="4"/>
        <v>4.0436685668759447</v>
      </c>
      <c r="J10" s="110">
        <f>SEKTOR_USD!J10*$B$55</f>
        <v>30146480.86274603</v>
      </c>
      <c r="K10" s="110">
        <f>SEKTOR_USD!K10*$C$55</f>
        <v>38020263.766240761</v>
      </c>
      <c r="L10" s="111">
        <f t="shared" si="2"/>
        <v>26.118414747456896</v>
      </c>
      <c r="M10" s="111">
        <f t="shared" si="5"/>
        <v>4.0975389564169467</v>
      </c>
    </row>
    <row r="11" spans="1:13" ht="13.8" x14ac:dyDescent="0.25">
      <c r="A11" s="109" t="str">
        <f>SEKTOR_USD!A11</f>
        <v xml:space="preserve"> Yaş Meyve ve Sebze  </v>
      </c>
      <c r="B11" s="110">
        <f>SEKTOR_USD!B11*$B$53</f>
        <v>1177437.4263476271</v>
      </c>
      <c r="C11" s="110">
        <f>SEKTOR_USD!C11*$C$53</f>
        <v>1299804.9282836483</v>
      </c>
      <c r="D11" s="111">
        <f t="shared" si="0"/>
        <v>10.392696817494693</v>
      </c>
      <c r="E11" s="111">
        <f t="shared" si="3"/>
        <v>1.4733801774661683</v>
      </c>
      <c r="F11" s="110">
        <f>SEKTOR_USD!F11*$B$54</f>
        <v>8261556.6773539893</v>
      </c>
      <c r="G11" s="110">
        <f>SEKTOR_USD!G11*$C$54</f>
        <v>8936324.7272090167</v>
      </c>
      <c r="H11" s="111">
        <f t="shared" si="1"/>
        <v>8.1675654626283087</v>
      </c>
      <c r="I11" s="111">
        <f t="shared" si="4"/>
        <v>1.1525235344772484</v>
      </c>
      <c r="J11" s="110">
        <f>SEKTOR_USD!J11*$B$55</f>
        <v>11130975.804329155</v>
      </c>
      <c r="K11" s="110">
        <f>SEKTOR_USD!K11*$C$55</f>
        <v>12113220.368729178</v>
      </c>
      <c r="L11" s="111">
        <f t="shared" si="2"/>
        <v>8.8244245757681004</v>
      </c>
      <c r="M11" s="111">
        <f t="shared" si="5"/>
        <v>1.3054720675715776</v>
      </c>
    </row>
    <row r="12" spans="1:13" ht="13.8" x14ac:dyDescent="0.25">
      <c r="A12" s="109" t="str">
        <f>SEKTOR_USD!A12</f>
        <v xml:space="preserve"> Meyve Sebze Mamulleri </v>
      </c>
      <c r="B12" s="110">
        <f>SEKTOR_USD!B12*$B$53</f>
        <v>824832.4879264927</v>
      </c>
      <c r="C12" s="110">
        <f>SEKTOR_USD!C12*$C$53</f>
        <v>862501.24457661831</v>
      </c>
      <c r="D12" s="111">
        <f t="shared" si="0"/>
        <v>4.5668371701530948</v>
      </c>
      <c r="E12" s="111">
        <f t="shared" si="3"/>
        <v>0.97767919565986738</v>
      </c>
      <c r="F12" s="110">
        <f>SEKTOR_USD!F12*$B$54</f>
        <v>6091901.0842418121</v>
      </c>
      <c r="G12" s="110">
        <f>SEKTOR_USD!G12*$C$54</f>
        <v>7256136.3725719554</v>
      </c>
      <c r="H12" s="111">
        <f t="shared" si="1"/>
        <v>19.111198166722073</v>
      </c>
      <c r="I12" s="111">
        <f t="shared" si="4"/>
        <v>0.93582856420856964</v>
      </c>
      <c r="J12" s="110">
        <f>SEKTOR_USD!J12*$B$55</f>
        <v>7064107.4617759176</v>
      </c>
      <c r="K12" s="110">
        <f>SEKTOR_USD!K12*$C$55</f>
        <v>8749283.0368689895</v>
      </c>
      <c r="L12" s="111">
        <f t="shared" si="2"/>
        <v>23.855463470956579</v>
      </c>
      <c r="M12" s="111">
        <f t="shared" si="5"/>
        <v>0.94293212442469498</v>
      </c>
    </row>
    <row r="13" spans="1:13" ht="13.8" x14ac:dyDescent="0.25">
      <c r="A13" s="109" t="str">
        <f>SEKTOR_USD!A13</f>
        <v xml:space="preserve"> Kuru Meyve ve Mamulleri  </v>
      </c>
      <c r="B13" s="110">
        <f>SEKTOR_USD!B13*$B$53</f>
        <v>1031506.261496117</v>
      </c>
      <c r="C13" s="110">
        <f>SEKTOR_USD!C13*$C$53</f>
        <v>1102537.1796195083</v>
      </c>
      <c r="D13" s="111">
        <f t="shared" si="0"/>
        <v>6.8861354288210235</v>
      </c>
      <c r="E13" s="111">
        <f t="shared" si="3"/>
        <v>1.2497694000251895</v>
      </c>
      <c r="F13" s="110">
        <f>SEKTOR_USD!F13*$B$54</f>
        <v>5223145.2015168732</v>
      </c>
      <c r="G13" s="110">
        <f>SEKTOR_USD!G13*$C$54</f>
        <v>6475132.9875215441</v>
      </c>
      <c r="H13" s="111">
        <f t="shared" si="1"/>
        <v>23.969997725528984</v>
      </c>
      <c r="I13" s="111">
        <f t="shared" si="4"/>
        <v>0.83510205647140934</v>
      </c>
      <c r="J13" s="110">
        <f>SEKTOR_USD!J13*$B$55</f>
        <v>6410486.5724442992</v>
      </c>
      <c r="K13" s="110">
        <f>SEKTOR_USD!K13*$C$55</f>
        <v>8007759.4482609117</v>
      </c>
      <c r="L13" s="111">
        <f t="shared" si="2"/>
        <v>24.916562226064801</v>
      </c>
      <c r="M13" s="111">
        <f t="shared" si="5"/>
        <v>0.86301627191760144</v>
      </c>
    </row>
    <row r="14" spans="1:13" ht="13.8" x14ac:dyDescent="0.25">
      <c r="A14" s="109" t="str">
        <f>SEKTOR_USD!A14</f>
        <v xml:space="preserve"> Fındık ve Mamulleri </v>
      </c>
      <c r="B14" s="110">
        <f>SEKTOR_USD!B14*$B$53</f>
        <v>1037726.4415599291</v>
      </c>
      <c r="C14" s="110">
        <f>SEKTOR_USD!C14*$C$53</f>
        <v>2011922.0215827082</v>
      </c>
      <c r="D14" s="111">
        <f t="shared" si="0"/>
        <v>93.877879661459801</v>
      </c>
      <c r="E14" s="111">
        <f t="shared" si="3"/>
        <v>2.2805930033839172</v>
      </c>
      <c r="F14" s="110">
        <f>SEKTOR_USD!F14*$B$54</f>
        <v>6105770.5927929915</v>
      </c>
      <c r="G14" s="110">
        <f>SEKTOR_USD!G14*$C$54</f>
        <v>8942799.5815146603</v>
      </c>
      <c r="H14" s="111">
        <f t="shared" si="1"/>
        <v>46.464716379458878</v>
      </c>
      <c r="I14" s="111">
        <f t="shared" si="4"/>
        <v>1.1533586005919394</v>
      </c>
      <c r="J14" s="110">
        <f>SEKTOR_USD!J14*$B$55</f>
        <v>7640583.182397875</v>
      </c>
      <c r="K14" s="110">
        <f>SEKTOR_USD!K14*$C$55</f>
        <v>10787761.023496902</v>
      </c>
      <c r="L14" s="111">
        <f t="shared" si="2"/>
        <v>41.190283070923059</v>
      </c>
      <c r="M14" s="111">
        <f t="shared" si="5"/>
        <v>1.1626239975100912</v>
      </c>
    </row>
    <row r="15" spans="1:13" ht="13.8" x14ac:dyDescent="0.25">
      <c r="A15" s="109" t="str">
        <f>SEKTOR_USD!A15</f>
        <v xml:space="preserve"> Zeytin ve Zeytinyağı </v>
      </c>
      <c r="B15" s="110">
        <f>SEKTOR_USD!B15*$B$53</f>
        <v>165080.9512371615</v>
      </c>
      <c r="C15" s="110">
        <f>SEKTOR_USD!C15*$C$53</f>
        <v>125260.30361385588</v>
      </c>
      <c r="D15" s="111">
        <f t="shared" si="0"/>
        <v>-24.121891305374039</v>
      </c>
      <c r="E15" s="111">
        <f t="shared" si="3"/>
        <v>0.14198749700983945</v>
      </c>
      <c r="F15" s="110">
        <f>SEKTOR_USD!F15*$B$54</f>
        <v>1570551.1135359546</v>
      </c>
      <c r="G15" s="110">
        <f>SEKTOR_USD!G15*$C$54</f>
        <v>1304866.1705445743</v>
      </c>
      <c r="H15" s="111">
        <f t="shared" si="1"/>
        <v>-16.916669613713786</v>
      </c>
      <c r="I15" s="111">
        <f t="shared" si="4"/>
        <v>0.16828942734330538</v>
      </c>
      <c r="J15" s="110">
        <f>SEKTOR_USD!J15*$B$55</f>
        <v>1871908.3069512316</v>
      </c>
      <c r="K15" s="110">
        <f>SEKTOR_USD!K15*$C$55</f>
        <v>1673404.642695802</v>
      </c>
      <c r="L15" s="111">
        <f t="shared" si="2"/>
        <v>-10.604347633818215</v>
      </c>
      <c r="M15" s="111">
        <f t="shared" si="5"/>
        <v>0.18034700536147802</v>
      </c>
    </row>
    <row r="16" spans="1:13" ht="13.8" x14ac:dyDescent="0.25">
      <c r="A16" s="109" t="str">
        <f>SEKTOR_USD!A16</f>
        <v xml:space="preserve"> Tütün </v>
      </c>
      <c r="B16" s="110">
        <f>SEKTOR_USD!B16*$B$53</f>
        <v>716501.75049929717</v>
      </c>
      <c r="C16" s="110">
        <f>SEKTOR_USD!C16*$C$53</f>
        <v>523995.13678947993</v>
      </c>
      <c r="D16" s="111">
        <f t="shared" si="0"/>
        <v>-26.867570606166446</v>
      </c>
      <c r="E16" s="111">
        <f t="shared" si="3"/>
        <v>0.59396916478363637</v>
      </c>
      <c r="F16" s="110">
        <f>SEKTOR_USD!F16*$B$54</f>
        <v>3971494.8160048993</v>
      </c>
      <c r="G16" s="110">
        <f>SEKTOR_USD!G16*$C$54</f>
        <v>4259649.5013819998</v>
      </c>
      <c r="H16" s="111">
        <f t="shared" si="1"/>
        <v>7.2555724916435347</v>
      </c>
      <c r="I16" s="111">
        <f t="shared" si="4"/>
        <v>0.54936972959579478</v>
      </c>
      <c r="J16" s="110">
        <f>SEKTOR_USD!J16*$B$55</f>
        <v>4629049.9128303621</v>
      </c>
      <c r="K16" s="110">
        <f>SEKTOR_USD!K16*$C$55</f>
        <v>5190485.6172676617</v>
      </c>
      <c r="L16" s="111">
        <f t="shared" si="2"/>
        <v>12.128529936157424</v>
      </c>
      <c r="M16" s="111">
        <f t="shared" si="5"/>
        <v>0.55939162206340987</v>
      </c>
    </row>
    <row r="17" spans="1:13" ht="13.8" x14ac:dyDescent="0.25">
      <c r="A17" s="109" t="str">
        <f>SEKTOR_USD!A17</f>
        <v xml:space="preserve"> Süs Bitkileri ve Mam.</v>
      </c>
      <c r="B17" s="110">
        <f>SEKTOR_USD!B17*$B$53</f>
        <v>29962.557404427011</v>
      </c>
      <c r="C17" s="110">
        <f>SEKTOR_USD!C17*$C$53</f>
        <v>34640.029338005341</v>
      </c>
      <c r="D17" s="111">
        <f t="shared" si="0"/>
        <v>15.611057061795488</v>
      </c>
      <c r="E17" s="111">
        <f t="shared" si="3"/>
        <v>3.9265840175615872E-2</v>
      </c>
      <c r="F17" s="110">
        <f>SEKTOR_USD!F17*$B$54</f>
        <v>400445.33650011249</v>
      </c>
      <c r="G17" s="110">
        <f>SEKTOR_USD!G17*$C$54</f>
        <v>493863.69097112515</v>
      </c>
      <c r="H17" s="111">
        <f t="shared" si="1"/>
        <v>23.328615907351544</v>
      </c>
      <c r="I17" s="111">
        <f t="shared" si="4"/>
        <v>6.3693917135192263E-2</v>
      </c>
      <c r="J17" s="110">
        <f>SEKTOR_USD!J17*$B$55</f>
        <v>467471.12946108356</v>
      </c>
      <c r="K17" s="110">
        <f>SEKTOR_USD!K17*$C$55</f>
        <v>571934.1068124983</v>
      </c>
      <c r="L17" s="111">
        <f t="shared" si="2"/>
        <v>22.346401899052712</v>
      </c>
      <c r="M17" s="111">
        <f t="shared" si="5"/>
        <v>6.1638769724912348E-2</v>
      </c>
    </row>
    <row r="18" spans="1:13" s="23" customFormat="1" ht="15.6" x14ac:dyDescent="0.3">
      <c r="A18" s="107" t="s">
        <v>12</v>
      </c>
      <c r="B18" s="105">
        <f>SEKTOR_USD!B18*$B$53</f>
        <v>1293824.3749977932</v>
      </c>
      <c r="C18" s="105">
        <f>SEKTOR_USD!C18*$C$53</f>
        <v>1202501.1523527675</v>
      </c>
      <c r="D18" s="108">
        <f t="shared" si="0"/>
        <v>-7.0583940455737251</v>
      </c>
      <c r="E18" s="108">
        <f t="shared" si="3"/>
        <v>1.3630825077700863</v>
      </c>
      <c r="F18" s="105">
        <f>SEKTOR_USD!F18*$B$54</f>
        <v>9738117.9051040038</v>
      </c>
      <c r="G18" s="105">
        <f>SEKTOR_USD!G18*$C$54</f>
        <v>11823327.803705996</v>
      </c>
      <c r="H18" s="108">
        <f t="shared" si="1"/>
        <v>21.412863542236213</v>
      </c>
      <c r="I18" s="108">
        <f t="shared" si="4"/>
        <v>1.5248621738330925</v>
      </c>
      <c r="J18" s="105">
        <f>SEKTOR_USD!J18*$B$55</f>
        <v>11458197.435478242</v>
      </c>
      <c r="K18" s="105">
        <f>SEKTOR_USD!K18*$C$55</f>
        <v>14262347.485041486</v>
      </c>
      <c r="L18" s="108">
        <f t="shared" si="2"/>
        <v>24.472872503319753</v>
      </c>
      <c r="M18" s="108">
        <f t="shared" si="5"/>
        <v>1.5370888742177455</v>
      </c>
    </row>
    <row r="19" spans="1:13" ht="13.8" x14ac:dyDescent="0.25">
      <c r="A19" s="109" t="str">
        <f>SEKTOR_USD!A19</f>
        <v xml:space="preserve"> Su Ürünleri ve Hayvansal Mamuller</v>
      </c>
      <c r="B19" s="110">
        <f>SEKTOR_USD!B19*$B$53</f>
        <v>1293824.3749977932</v>
      </c>
      <c r="C19" s="110">
        <f>SEKTOR_USD!C19*$C$53</f>
        <v>1202501.1523527675</v>
      </c>
      <c r="D19" s="111">
        <f t="shared" si="0"/>
        <v>-7.0583940455737251</v>
      </c>
      <c r="E19" s="111">
        <f t="shared" si="3"/>
        <v>1.3630825077700863</v>
      </c>
      <c r="F19" s="110">
        <f>SEKTOR_USD!F19*$B$54</f>
        <v>9738117.9051040038</v>
      </c>
      <c r="G19" s="110">
        <f>SEKTOR_USD!G19*$C$54</f>
        <v>11823327.803705996</v>
      </c>
      <c r="H19" s="111">
        <f t="shared" si="1"/>
        <v>21.412863542236213</v>
      </c>
      <c r="I19" s="111">
        <f t="shared" si="4"/>
        <v>1.5248621738330925</v>
      </c>
      <c r="J19" s="110">
        <f>SEKTOR_USD!J19*$B$55</f>
        <v>11458197.435478242</v>
      </c>
      <c r="K19" s="110">
        <f>SEKTOR_USD!K19*$C$55</f>
        <v>14262347.485041486</v>
      </c>
      <c r="L19" s="111">
        <f t="shared" si="2"/>
        <v>24.472872503319753</v>
      </c>
      <c r="M19" s="111">
        <f t="shared" si="5"/>
        <v>1.5370888742177455</v>
      </c>
    </row>
    <row r="20" spans="1:13" s="23" customFormat="1" ht="15.6" x14ac:dyDescent="0.3">
      <c r="A20" s="107" t="s">
        <v>111</v>
      </c>
      <c r="B20" s="105">
        <f>SEKTOR_USD!B20*$B$53</f>
        <v>2562967.8409735616</v>
      </c>
      <c r="C20" s="105">
        <f>SEKTOR_USD!C20*$C$53</f>
        <v>2848425.3038445543</v>
      </c>
      <c r="D20" s="108">
        <f t="shared" si="0"/>
        <v>11.137769983198838</v>
      </c>
      <c r="E20" s="108">
        <f t="shared" si="3"/>
        <v>3.2288024828613122</v>
      </c>
      <c r="F20" s="105">
        <f>SEKTOR_USD!F20*$B$54</f>
        <v>19287679.543469317</v>
      </c>
      <c r="G20" s="105">
        <f>SEKTOR_USD!G20*$C$54</f>
        <v>25380562.758603297</v>
      </c>
      <c r="H20" s="108">
        <f t="shared" si="1"/>
        <v>31.589508740033949</v>
      </c>
      <c r="I20" s="108">
        <f t="shared" si="4"/>
        <v>3.2733474655976336</v>
      </c>
      <c r="J20" s="105">
        <f>SEKTOR_USD!J20*$B$55</f>
        <v>22655867.871630639</v>
      </c>
      <c r="K20" s="105">
        <f>SEKTOR_USD!K20*$C$55</f>
        <v>30429185.103197973</v>
      </c>
      <c r="L20" s="108">
        <f t="shared" si="2"/>
        <v>34.310392678891695</v>
      </c>
      <c r="M20" s="108">
        <f t="shared" si="5"/>
        <v>3.2794294152974017</v>
      </c>
    </row>
    <row r="21" spans="1:13" ht="13.8" x14ac:dyDescent="0.25">
      <c r="A21" s="109" t="str">
        <f>SEKTOR_USD!A21</f>
        <v xml:space="preserve"> Mobilya,Kağıt ve Orman Ürünleri</v>
      </c>
      <c r="B21" s="110">
        <f>SEKTOR_USD!B21*$B$53</f>
        <v>2562967.8409735616</v>
      </c>
      <c r="C21" s="110">
        <f>SEKTOR_USD!C21*$C$53</f>
        <v>2848425.3038445543</v>
      </c>
      <c r="D21" s="111">
        <f t="shared" si="0"/>
        <v>11.137769983198838</v>
      </c>
      <c r="E21" s="111">
        <f t="shared" si="3"/>
        <v>3.2288024828613122</v>
      </c>
      <c r="F21" s="110">
        <f>SEKTOR_USD!F21*$B$54</f>
        <v>19287679.543469317</v>
      </c>
      <c r="G21" s="110">
        <f>SEKTOR_USD!G21*$C$54</f>
        <v>25380562.758603297</v>
      </c>
      <c r="H21" s="111">
        <f t="shared" si="1"/>
        <v>31.589508740033949</v>
      </c>
      <c r="I21" s="111">
        <f t="shared" si="4"/>
        <v>3.2733474655976336</v>
      </c>
      <c r="J21" s="110">
        <f>SEKTOR_USD!J21*$B$55</f>
        <v>22655867.871630639</v>
      </c>
      <c r="K21" s="110">
        <f>SEKTOR_USD!K21*$C$55</f>
        <v>30429185.103197973</v>
      </c>
      <c r="L21" s="111">
        <f t="shared" si="2"/>
        <v>34.310392678891695</v>
      </c>
      <c r="M21" s="111">
        <f t="shared" si="5"/>
        <v>3.2794294152974017</v>
      </c>
    </row>
    <row r="22" spans="1:13" ht="16.8" x14ac:dyDescent="0.3">
      <c r="A22" s="104" t="s">
        <v>14</v>
      </c>
      <c r="B22" s="105">
        <f>SEKTOR_USD!B22*$B$53</f>
        <v>74082027.963916242</v>
      </c>
      <c r="C22" s="105">
        <f>SEKTOR_USD!C22*$C$53</f>
        <v>71983532.157129377</v>
      </c>
      <c r="D22" s="108">
        <f t="shared" si="0"/>
        <v>-2.8326651746210256</v>
      </c>
      <c r="E22" s="108">
        <f t="shared" si="3"/>
        <v>81.59617422312796</v>
      </c>
      <c r="F22" s="105">
        <f>SEKTOR_USD!F22*$B$54</f>
        <v>534675207.20482326</v>
      </c>
      <c r="G22" s="105">
        <f>SEKTOR_USD!G22*$C$54</f>
        <v>648913872.59561169</v>
      </c>
      <c r="H22" s="108">
        <f t="shared" si="1"/>
        <v>21.365992634669876</v>
      </c>
      <c r="I22" s="108">
        <f t="shared" si="4"/>
        <v>83.690838554475079</v>
      </c>
      <c r="J22" s="105">
        <f>SEKTOR_USD!J22*$B$55</f>
        <v>619449016.61426687</v>
      </c>
      <c r="K22" s="105">
        <f>SEKTOR_USD!K22*$C$55</f>
        <v>773703640.46510899</v>
      </c>
      <c r="L22" s="108">
        <f t="shared" si="2"/>
        <v>24.901907939729124</v>
      </c>
      <c r="M22" s="108">
        <f t="shared" si="5"/>
        <v>83.38397721328738</v>
      </c>
    </row>
    <row r="23" spans="1:13" s="23" customFormat="1" ht="15.6" x14ac:dyDescent="0.3">
      <c r="A23" s="107" t="s">
        <v>15</v>
      </c>
      <c r="B23" s="105">
        <f>SEKTOR_USD!B23*$B$53</f>
        <v>6502865.4909914332</v>
      </c>
      <c r="C23" s="105">
        <f>SEKTOR_USD!C23*$C$53</f>
        <v>6422861.6058656834</v>
      </c>
      <c r="D23" s="108">
        <f t="shared" si="0"/>
        <v>-1.230286636507874</v>
      </c>
      <c r="E23" s="108">
        <f t="shared" si="3"/>
        <v>7.2805670810827223</v>
      </c>
      <c r="F23" s="105">
        <f>SEKTOR_USD!F23*$B$54</f>
        <v>49081365.212314412</v>
      </c>
      <c r="G23" s="105">
        <f>SEKTOR_USD!G23*$C$54</f>
        <v>57335027.3490244</v>
      </c>
      <c r="H23" s="108">
        <f t="shared" si="1"/>
        <v>16.816284756967519</v>
      </c>
      <c r="I23" s="108">
        <f t="shared" si="4"/>
        <v>7.3945352688951953</v>
      </c>
      <c r="J23" s="105">
        <f>SEKTOR_USD!J23*$B$55</f>
        <v>57104696.438900322</v>
      </c>
      <c r="K23" s="105">
        <f>SEKTOR_USD!K23*$C$55</f>
        <v>68259040.679910943</v>
      </c>
      <c r="L23" s="108">
        <f t="shared" si="2"/>
        <v>19.533146897900615</v>
      </c>
      <c r="M23" s="108">
        <f t="shared" si="5"/>
        <v>7.356447604709472</v>
      </c>
    </row>
    <row r="24" spans="1:13" ht="13.8" x14ac:dyDescent="0.25">
      <c r="A24" s="109" t="str">
        <f>SEKTOR_USD!A24</f>
        <v xml:space="preserve"> Tekstil ve Hammaddeleri</v>
      </c>
      <c r="B24" s="110">
        <f>SEKTOR_USD!B24*$B$53</f>
        <v>4426847.1298205471</v>
      </c>
      <c r="C24" s="110">
        <f>SEKTOR_USD!C24*$C$53</f>
        <v>4087089.2997744689</v>
      </c>
      <c r="D24" s="111">
        <f t="shared" si="0"/>
        <v>-7.6749392983861879</v>
      </c>
      <c r="E24" s="111">
        <f t="shared" si="3"/>
        <v>4.632877000838449</v>
      </c>
      <c r="F24" s="110">
        <f>SEKTOR_USD!F24*$B$54</f>
        <v>33579067.444931664</v>
      </c>
      <c r="G24" s="110">
        <f>SEKTOR_USD!G24*$C$54</f>
        <v>37612463.633337542</v>
      </c>
      <c r="H24" s="111">
        <f t="shared" si="1"/>
        <v>12.011638485852796</v>
      </c>
      <c r="I24" s="111">
        <f t="shared" si="4"/>
        <v>4.8509035705811856</v>
      </c>
      <c r="J24" s="110">
        <f>SEKTOR_USD!J24*$B$55</f>
        <v>39068812.938580617</v>
      </c>
      <c r="K24" s="110">
        <f>SEKTOR_USD!K24*$C$55</f>
        <v>44931449.041424125</v>
      </c>
      <c r="L24" s="111">
        <f t="shared" si="2"/>
        <v>15.005923297593027</v>
      </c>
      <c r="M24" s="111">
        <f t="shared" si="5"/>
        <v>4.8423746859687267</v>
      </c>
    </row>
    <row r="25" spans="1:13" ht="13.8" x14ac:dyDescent="0.25">
      <c r="A25" s="109" t="str">
        <f>SEKTOR_USD!A25</f>
        <v xml:space="preserve"> Deri ve Deri Mamulleri </v>
      </c>
      <c r="B25" s="110">
        <f>SEKTOR_USD!B25*$B$53</f>
        <v>833703.58701186802</v>
      </c>
      <c r="C25" s="110">
        <f>SEKTOR_USD!C25*$C$53</f>
        <v>858669.82476199314</v>
      </c>
      <c r="D25" s="111">
        <f t="shared" si="0"/>
        <v>2.9946180080150855</v>
      </c>
      <c r="E25" s="111">
        <f t="shared" si="3"/>
        <v>0.97333613010935127</v>
      </c>
      <c r="F25" s="110">
        <f>SEKTOR_USD!F25*$B$54</f>
        <v>6752069.5387937147</v>
      </c>
      <c r="G25" s="110">
        <f>SEKTOR_USD!G25*$C$54</f>
        <v>8079412.3387986124</v>
      </c>
      <c r="H25" s="111">
        <f t="shared" si="1"/>
        <v>19.658310572465357</v>
      </c>
      <c r="I25" s="111">
        <f t="shared" si="4"/>
        <v>1.0420069938662013</v>
      </c>
      <c r="J25" s="110">
        <f>SEKTOR_USD!J25*$B$55</f>
        <v>7659774.0673166141</v>
      </c>
      <c r="K25" s="110">
        <f>SEKTOR_USD!K25*$C$55</f>
        <v>9451025.3300235849</v>
      </c>
      <c r="L25" s="111">
        <f t="shared" si="2"/>
        <v>23.385170985003807</v>
      </c>
      <c r="M25" s="111">
        <f t="shared" si="5"/>
        <v>1.0185606471841682</v>
      </c>
    </row>
    <row r="26" spans="1:13" ht="13.8" x14ac:dyDescent="0.25">
      <c r="A26" s="109" t="str">
        <f>SEKTOR_USD!A26</f>
        <v xml:space="preserve"> Halı </v>
      </c>
      <c r="B26" s="110">
        <f>SEKTOR_USD!B26*$B$53</f>
        <v>1242314.774159018</v>
      </c>
      <c r="C26" s="110">
        <f>SEKTOR_USD!C26*$C$53</f>
        <v>1477102.4813292224</v>
      </c>
      <c r="D26" s="111">
        <f t="shared" si="0"/>
        <v>18.899212345691009</v>
      </c>
      <c r="E26" s="111">
        <f t="shared" si="3"/>
        <v>1.6743539501349232</v>
      </c>
      <c r="F26" s="110">
        <f>SEKTOR_USD!F26*$B$54</f>
        <v>8750228.2285890356</v>
      </c>
      <c r="G26" s="110">
        <f>SEKTOR_USD!G26*$C$54</f>
        <v>11643151.376888247</v>
      </c>
      <c r="H26" s="111">
        <f t="shared" si="1"/>
        <v>33.061116495765873</v>
      </c>
      <c r="I26" s="111">
        <f t="shared" si="4"/>
        <v>1.5016247044478088</v>
      </c>
      <c r="J26" s="110">
        <f>SEKTOR_USD!J26*$B$55</f>
        <v>10376109.43300309</v>
      </c>
      <c r="K26" s="110">
        <f>SEKTOR_USD!K26*$C$55</f>
        <v>13876566.30846324</v>
      </c>
      <c r="L26" s="111">
        <f t="shared" si="2"/>
        <v>33.735735904310282</v>
      </c>
      <c r="M26" s="111">
        <f t="shared" si="5"/>
        <v>1.4955122715565794</v>
      </c>
    </row>
    <row r="27" spans="1:13" s="23" customFormat="1" ht="15.6" x14ac:dyDescent="0.3">
      <c r="A27" s="107" t="s">
        <v>19</v>
      </c>
      <c r="B27" s="105">
        <f>SEKTOR_USD!B27*$B$53</f>
        <v>9231537.7324114926</v>
      </c>
      <c r="C27" s="105">
        <f>SEKTOR_USD!C27*$C$53</f>
        <v>11207449.161245571</v>
      </c>
      <c r="D27" s="108">
        <f t="shared" si="0"/>
        <v>21.403925175940593</v>
      </c>
      <c r="E27" s="108">
        <f t="shared" si="3"/>
        <v>12.704085878443111</v>
      </c>
      <c r="F27" s="105">
        <f>SEKTOR_USD!F27*$B$54</f>
        <v>68002001.930684477</v>
      </c>
      <c r="G27" s="105">
        <f>SEKTOR_USD!G27*$C$54</f>
        <v>95884256.798588976</v>
      </c>
      <c r="H27" s="108">
        <f t="shared" si="1"/>
        <v>41.002108873684818</v>
      </c>
      <c r="I27" s="108">
        <f t="shared" si="4"/>
        <v>12.366254127914612</v>
      </c>
      <c r="J27" s="105">
        <f>SEKTOR_USD!J27*$B$55</f>
        <v>78562104.410816073</v>
      </c>
      <c r="K27" s="105">
        <f>SEKTOR_USD!K27*$C$55</f>
        <v>111768483.46331811</v>
      </c>
      <c r="L27" s="108">
        <f t="shared" si="2"/>
        <v>42.26768020222525</v>
      </c>
      <c r="M27" s="108">
        <f t="shared" si="5"/>
        <v>12.045569118256315</v>
      </c>
    </row>
    <row r="28" spans="1:13" ht="13.8" x14ac:dyDescent="0.25">
      <c r="A28" s="109" t="str">
        <f>SEKTOR_USD!A28</f>
        <v xml:space="preserve"> Kimyevi Maddeler ve Mamulleri  </v>
      </c>
      <c r="B28" s="110">
        <f>SEKTOR_USD!B28*$B$53</f>
        <v>9231537.7324114926</v>
      </c>
      <c r="C28" s="110">
        <f>SEKTOR_USD!C28*$C$53</f>
        <v>11207449.161245571</v>
      </c>
      <c r="D28" s="111">
        <f t="shared" si="0"/>
        <v>21.403925175940593</v>
      </c>
      <c r="E28" s="111">
        <f t="shared" si="3"/>
        <v>12.704085878443111</v>
      </c>
      <c r="F28" s="110">
        <f>SEKTOR_USD!F28*$B$54</f>
        <v>68002001.930684477</v>
      </c>
      <c r="G28" s="110">
        <f>SEKTOR_USD!G28*$C$54</f>
        <v>95884256.798588976</v>
      </c>
      <c r="H28" s="111">
        <f t="shared" si="1"/>
        <v>41.002108873684818</v>
      </c>
      <c r="I28" s="111">
        <f t="shared" si="4"/>
        <v>12.366254127914612</v>
      </c>
      <c r="J28" s="110">
        <f>SEKTOR_USD!J28*$B$55</f>
        <v>78562104.410816073</v>
      </c>
      <c r="K28" s="110">
        <f>SEKTOR_USD!K28*$C$55</f>
        <v>111768483.46331811</v>
      </c>
      <c r="L28" s="111">
        <f t="shared" si="2"/>
        <v>42.26768020222525</v>
      </c>
      <c r="M28" s="111">
        <f t="shared" si="5"/>
        <v>12.045569118256315</v>
      </c>
    </row>
    <row r="29" spans="1:13" s="23" customFormat="1" ht="15.6" x14ac:dyDescent="0.3">
      <c r="A29" s="107" t="s">
        <v>21</v>
      </c>
      <c r="B29" s="105">
        <f>SEKTOR_USD!B29*$B$53</f>
        <v>58347624.740513325</v>
      </c>
      <c r="C29" s="105">
        <f>SEKTOR_USD!C29*$C$53</f>
        <v>54353221.39001812</v>
      </c>
      <c r="D29" s="108">
        <f t="shared" si="0"/>
        <v>-6.8458713928104666</v>
      </c>
      <c r="E29" s="108">
        <f t="shared" si="3"/>
        <v>61.611521263602121</v>
      </c>
      <c r="F29" s="105">
        <f>SEKTOR_USD!F29*$B$54</f>
        <v>417591840.06182438</v>
      </c>
      <c r="G29" s="105">
        <f>SEKTOR_USD!G29*$C$54</f>
        <v>495694588.44799834</v>
      </c>
      <c r="H29" s="108">
        <f t="shared" si="1"/>
        <v>18.703130878853109</v>
      </c>
      <c r="I29" s="108">
        <f t="shared" si="4"/>
        <v>63.930049157665266</v>
      </c>
      <c r="J29" s="105">
        <f>SEKTOR_USD!J29*$B$55</f>
        <v>483782215.76455039</v>
      </c>
      <c r="K29" s="105">
        <f>SEKTOR_USD!K29*$C$55</f>
        <v>593676116.32187998</v>
      </c>
      <c r="L29" s="108">
        <f t="shared" si="2"/>
        <v>22.71557262262268</v>
      </c>
      <c r="M29" s="108">
        <f t="shared" si="5"/>
        <v>63.98196049032159</v>
      </c>
    </row>
    <row r="30" spans="1:13" ht="13.8" x14ac:dyDescent="0.25">
      <c r="A30" s="109" t="str">
        <f>SEKTOR_USD!A30</f>
        <v xml:space="preserve"> Hazırgiyim ve Konfeksiyon </v>
      </c>
      <c r="B30" s="110">
        <f>SEKTOR_USD!B30*$B$53</f>
        <v>9102263.2141311541</v>
      </c>
      <c r="C30" s="110">
        <f>SEKTOR_USD!C30*$C$53</f>
        <v>9005625.2355695441</v>
      </c>
      <c r="D30" s="111">
        <f t="shared" si="0"/>
        <v>-1.0616917604797529</v>
      </c>
      <c r="E30" s="111">
        <f t="shared" si="3"/>
        <v>10.208231573100877</v>
      </c>
      <c r="F30" s="110">
        <f>SEKTOR_USD!F30*$B$54</f>
        <v>70093816.456666768</v>
      </c>
      <c r="G30" s="110">
        <f>SEKTOR_USD!G30*$C$54</f>
        <v>83970435.631521836</v>
      </c>
      <c r="H30" s="111">
        <f t="shared" si="1"/>
        <v>19.797208764390565</v>
      </c>
      <c r="I30" s="111">
        <f t="shared" si="4"/>
        <v>10.829720966939549</v>
      </c>
      <c r="J30" s="110">
        <f>SEKTOR_USD!J30*$B$55</f>
        <v>81129342.278309777</v>
      </c>
      <c r="K30" s="110">
        <f>SEKTOR_USD!K30*$C$55</f>
        <v>99059091.623122558</v>
      </c>
      <c r="L30" s="111">
        <f t="shared" si="2"/>
        <v>22.100203010774763</v>
      </c>
      <c r="M30" s="111">
        <f t="shared" si="5"/>
        <v>10.675846159526877</v>
      </c>
    </row>
    <row r="31" spans="1:13" ht="13.8" x14ac:dyDescent="0.25">
      <c r="A31" s="109" t="str">
        <f>SEKTOR_USD!A31</f>
        <v xml:space="preserve"> Otomotiv Endüstrisi</v>
      </c>
      <c r="B31" s="110">
        <f>SEKTOR_USD!B31*$B$53</f>
        <v>17022433.144194759</v>
      </c>
      <c r="C31" s="110">
        <f>SEKTOR_USD!C31*$C$53</f>
        <v>16316495.677627096</v>
      </c>
      <c r="D31" s="111">
        <f t="shared" si="0"/>
        <v>-4.1471008321064406</v>
      </c>
      <c r="E31" s="111">
        <f t="shared" si="3"/>
        <v>18.495391711487642</v>
      </c>
      <c r="F31" s="110">
        <f>SEKTOR_USD!F31*$B$54</f>
        <v>124703423.92856377</v>
      </c>
      <c r="G31" s="110">
        <f>SEKTOR_USD!G31*$C$54</f>
        <v>143485185.51935861</v>
      </c>
      <c r="H31" s="111">
        <f t="shared" si="1"/>
        <v>15.061143470730959</v>
      </c>
      <c r="I31" s="111">
        <f t="shared" si="4"/>
        <v>18.505376450385896</v>
      </c>
      <c r="J31" s="110">
        <f>SEKTOR_USD!J31*$B$55</f>
        <v>144445117.09518284</v>
      </c>
      <c r="K31" s="110">
        <f>SEKTOR_USD!K31*$C$55</f>
        <v>171515071.07033277</v>
      </c>
      <c r="L31" s="111">
        <f t="shared" si="2"/>
        <v>18.740650095712162</v>
      </c>
      <c r="M31" s="111">
        <f t="shared" si="5"/>
        <v>18.484608356329606</v>
      </c>
    </row>
    <row r="32" spans="1:13" ht="13.8" x14ac:dyDescent="0.25">
      <c r="A32" s="109" t="str">
        <f>SEKTOR_USD!A32</f>
        <v xml:space="preserve"> Gemi ve Yat</v>
      </c>
      <c r="B32" s="110">
        <f>SEKTOR_USD!B32*$B$53</f>
        <v>762550.43473853741</v>
      </c>
      <c r="C32" s="110">
        <f>SEKTOR_USD!C32*$C$53</f>
        <v>245202.35612230087</v>
      </c>
      <c r="D32" s="111">
        <f t="shared" si="0"/>
        <v>-67.844440845886396</v>
      </c>
      <c r="E32" s="111">
        <f t="shared" si="3"/>
        <v>0.27794654652960293</v>
      </c>
      <c r="F32" s="110">
        <f>SEKTOR_USD!F32*$B$54</f>
        <v>4368789.3953695185</v>
      </c>
      <c r="G32" s="110">
        <f>SEKTOR_USD!G32*$C$54</f>
        <v>4350312.9982536724</v>
      </c>
      <c r="H32" s="111">
        <f t="shared" si="1"/>
        <v>-0.4229180087149384</v>
      </c>
      <c r="I32" s="111">
        <f t="shared" si="4"/>
        <v>0.56106265896579111</v>
      </c>
      <c r="J32" s="110">
        <f>SEKTOR_USD!J32*$B$55</f>
        <v>5367027.4481922034</v>
      </c>
      <c r="K32" s="110">
        <f>SEKTOR_USD!K32*$C$55</f>
        <v>4692321.9943425395</v>
      </c>
      <c r="L32" s="111">
        <f t="shared" si="2"/>
        <v>-12.571306190672225</v>
      </c>
      <c r="M32" s="111">
        <f t="shared" si="5"/>
        <v>0.50570328196783243</v>
      </c>
    </row>
    <row r="33" spans="1:13" ht="13.8" x14ac:dyDescent="0.25">
      <c r="A33" s="109" t="str">
        <f>SEKTOR_USD!A33</f>
        <v xml:space="preserve"> Elektrik Elektronik</v>
      </c>
      <c r="B33" s="110">
        <f>SEKTOR_USD!B33*$B$53</f>
        <v>6489851.9915505657</v>
      </c>
      <c r="C33" s="110">
        <f>SEKTOR_USD!C33*$C$53</f>
        <v>6220593.0101884641</v>
      </c>
      <c r="D33" s="111">
        <f t="shared" si="0"/>
        <v>-4.1489232992164098</v>
      </c>
      <c r="E33" s="111">
        <f t="shared" si="3"/>
        <v>7.0512876462153251</v>
      </c>
      <c r="F33" s="110">
        <f>SEKTOR_USD!F33*$B$54</f>
        <v>43842678.79330115</v>
      </c>
      <c r="G33" s="110">
        <f>SEKTOR_USD!G33*$C$54</f>
        <v>52370330.772555903</v>
      </c>
      <c r="H33" s="111">
        <f t="shared" si="1"/>
        <v>19.450572396497172</v>
      </c>
      <c r="I33" s="111">
        <f t="shared" si="4"/>
        <v>6.7542351655991917</v>
      </c>
      <c r="J33" s="110">
        <f>SEKTOR_USD!J33*$B$55</f>
        <v>52139986.8223425</v>
      </c>
      <c r="K33" s="110">
        <f>SEKTOR_USD!K33*$C$55</f>
        <v>63364350.569843084</v>
      </c>
      <c r="L33" s="111">
        <f t="shared" si="2"/>
        <v>21.527362071926788</v>
      </c>
      <c r="M33" s="111">
        <f t="shared" si="5"/>
        <v>6.8289346045655801</v>
      </c>
    </row>
    <row r="34" spans="1:13" ht="13.8" x14ac:dyDescent="0.25">
      <c r="A34" s="109" t="str">
        <f>SEKTOR_USD!A34</f>
        <v xml:space="preserve"> Makine ve Aksamları</v>
      </c>
      <c r="B34" s="110">
        <f>SEKTOR_USD!B34*$B$53</f>
        <v>4095998.6194372028</v>
      </c>
      <c r="C34" s="110">
        <f>SEKTOR_USD!C34*$C$53</f>
        <v>4123635.0960375532</v>
      </c>
      <c r="D34" s="111">
        <f t="shared" si="0"/>
        <v>0.67471889441573207</v>
      </c>
      <c r="E34" s="111">
        <f t="shared" si="3"/>
        <v>4.6743031030266033</v>
      </c>
      <c r="F34" s="110">
        <f>SEKTOR_USD!F34*$B$54</f>
        <v>28168848.780648477</v>
      </c>
      <c r="G34" s="110">
        <f>SEKTOR_USD!G34*$C$54</f>
        <v>36293245.559227146</v>
      </c>
      <c r="H34" s="111">
        <f t="shared" si="1"/>
        <v>28.84177781578348</v>
      </c>
      <c r="I34" s="111">
        <f t="shared" si="4"/>
        <v>4.680763169025429</v>
      </c>
      <c r="J34" s="110">
        <f>SEKTOR_USD!J34*$B$55</f>
        <v>32744178.437179293</v>
      </c>
      <c r="K34" s="110">
        <f>SEKTOR_USD!K34*$C$55</f>
        <v>43606105.396946169</v>
      </c>
      <c r="L34" s="111">
        <f t="shared" si="2"/>
        <v>33.172085781922469</v>
      </c>
      <c r="M34" s="111">
        <f t="shared" si="5"/>
        <v>4.6995390852670269</v>
      </c>
    </row>
    <row r="35" spans="1:13" ht="13.8" x14ac:dyDescent="0.25">
      <c r="A35" s="109" t="str">
        <f>SEKTOR_USD!A35</f>
        <v xml:space="preserve"> Demir ve Demir Dışı Metaller </v>
      </c>
      <c r="B35" s="110">
        <f>SEKTOR_USD!B35*$B$53</f>
        <v>4171162.4828952784</v>
      </c>
      <c r="C35" s="110">
        <f>SEKTOR_USD!C35*$C$53</f>
        <v>4172778.0691296323</v>
      </c>
      <c r="D35" s="111">
        <f t="shared" si="0"/>
        <v>3.8732277655905201E-2</v>
      </c>
      <c r="E35" s="111">
        <f t="shared" si="3"/>
        <v>4.7300086022442702</v>
      </c>
      <c r="F35" s="110">
        <f>SEKTOR_USD!F35*$B$54</f>
        <v>31842500.421484794</v>
      </c>
      <c r="G35" s="110">
        <f>SEKTOR_USD!G35*$C$54</f>
        <v>38255578.616960756</v>
      </c>
      <c r="H35" s="111">
        <f t="shared" si="1"/>
        <v>20.139995636614408</v>
      </c>
      <c r="I35" s="111">
        <f t="shared" si="4"/>
        <v>4.9338465227037629</v>
      </c>
      <c r="J35" s="110">
        <f>SEKTOR_USD!J35*$B$55</f>
        <v>36697923.578230418</v>
      </c>
      <c r="K35" s="110">
        <f>SEKTOR_USD!K35*$C$55</f>
        <v>45526374.129323967</v>
      </c>
      <c r="L35" s="111">
        <f t="shared" si="2"/>
        <v>24.057084680209741</v>
      </c>
      <c r="M35" s="111">
        <f t="shared" si="5"/>
        <v>4.906491251251051</v>
      </c>
    </row>
    <row r="36" spans="1:13" ht="13.8" x14ac:dyDescent="0.25">
      <c r="A36" s="109" t="str">
        <f>SEKTOR_USD!A36</f>
        <v xml:space="preserve"> Çelik</v>
      </c>
      <c r="B36" s="110">
        <f>SEKTOR_USD!B36*$B$53</f>
        <v>8689235.5656877086</v>
      </c>
      <c r="C36" s="110">
        <f>SEKTOR_USD!C36*$C$53</f>
        <v>6798688.4191489546</v>
      </c>
      <c r="D36" s="111">
        <f t="shared" si="0"/>
        <v>-21.757347148052915</v>
      </c>
      <c r="E36" s="111">
        <f t="shared" si="3"/>
        <v>7.7065816043412561</v>
      </c>
      <c r="F36" s="110">
        <f>SEKTOR_USD!F36*$B$54</f>
        <v>58749344.131976843</v>
      </c>
      <c r="G36" s="110">
        <f>SEKTOR_USD!G36*$C$54</f>
        <v>66425981.603420012</v>
      </c>
      <c r="H36" s="111">
        <f t="shared" si="1"/>
        <v>13.066762846233768</v>
      </c>
      <c r="I36" s="111">
        <f t="shared" si="4"/>
        <v>8.567001472718939</v>
      </c>
      <c r="J36" s="110">
        <f>SEKTOR_USD!J36*$B$55</f>
        <v>67203446.694770426</v>
      </c>
      <c r="K36" s="110">
        <f>SEKTOR_USD!K36*$C$55</f>
        <v>83162122.99649705</v>
      </c>
      <c r="L36" s="111">
        <f t="shared" si="2"/>
        <v>23.746812234510706</v>
      </c>
      <c r="M36" s="111">
        <f t="shared" si="5"/>
        <v>8.9625900749024918</v>
      </c>
    </row>
    <row r="37" spans="1:13" ht="13.8" x14ac:dyDescent="0.25">
      <c r="A37" s="109" t="str">
        <f>SEKTOR_USD!A37</f>
        <v xml:space="preserve"> Çimento Cam Seramik ve Toprak Ürünleri</v>
      </c>
      <c r="B37" s="110">
        <f>SEKTOR_USD!B37*$B$53</f>
        <v>1525049.6836865682</v>
      </c>
      <c r="C37" s="110">
        <f>SEKTOR_USD!C37*$C$53</f>
        <v>1711857.3488997966</v>
      </c>
      <c r="D37" s="111">
        <f t="shared" si="0"/>
        <v>12.249283889666481</v>
      </c>
      <c r="E37" s="111">
        <f t="shared" si="3"/>
        <v>1.9404578561255763</v>
      </c>
      <c r="F37" s="110">
        <f>SEKTOR_USD!F37*$B$54</f>
        <v>11760238.954026809</v>
      </c>
      <c r="G37" s="110">
        <f>SEKTOR_USD!G37*$C$54</f>
        <v>16612135.021328658</v>
      </c>
      <c r="H37" s="111">
        <f t="shared" si="1"/>
        <v>41.256781314299033</v>
      </c>
      <c r="I37" s="111">
        <f t="shared" si="4"/>
        <v>2.1424777136511475</v>
      </c>
      <c r="J37" s="110">
        <f>SEKTOR_USD!J37*$B$55</f>
        <v>13574903.243502365</v>
      </c>
      <c r="K37" s="110">
        <f>SEKTOR_USD!K37*$C$55</f>
        <v>19282275.91065798</v>
      </c>
      <c r="L37" s="111">
        <f t="shared" si="2"/>
        <v>42.043560567457092</v>
      </c>
      <c r="M37" s="111">
        <f t="shared" si="5"/>
        <v>2.0780991209865349</v>
      </c>
    </row>
    <row r="38" spans="1:13" ht="13.8" x14ac:dyDescent="0.25">
      <c r="A38" s="109" t="str">
        <f>SEKTOR_USD!A38</f>
        <v xml:space="preserve"> Mücevher</v>
      </c>
      <c r="B38" s="110">
        <f>SEKTOR_USD!B38*$B$53</f>
        <v>2748302.0486780372</v>
      </c>
      <c r="C38" s="110">
        <f>SEKTOR_USD!C38*$C$53</f>
        <v>1548323.1744606188</v>
      </c>
      <c r="D38" s="111">
        <f t="shared" si="0"/>
        <v>-43.662554295828627</v>
      </c>
      <c r="E38" s="111">
        <f t="shared" si="3"/>
        <v>1.7550854162201948</v>
      </c>
      <c r="F38" s="110">
        <f>SEKTOR_USD!F38*$B$54</f>
        <v>18375334.563090052</v>
      </c>
      <c r="G38" s="110">
        <f>SEKTOR_USD!G38*$C$54</f>
        <v>19439069.563305784</v>
      </c>
      <c r="H38" s="111">
        <f t="shared" si="1"/>
        <v>5.7889286127743338</v>
      </c>
      <c r="I38" s="111">
        <f t="shared" si="4"/>
        <v>2.5070692755641923</v>
      </c>
      <c r="J38" s="110">
        <f>SEKTOR_USD!J38*$B$55</f>
        <v>20323674.450430021</v>
      </c>
      <c r="K38" s="110">
        <f>SEKTOR_USD!K38*$C$55</f>
        <v>22193951.265361521</v>
      </c>
      <c r="L38" s="111">
        <f t="shared" si="2"/>
        <v>9.2024541108112867</v>
      </c>
      <c r="M38" s="111">
        <f t="shared" si="5"/>
        <v>2.3918976592526082</v>
      </c>
    </row>
    <row r="39" spans="1:13" ht="13.8" x14ac:dyDescent="0.25">
      <c r="A39" s="109" t="str">
        <f>SEKTOR_USD!A39</f>
        <v xml:space="preserve"> Savunma ve Havacılık Sanayii</v>
      </c>
      <c r="B39" s="110">
        <f>SEKTOR_USD!B39*$B$53</f>
        <v>1205067.3078639652</v>
      </c>
      <c r="C39" s="110">
        <f>SEKTOR_USD!C39*$C$53</f>
        <v>1625509.9297046466</v>
      </c>
      <c r="D39" s="111">
        <f t="shared" si="0"/>
        <v>34.889555056134952</v>
      </c>
      <c r="E39" s="111">
        <f t="shared" si="3"/>
        <v>1.8425796491353248</v>
      </c>
      <c r="F39" s="110">
        <f>SEKTOR_USD!F39*$B$54</f>
        <v>7358765.6932427501</v>
      </c>
      <c r="G39" s="110">
        <f>SEKTOR_USD!G39*$C$54</f>
        <v>12082254.951214049</v>
      </c>
      <c r="H39" s="111">
        <f t="shared" si="1"/>
        <v>64.188607911632289</v>
      </c>
      <c r="I39" s="111">
        <f t="shared" si="4"/>
        <v>1.5582561741998737</v>
      </c>
      <c r="J39" s="110">
        <f>SEKTOR_USD!J39*$B$55</f>
        <v>8870218.9176887404</v>
      </c>
      <c r="K39" s="110">
        <f>SEKTOR_USD!K39*$C$55</f>
        <v>14674000.933244288</v>
      </c>
      <c r="L39" s="111">
        <f t="shared" si="2"/>
        <v>65.42997494663642</v>
      </c>
      <c r="M39" s="111">
        <f t="shared" si="5"/>
        <v>1.5814537963267834</v>
      </c>
    </row>
    <row r="40" spans="1:13" ht="13.8" x14ac:dyDescent="0.25">
      <c r="A40" s="109" t="str">
        <f>SEKTOR_USD!A40</f>
        <v xml:space="preserve"> İklimlendirme Sanayii</v>
      </c>
      <c r="B40" s="110">
        <f>SEKTOR_USD!B40*$B$53</f>
        <v>2463482.834410782</v>
      </c>
      <c r="C40" s="110">
        <f>SEKTOR_USD!C40*$C$53</f>
        <v>2539487.6325175632</v>
      </c>
      <c r="D40" s="111">
        <f t="shared" si="0"/>
        <v>3.0852578733295744</v>
      </c>
      <c r="E40" s="111">
        <f t="shared" si="3"/>
        <v>2.8786094415048669</v>
      </c>
      <c r="F40" s="110">
        <f>SEKTOR_USD!F40*$B$54</f>
        <v>17859328.122504786</v>
      </c>
      <c r="G40" s="110">
        <f>SEKTOR_USD!G40*$C$54</f>
        <v>21890066.840472121</v>
      </c>
      <c r="H40" s="111">
        <f t="shared" si="1"/>
        <v>22.569374896517779</v>
      </c>
      <c r="I40" s="111">
        <f t="shared" si="4"/>
        <v>2.8231759671969288</v>
      </c>
      <c r="J40" s="110">
        <f>SEKTOR_USD!J40*$B$55</f>
        <v>20716659.333277553</v>
      </c>
      <c r="K40" s="110">
        <f>SEKTOR_USD!K40*$C$55</f>
        <v>25958172.395008456</v>
      </c>
      <c r="L40" s="111">
        <f t="shared" si="2"/>
        <v>25.300956961296183</v>
      </c>
      <c r="M40" s="111">
        <f t="shared" si="5"/>
        <v>2.7975771888352394</v>
      </c>
    </row>
    <row r="41" spans="1:13" ht="13.8" x14ac:dyDescent="0.25">
      <c r="A41" s="109" t="str">
        <f>SEKTOR_USD!A41</f>
        <v xml:space="preserve"> Diğer Sanayi Ürünleri</v>
      </c>
      <c r="B41" s="110">
        <f>SEKTOR_USD!B41*$B$53</f>
        <v>72227.41323876669</v>
      </c>
      <c r="C41" s="110">
        <f>SEKTOR_USD!C41*$C$53</f>
        <v>45025.440611946178</v>
      </c>
      <c r="D41" s="111">
        <f t="shared" si="0"/>
        <v>-37.661562843040279</v>
      </c>
      <c r="E41" s="111">
        <f t="shared" si="3"/>
        <v>5.103811367058058E-2</v>
      </c>
      <c r="F41" s="110">
        <f>SEKTOR_USD!F41*$B$54</f>
        <v>468770.82094870287</v>
      </c>
      <c r="G41" s="110">
        <f>SEKTOR_USD!G41*$C$54</f>
        <v>519991.37037975574</v>
      </c>
      <c r="H41" s="111">
        <f t="shared" si="1"/>
        <v>10.926565208856694</v>
      </c>
      <c r="I41" s="111">
        <f t="shared" si="4"/>
        <v>6.7063620714566119E-2</v>
      </c>
      <c r="J41" s="110">
        <f>SEKTOR_USD!J41*$B$55</f>
        <v>569737.46544419823</v>
      </c>
      <c r="K41" s="110">
        <f>SEKTOR_USD!K41*$C$55</f>
        <v>642278.03719957685</v>
      </c>
      <c r="L41" s="111">
        <f t="shared" si="2"/>
        <v>12.732280419512531</v>
      </c>
      <c r="M41" s="111">
        <f t="shared" si="5"/>
        <v>6.9219911109956331E-2</v>
      </c>
    </row>
    <row r="42" spans="1:13" ht="16.8" x14ac:dyDescent="0.3">
      <c r="A42" s="104" t="s">
        <v>31</v>
      </c>
      <c r="B42" s="105">
        <f>SEKTOR_USD!B42*$B$53</f>
        <v>2420639.8083085814</v>
      </c>
      <c r="C42" s="105">
        <f>SEKTOR_USD!C42*$C$53</f>
        <v>2170997.1448480096</v>
      </c>
      <c r="D42" s="108">
        <f t="shared" si="0"/>
        <v>-10.31308592892262</v>
      </c>
      <c r="E42" s="108">
        <f t="shared" si="3"/>
        <v>2.4609109328262768</v>
      </c>
      <c r="F42" s="105">
        <f>SEKTOR_USD!F42*$B$54</f>
        <v>17947718.224018089</v>
      </c>
      <c r="G42" s="105">
        <f>SEKTOR_USD!G42*$C$54</f>
        <v>20230320.444034707</v>
      </c>
      <c r="H42" s="108">
        <f t="shared" si="1"/>
        <v>12.718063608564911</v>
      </c>
      <c r="I42" s="108">
        <f t="shared" si="4"/>
        <v>2.6091174093947931</v>
      </c>
      <c r="J42" s="105">
        <f>SEKTOR_USD!J42*$B$55</f>
        <v>21044798.087533709</v>
      </c>
      <c r="K42" s="105">
        <f>SEKTOR_USD!K42*$C$55</f>
        <v>24371185.888218392</v>
      </c>
      <c r="L42" s="108">
        <f t="shared" si="2"/>
        <v>15.806223404229916</v>
      </c>
      <c r="M42" s="108">
        <f t="shared" si="5"/>
        <v>2.6265436822067478</v>
      </c>
    </row>
    <row r="43" spans="1:13" ht="13.8" x14ac:dyDescent="0.25">
      <c r="A43" s="109" t="str">
        <f>SEKTOR_USD!A43</f>
        <v xml:space="preserve"> Madencilik Ürünleri</v>
      </c>
      <c r="B43" s="110">
        <f>SEKTOR_USD!B43*$B$53</f>
        <v>2420639.8083085814</v>
      </c>
      <c r="C43" s="110">
        <f>SEKTOR_USD!C43*$C$53</f>
        <v>2170997.1448480096</v>
      </c>
      <c r="D43" s="111">
        <f t="shared" si="0"/>
        <v>-10.31308592892262</v>
      </c>
      <c r="E43" s="111">
        <f t="shared" si="3"/>
        <v>2.4609109328262768</v>
      </c>
      <c r="F43" s="110">
        <f>SEKTOR_USD!F43*$B$54</f>
        <v>17947718.224018089</v>
      </c>
      <c r="G43" s="110">
        <f>SEKTOR_USD!G43*$C$54</f>
        <v>20230320.444034707</v>
      </c>
      <c r="H43" s="111">
        <f t="shared" si="1"/>
        <v>12.718063608564911</v>
      </c>
      <c r="I43" s="111">
        <f t="shared" si="4"/>
        <v>2.6091174093947931</v>
      </c>
      <c r="J43" s="110">
        <f>SEKTOR_USD!J43*$B$55</f>
        <v>21044798.087533709</v>
      </c>
      <c r="K43" s="110">
        <f>SEKTOR_USD!K43*$C$55</f>
        <v>24371185.888218392</v>
      </c>
      <c r="L43" s="111">
        <f t="shared" si="2"/>
        <v>15.806223404229916</v>
      </c>
      <c r="M43" s="111">
        <f t="shared" si="5"/>
        <v>2.6265436822067478</v>
      </c>
    </row>
    <row r="44" spans="1:13" ht="17.399999999999999" x14ac:dyDescent="0.3">
      <c r="A44" s="112" t="s">
        <v>33</v>
      </c>
      <c r="B44" s="113">
        <f>SEKTOR_USD!B44*$B$53</f>
        <v>89109106.368094862</v>
      </c>
      <c r="C44" s="113">
        <f>SEKTOR_USD!C44*$C$53</f>
        <v>88219249.054848537</v>
      </c>
      <c r="D44" s="114">
        <f>(C44-B44)/B44*100</f>
        <v>-0.99861546088283337</v>
      </c>
      <c r="E44" s="115">
        <f t="shared" si="3"/>
        <v>100</v>
      </c>
      <c r="F44" s="113">
        <f>SEKTOR_USD!F44*$B$54</f>
        <v>639027808.82915258</v>
      </c>
      <c r="G44" s="113">
        <f>SEKTOR_USD!G44*$C$54</f>
        <v>775370260.11900711</v>
      </c>
      <c r="H44" s="114">
        <f>(G44-F44)/F44*100</f>
        <v>21.335918313111531</v>
      </c>
      <c r="I44" s="114">
        <f t="shared" si="4"/>
        <v>100</v>
      </c>
      <c r="J44" s="113">
        <f>SEKTOR_USD!J44*$B$55</f>
        <v>743968943.24184537</v>
      </c>
      <c r="K44" s="113">
        <f>SEKTOR_USD!K44*$C$55</f>
        <v>927880470.9519397</v>
      </c>
      <c r="L44" s="114">
        <f>(K44-J44)/J44*100</f>
        <v>24.720323258212858</v>
      </c>
      <c r="M44" s="114">
        <f t="shared" si="5"/>
        <v>100</v>
      </c>
    </row>
    <row r="45" spans="1:13" ht="13.8" hidden="1" x14ac:dyDescent="0.25">
      <c r="A45" s="44" t="s">
        <v>34</v>
      </c>
      <c r="B45" s="42">
        <f>SEKTOR_USD!B46*2.1157</f>
        <v>33167532.875487395</v>
      </c>
      <c r="C45" s="42">
        <f>SEKTOR_USD!C46*2.7012</f>
        <v>42303711.219254404</v>
      </c>
      <c r="D45" s="43"/>
      <c r="E45" s="43"/>
      <c r="F45" s="42">
        <f>SEKTOR_USD!F46*2.1642</f>
        <v>299998855.03553879</v>
      </c>
      <c r="G45" s="42">
        <f>SEKTOR_USD!G46*2.5613</f>
        <v>362233679.16537279</v>
      </c>
      <c r="H45" s="43">
        <f>(G45-F45)/F45*100</f>
        <v>20.745020550982257</v>
      </c>
      <c r="I45" s="43">
        <f t="shared" ref="I45:I46" si="6">G45/G$46*100</f>
        <v>1907.0032225394016</v>
      </c>
      <c r="J45" s="42">
        <f>SEKTOR_USD!J46*2.0809</f>
        <v>346787834.71578723</v>
      </c>
      <c r="K45" s="42">
        <f>SEKTOR_USD!K46*2.3856</f>
        <v>407287534.54432219</v>
      </c>
      <c r="L45" s="43">
        <f>(K45-J45)/J45*100</f>
        <v>17.445738798224561</v>
      </c>
      <c r="M45" s="43">
        <f t="shared" ref="M45:M46" si="7">K45/K$46*100</f>
        <v>1858.5593346815017</v>
      </c>
    </row>
    <row r="46" spans="1:13" s="24" customFormat="1" ht="17.399999999999999" hidden="1" x14ac:dyDescent="0.3">
      <c r="A46" s="45" t="s">
        <v>35</v>
      </c>
      <c r="B46" s="46">
        <f>SEKTOR_USD!B47*2.1157</f>
        <v>1931035.0966689086</v>
      </c>
      <c r="C46" s="46">
        <f>SEKTOR_USD!C47*2.7012</f>
        <v>1822041.9972935994</v>
      </c>
      <c r="D46" s="47">
        <f>(C46-B46)/B46*100</f>
        <v>-5.6442837089458102</v>
      </c>
      <c r="E46" s="48">
        <f>C46/C$46*100</f>
        <v>100</v>
      </c>
      <c r="F46" s="46">
        <f>SEKTOR_USD!F47*2.1642</f>
        <v>15518013.315781882</v>
      </c>
      <c r="G46" s="46">
        <f>SEKTOR_USD!G47*2.5613</f>
        <v>18994916.992484972</v>
      </c>
      <c r="H46" s="47">
        <f>(G46-F46)/F46*100</f>
        <v>22.405597971533282</v>
      </c>
      <c r="I46" s="48">
        <f t="shared" si="6"/>
        <v>100</v>
      </c>
      <c r="J46" s="46">
        <f>SEKTOR_USD!J47*2.0809</f>
        <v>18137617.379781459</v>
      </c>
      <c r="K46" s="46">
        <f>SEKTOR_USD!K47*2.3856</f>
        <v>21914152.91102979</v>
      </c>
      <c r="L46" s="47">
        <f>(K46-J46)/J46*100</f>
        <v>20.821563561364723</v>
      </c>
      <c r="M46" s="48">
        <f t="shared" si="7"/>
        <v>100</v>
      </c>
    </row>
    <row r="47" spans="1:13" s="24" customFormat="1" ht="17.399999999999999" hidden="1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9" t="s">
        <v>117</v>
      </c>
    </row>
    <row r="52" spans="1:3" x14ac:dyDescent="0.25">
      <c r="A52" s="86"/>
      <c r="B52" s="87">
        <v>2018</v>
      </c>
      <c r="C52" s="87">
        <v>2019</v>
      </c>
    </row>
    <row r="53" spans="1:3" x14ac:dyDescent="0.25">
      <c r="A53" s="89" t="s">
        <v>230</v>
      </c>
      <c r="B53" s="88">
        <v>5.8319089999999996</v>
      </c>
      <c r="C53" s="88">
        <v>5.7925740000000001</v>
      </c>
    </row>
    <row r="54" spans="1:3" x14ac:dyDescent="0.25">
      <c r="A54" s="87" t="s">
        <v>231</v>
      </c>
      <c r="B54" s="88">
        <v>4.7368858999999999</v>
      </c>
      <c r="C54" s="88">
        <v>5.6569726999999999</v>
      </c>
    </row>
    <row r="55" spans="1:3" x14ac:dyDescent="0.25">
      <c r="A55" s="87" t="s">
        <v>232</v>
      </c>
      <c r="B55" s="88">
        <v>4.59178</v>
      </c>
      <c r="C55" s="88">
        <v>5.604464666666666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6" sqref="D6:E6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65" t="s">
        <v>37</v>
      </c>
      <c r="B5" s="166"/>
      <c r="C5" s="166"/>
      <c r="D5" s="166"/>
      <c r="E5" s="166"/>
      <c r="F5" s="166"/>
      <c r="G5" s="167"/>
    </row>
    <row r="6" spans="1:7" ht="50.25" customHeight="1" x14ac:dyDescent="0.25">
      <c r="A6" s="99"/>
      <c r="B6" s="168" t="s">
        <v>126</v>
      </c>
      <c r="C6" s="168"/>
      <c r="D6" s="168" t="s">
        <v>127</v>
      </c>
      <c r="E6" s="168"/>
      <c r="F6" s="168" t="s">
        <v>121</v>
      </c>
      <c r="G6" s="168"/>
    </row>
    <row r="7" spans="1:7" ht="28.2" x14ac:dyDescent="0.3">
      <c r="A7" s="100" t="s">
        <v>1</v>
      </c>
      <c r="B7" s="116" t="s">
        <v>38</v>
      </c>
      <c r="C7" s="116" t="s">
        <v>39</v>
      </c>
      <c r="D7" s="116" t="s">
        <v>38</v>
      </c>
      <c r="E7" s="116" t="s">
        <v>39</v>
      </c>
      <c r="F7" s="116" t="s">
        <v>38</v>
      </c>
      <c r="G7" s="116" t="s">
        <v>39</v>
      </c>
    </row>
    <row r="8" spans="1:7" ht="16.8" x14ac:dyDescent="0.3">
      <c r="A8" s="104" t="s">
        <v>2</v>
      </c>
      <c r="B8" s="117">
        <f>SEKTOR_USD!D8</f>
        <v>12.325359794844093</v>
      </c>
      <c r="C8" s="117">
        <f>SEKTOR_TL!D8</f>
        <v>11.567748860323322</v>
      </c>
      <c r="D8" s="117">
        <f>SEKTOR_USD!H8</f>
        <v>2.9441459234708498</v>
      </c>
      <c r="E8" s="117">
        <f>SEKTOR_TL!H8</f>
        <v>22.939888232032548</v>
      </c>
      <c r="F8" s="117">
        <f>SEKTOR_USD!L8</f>
        <v>2.7790360549836759</v>
      </c>
      <c r="G8" s="117">
        <f>SEKTOR_TL!L8</f>
        <v>25.446226963011142</v>
      </c>
    </row>
    <row r="9" spans="1:7" s="23" customFormat="1" ht="15.6" x14ac:dyDescent="0.3">
      <c r="A9" s="107" t="s">
        <v>3</v>
      </c>
      <c r="B9" s="117">
        <f>SEKTOR_USD!D9</f>
        <v>15.225146618104784</v>
      </c>
      <c r="C9" s="117">
        <f>SEKTOR_TL!D9</f>
        <v>14.447977231164225</v>
      </c>
      <c r="D9" s="117">
        <f>SEKTOR_USD!H9</f>
        <v>0.72652822990786881</v>
      </c>
      <c r="E9" s="117">
        <f>SEKTOR_TL!H9</f>
        <v>20.291523247872238</v>
      </c>
      <c r="F9" s="117">
        <f>SEKTOR_USD!L9</f>
        <v>0.53858471090481874</v>
      </c>
      <c r="G9" s="117">
        <f>SEKTOR_TL!L9</f>
        <v>22.711659889833474</v>
      </c>
    </row>
    <row r="10" spans="1:7" ht="13.8" x14ac:dyDescent="0.25">
      <c r="A10" s="109" t="s">
        <v>4</v>
      </c>
      <c r="B10" s="118">
        <f>SEKTOR_USD!D10</f>
        <v>8.3379503629928955</v>
      </c>
      <c r="C10" s="118">
        <f>SEKTOR_TL!D10</f>
        <v>7.607233666705576</v>
      </c>
      <c r="D10" s="118">
        <f>SEKTOR_USD!H10</f>
        <v>1.9401133113765672</v>
      </c>
      <c r="E10" s="118">
        <f>SEKTOR_TL!H10</f>
        <v>21.740833579581015</v>
      </c>
      <c r="F10" s="118">
        <f>SEKTOR_USD!L10</f>
        <v>3.3297645559982136</v>
      </c>
      <c r="G10" s="118">
        <f>SEKTOR_TL!L10</f>
        <v>26.118414747456896</v>
      </c>
    </row>
    <row r="11" spans="1:7" ht="13.8" x14ac:dyDescent="0.25">
      <c r="A11" s="109" t="s">
        <v>5</v>
      </c>
      <c r="B11" s="118">
        <f>SEKTOR_USD!D11</f>
        <v>11.142328454365654</v>
      </c>
      <c r="C11" s="118">
        <f>SEKTOR_TL!D11</f>
        <v>10.392696817494693</v>
      </c>
      <c r="D11" s="118">
        <f>SEKTOR_USD!H11</f>
        <v>-9.4255102773872199</v>
      </c>
      <c r="E11" s="118">
        <f>SEKTOR_TL!H11</f>
        <v>8.1675654626283087</v>
      </c>
      <c r="F11" s="118">
        <f>SEKTOR_USD!L11</f>
        <v>-10.839331497521476</v>
      </c>
      <c r="G11" s="118">
        <f>SEKTOR_TL!L11</f>
        <v>8.8244245757681004</v>
      </c>
    </row>
    <row r="12" spans="1:7" ht="13.8" x14ac:dyDescent="0.25">
      <c r="A12" s="109" t="s">
        <v>6</v>
      </c>
      <c r="B12" s="118">
        <f>SEKTOR_USD!D12</f>
        <v>5.2769077778117852</v>
      </c>
      <c r="C12" s="118">
        <f>SEKTOR_TL!D12</f>
        <v>4.5668371701530948</v>
      </c>
      <c r="D12" s="118">
        <f>SEKTOR_USD!H12</f>
        <v>-0.26182111006976072</v>
      </c>
      <c r="E12" s="118">
        <f>SEKTOR_TL!H12</f>
        <v>19.111198166722073</v>
      </c>
      <c r="F12" s="118">
        <f>SEKTOR_USD!L12</f>
        <v>1.4757115767350266</v>
      </c>
      <c r="G12" s="118">
        <f>SEKTOR_TL!L12</f>
        <v>23.855463470956579</v>
      </c>
    </row>
    <row r="13" spans="1:7" ht="13.8" x14ac:dyDescent="0.25">
      <c r="A13" s="109" t="s">
        <v>7</v>
      </c>
      <c r="B13" s="118">
        <f>SEKTOR_USD!D13</f>
        <v>7.6119554420125066</v>
      </c>
      <c r="C13" s="118">
        <f>SEKTOR_TL!D13</f>
        <v>6.8861354288210235</v>
      </c>
      <c r="D13" s="118">
        <f>SEKTOR_USD!H13</f>
        <v>3.8067117150998921</v>
      </c>
      <c r="E13" s="118">
        <f>SEKTOR_TL!H13</f>
        <v>23.969997725528984</v>
      </c>
      <c r="F13" s="118">
        <f>SEKTOR_USD!L13</f>
        <v>2.3450777573641357</v>
      </c>
      <c r="G13" s="118">
        <f>SEKTOR_TL!L13</f>
        <v>24.916562226064801</v>
      </c>
    </row>
    <row r="14" spans="1:7" ht="13.8" x14ac:dyDescent="0.25">
      <c r="A14" s="109" t="s">
        <v>8</v>
      </c>
      <c r="B14" s="118">
        <f>SEKTOR_USD!D14</f>
        <v>95.194425017027712</v>
      </c>
      <c r="C14" s="118">
        <f>SEKTOR_TL!D14</f>
        <v>93.877879661459801</v>
      </c>
      <c r="D14" s="118">
        <f>SEKTOR_USD!H14</f>
        <v>22.642743152244289</v>
      </c>
      <c r="E14" s="118">
        <f>SEKTOR_TL!H14</f>
        <v>46.464716379458878</v>
      </c>
      <c r="F14" s="118">
        <f>SEKTOR_USD!L14</f>
        <v>15.678259487537716</v>
      </c>
      <c r="G14" s="118">
        <f>SEKTOR_TL!L14</f>
        <v>41.190283070923059</v>
      </c>
    </row>
    <row r="15" spans="1:7" ht="13.8" x14ac:dyDescent="0.25">
      <c r="A15" s="109" t="s">
        <v>9</v>
      </c>
      <c r="B15" s="118">
        <f>SEKTOR_USD!D15</f>
        <v>-23.606634114787774</v>
      </c>
      <c r="C15" s="118">
        <f>SEKTOR_TL!D15</f>
        <v>-24.121891305374039</v>
      </c>
      <c r="D15" s="118">
        <f>SEKTOR_USD!H15</f>
        <v>-30.429882358838189</v>
      </c>
      <c r="E15" s="118">
        <f>SEKTOR_TL!H15</f>
        <v>-16.916669613713786</v>
      </c>
      <c r="F15" s="118">
        <f>SEKTOR_USD!L15</f>
        <v>-26.757470510358662</v>
      </c>
      <c r="G15" s="118">
        <f>SEKTOR_TL!L15</f>
        <v>-10.604347633818215</v>
      </c>
    </row>
    <row r="16" spans="1:7" ht="13.8" x14ac:dyDescent="0.25">
      <c r="A16" s="109" t="s">
        <v>10</v>
      </c>
      <c r="B16" s="118">
        <f>SEKTOR_USD!D16</f>
        <v>-26.370958200316068</v>
      </c>
      <c r="C16" s="118">
        <f>SEKTOR_TL!D16</f>
        <v>-26.867570606166446</v>
      </c>
      <c r="D16" s="118">
        <f>SEKTOR_USD!H16</f>
        <v>-10.18917078526928</v>
      </c>
      <c r="E16" s="118">
        <f>SEKTOR_TL!H16</f>
        <v>7.2555724916435347</v>
      </c>
      <c r="F16" s="118">
        <f>SEKTOR_USD!L16</f>
        <v>-8.1322531565758229</v>
      </c>
      <c r="G16" s="118">
        <f>SEKTOR_TL!L16</f>
        <v>12.128529936157424</v>
      </c>
    </row>
    <row r="17" spans="1:7" ht="13.8" x14ac:dyDescent="0.25">
      <c r="A17" s="119" t="s">
        <v>11</v>
      </c>
      <c r="B17" s="118">
        <f>SEKTOR_USD!D17</f>
        <v>16.396124447991287</v>
      </c>
      <c r="C17" s="118">
        <f>SEKTOR_TL!D17</f>
        <v>15.611057061795488</v>
      </c>
      <c r="D17" s="118">
        <f>SEKTOR_USD!H17</f>
        <v>3.2696484036504527</v>
      </c>
      <c r="E17" s="118">
        <f>SEKTOR_TL!H17</f>
        <v>23.328615907351544</v>
      </c>
      <c r="F17" s="118">
        <f>SEKTOR_USD!L17</f>
        <v>0.23932609537948984</v>
      </c>
      <c r="G17" s="118">
        <f>SEKTOR_TL!L17</f>
        <v>22.346401899052712</v>
      </c>
    </row>
    <row r="18" spans="1:7" s="23" customFormat="1" ht="15.6" x14ac:dyDescent="0.3">
      <c r="A18" s="107" t="s">
        <v>12</v>
      </c>
      <c r="B18" s="117">
        <f>SEKTOR_USD!D18</f>
        <v>-6.4272656266329591</v>
      </c>
      <c r="C18" s="117">
        <f>SEKTOR_TL!D18</f>
        <v>-7.0583940455737251</v>
      </c>
      <c r="D18" s="117">
        <f>SEKTOR_USD!H18</f>
        <v>1.6654864521164805</v>
      </c>
      <c r="E18" s="117">
        <f>SEKTOR_TL!H18</f>
        <v>21.412863542236213</v>
      </c>
      <c r="F18" s="117">
        <f>SEKTOR_USD!L18</f>
        <v>1.9815594346912424</v>
      </c>
      <c r="G18" s="117">
        <f>SEKTOR_TL!L18</f>
        <v>24.472872503319753</v>
      </c>
    </row>
    <row r="19" spans="1:7" ht="13.8" x14ac:dyDescent="0.25">
      <c r="A19" s="109" t="s">
        <v>13</v>
      </c>
      <c r="B19" s="118">
        <f>SEKTOR_USD!D19</f>
        <v>-6.4272656266329591</v>
      </c>
      <c r="C19" s="118">
        <f>SEKTOR_TL!D19</f>
        <v>-7.0583940455737251</v>
      </c>
      <c r="D19" s="118">
        <f>SEKTOR_USD!H19</f>
        <v>1.6654864521164805</v>
      </c>
      <c r="E19" s="118">
        <f>SEKTOR_TL!H19</f>
        <v>21.412863542236213</v>
      </c>
      <c r="F19" s="118">
        <f>SEKTOR_USD!L19</f>
        <v>1.9815594346912424</v>
      </c>
      <c r="G19" s="118">
        <f>SEKTOR_TL!L19</f>
        <v>24.472872503319753</v>
      </c>
    </row>
    <row r="20" spans="1:7" s="23" customFormat="1" ht="15.6" x14ac:dyDescent="0.3">
      <c r="A20" s="107" t="s">
        <v>111</v>
      </c>
      <c r="B20" s="117">
        <f>SEKTOR_USD!D20</f>
        <v>11.892461107091092</v>
      </c>
      <c r="C20" s="117">
        <f>SEKTOR_TL!D20</f>
        <v>11.137769983198838</v>
      </c>
      <c r="D20" s="117">
        <f>SEKTOR_USD!H20</f>
        <v>10.186935945190877</v>
      </c>
      <c r="E20" s="117">
        <f>SEKTOR_TL!H20</f>
        <v>31.589508740033949</v>
      </c>
      <c r="F20" s="117">
        <f>SEKTOR_USD!L20</f>
        <v>10.041513610235029</v>
      </c>
      <c r="G20" s="117">
        <f>SEKTOR_TL!L20</f>
        <v>34.310392678891695</v>
      </c>
    </row>
    <row r="21" spans="1:7" ht="13.8" x14ac:dyDescent="0.25">
      <c r="A21" s="109" t="s">
        <v>110</v>
      </c>
      <c r="B21" s="118">
        <f>SEKTOR_USD!D21</f>
        <v>11.892461107091092</v>
      </c>
      <c r="C21" s="118">
        <f>SEKTOR_TL!D21</f>
        <v>11.137769983198838</v>
      </c>
      <c r="D21" s="118">
        <f>SEKTOR_USD!H21</f>
        <v>10.186935945190877</v>
      </c>
      <c r="E21" s="118">
        <f>SEKTOR_TL!H21</f>
        <v>31.589508740033949</v>
      </c>
      <c r="F21" s="118">
        <f>SEKTOR_USD!L21</f>
        <v>10.041513610235029</v>
      </c>
      <c r="G21" s="118">
        <f>SEKTOR_TL!L21</f>
        <v>34.310392678891695</v>
      </c>
    </row>
    <row r="22" spans="1:7" ht="16.8" x14ac:dyDescent="0.3">
      <c r="A22" s="104" t="s">
        <v>14</v>
      </c>
      <c r="B22" s="117">
        <f>SEKTOR_USD!D22</f>
        <v>-2.1728415598763098</v>
      </c>
      <c r="C22" s="117">
        <f>SEKTOR_TL!D22</f>
        <v>-2.8326651746210256</v>
      </c>
      <c r="D22" s="117">
        <f>SEKTOR_USD!H22</f>
        <v>1.6262389335326994</v>
      </c>
      <c r="E22" s="117">
        <f>SEKTOR_TL!H22</f>
        <v>21.365992634669876</v>
      </c>
      <c r="F22" s="117">
        <f>SEKTOR_USD!L22</f>
        <v>2.3330713904919276</v>
      </c>
      <c r="G22" s="117">
        <f>SEKTOR_TL!L22</f>
        <v>24.901907939729124</v>
      </c>
    </row>
    <row r="23" spans="1:7" s="23" customFormat="1" ht="15.6" x14ac:dyDescent="0.3">
      <c r="A23" s="107" t="s">
        <v>15</v>
      </c>
      <c r="B23" s="117">
        <f>SEKTOR_USD!D23</f>
        <v>-0.55958192472465385</v>
      </c>
      <c r="C23" s="117">
        <f>SEKTOR_TL!D23</f>
        <v>-1.230286636507874</v>
      </c>
      <c r="D23" s="117">
        <f>SEKTOR_USD!H23</f>
        <v>-2.1834748900830987</v>
      </c>
      <c r="E23" s="117">
        <f>SEKTOR_TL!H23</f>
        <v>16.816284756967519</v>
      </c>
      <c r="F23" s="117">
        <f>SEKTOR_USD!L23</f>
        <v>-2.0655948591624824</v>
      </c>
      <c r="G23" s="117">
        <f>SEKTOR_TL!L23</f>
        <v>19.533146897900615</v>
      </c>
    </row>
    <row r="24" spans="1:7" ht="13.8" x14ac:dyDescent="0.25">
      <c r="A24" s="109" t="s">
        <v>16</v>
      </c>
      <c r="B24" s="118">
        <f>SEKTOR_USD!D24</f>
        <v>-7.0479975859975408</v>
      </c>
      <c r="C24" s="118">
        <f>SEKTOR_TL!D24</f>
        <v>-7.6749392983861879</v>
      </c>
      <c r="D24" s="118">
        <f>SEKTOR_USD!H24</f>
        <v>-6.2066622701690752</v>
      </c>
      <c r="E24" s="118">
        <f>SEKTOR_TL!H24</f>
        <v>12.011638485852796</v>
      </c>
      <c r="F24" s="118">
        <f>SEKTOR_USD!L24</f>
        <v>-5.7747831616706682</v>
      </c>
      <c r="G24" s="118">
        <f>SEKTOR_TL!L24</f>
        <v>15.005923297593027</v>
      </c>
    </row>
    <row r="25" spans="1:7" ht="13.8" x14ac:dyDescent="0.25">
      <c r="A25" s="109" t="s">
        <v>17</v>
      </c>
      <c r="B25" s="118">
        <f>SEKTOR_USD!D25</f>
        <v>3.6940123186178</v>
      </c>
      <c r="C25" s="118">
        <f>SEKTOR_TL!D25</f>
        <v>2.9946180080150855</v>
      </c>
      <c r="D25" s="118">
        <f>SEKTOR_USD!H25</f>
        <v>0.19630537876417881</v>
      </c>
      <c r="E25" s="118">
        <f>SEKTOR_TL!H25</f>
        <v>19.658310572465357</v>
      </c>
      <c r="F25" s="118">
        <f>SEKTOR_USD!L25</f>
        <v>1.0903974103362231</v>
      </c>
      <c r="G25" s="118">
        <f>SEKTOR_TL!L25</f>
        <v>23.385170985003807</v>
      </c>
    </row>
    <row r="26" spans="1:7" ht="13.8" x14ac:dyDescent="0.25">
      <c r="A26" s="109" t="s">
        <v>18</v>
      </c>
      <c r="B26" s="118">
        <f>SEKTOR_USD!D26</f>
        <v>19.706608249069653</v>
      </c>
      <c r="C26" s="118">
        <f>SEKTOR_TL!D26</f>
        <v>18.899212345691009</v>
      </c>
      <c r="D26" s="118">
        <f>SEKTOR_USD!H26</f>
        <v>11.419191852746753</v>
      </c>
      <c r="E26" s="118">
        <f>SEKTOR_TL!H26</f>
        <v>33.061116495765873</v>
      </c>
      <c r="F26" s="118">
        <f>SEKTOR_USD!L26</f>
        <v>9.5706929982180924</v>
      </c>
      <c r="G26" s="118">
        <f>SEKTOR_TL!L26</f>
        <v>33.735735904310282</v>
      </c>
    </row>
    <row r="27" spans="1:7" s="23" customFormat="1" ht="15.6" x14ac:dyDescent="0.3">
      <c r="A27" s="107" t="s">
        <v>19</v>
      </c>
      <c r="B27" s="117">
        <f>SEKTOR_USD!D27</f>
        <v>22.228329559345209</v>
      </c>
      <c r="C27" s="117">
        <f>SEKTOR_TL!D27</f>
        <v>21.403925175940593</v>
      </c>
      <c r="D27" s="117">
        <f>SEKTOR_USD!H27</f>
        <v>18.068609628259725</v>
      </c>
      <c r="E27" s="117">
        <f>SEKTOR_TL!H27</f>
        <v>41.002108873684818</v>
      </c>
      <c r="F27" s="117">
        <f>SEKTOR_USD!L27</f>
        <v>16.560979050209728</v>
      </c>
      <c r="G27" s="117">
        <f>SEKTOR_TL!L27</f>
        <v>42.26768020222525</v>
      </c>
    </row>
    <row r="28" spans="1:7" ht="13.8" x14ac:dyDescent="0.25">
      <c r="A28" s="109" t="s">
        <v>20</v>
      </c>
      <c r="B28" s="118">
        <f>SEKTOR_USD!D28</f>
        <v>22.228329559345209</v>
      </c>
      <c r="C28" s="118">
        <f>SEKTOR_TL!D28</f>
        <v>21.403925175940593</v>
      </c>
      <c r="D28" s="118">
        <f>SEKTOR_USD!H28</f>
        <v>18.068609628259725</v>
      </c>
      <c r="E28" s="118">
        <f>SEKTOR_TL!H28</f>
        <v>41.002108873684818</v>
      </c>
      <c r="F28" s="118">
        <f>SEKTOR_USD!L28</f>
        <v>16.560979050209728</v>
      </c>
      <c r="G28" s="118">
        <f>SEKTOR_TL!L28</f>
        <v>42.26768020222525</v>
      </c>
    </row>
    <row r="29" spans="1:7" s="23" customFormat="1" ht="15.6" x14ac:dyDescent="0.3">
      <c r="A29" s="107" t="s">
        <v>21</v>
      </c>
      <c r="B29" s="117">
        <f>SEKTOR_USD!D29</f>
        <v>-6.2132998194885287</v>
      </c>
      <c r="C29" s="117">
        <f>SEKTOR_TL!D29</f>
        <v>-6.8458713928104666</v>
      </c>
      <c r="D29" s="117">
        <f>SEKTOR_USD!H29</f>
        <v>-0.60351768254178106</v>
      </c>
      <c r="E29" s="117">
        <f>SEKTOR_TL!H29</f>
        <v>18.703130878853109</v>
      </c>
      <c r="F29" s="117">
        <f>SEKTOR_USD!L29</f>
        <v>0.54179044226997153</v>
      </c>
      <c r="G29" s="117">
        <f>SEKTOR_TL!L29</f>
        <v>22.71557262262268</v>
      </c>
    </row>
    <row r="30" spans="1:7" ht="13.8" x14ac:dyDescent="0.25">
      <c r="A30" s="109" t="s">
        <v>22</v>
      </c>
      <c r="B30" s="118">
        <f>SEKTOR_USD!D30</f>
        <v>-0.38984218987408681</v>
      </c>
      <c r="C30" s="118">
        <f>SEKTOR_TL!D30</f>
        <v>-1.0616917604797529</v>
      </c>
      <c r="D30" s="118">
        <f>SEKTOR_USD!H30</f>
        <v>0.31261226616808452</v>
      </c>
      <c r="E30" s="118">
        <f>SEKTOR_TL!H30</f>
        <v>19.797208764390565</v>
      </c>
      <c r="F30" s="118">
        <f>SEKTOR_USD!L30</f>
        <v>3.7613496861275901E-2</v>
      </c>
      <c r="G30" s="118">
        <f>SEKTOR_TL!L30</f>
        <v>22.100203010774763</v>
      </c>
    </row>
    <row r="31" spans="1:7" ht="13.8" x14ac:dyDescent="0.25">
      <c r="A31" s="109" t="s">
        <v>23</v>
      </c>
      <c r="B31" s="118">
        <f>SEKTOR_USD!D31</f>
        <v>-3.4962030121098442</v>
      </c>
      <c r="C31" s="118">
        <f>SEKTOR_TL!D31</f>
        <v>-4.1471008321064406</v>
      </c>
      <c r="D31" s="118">
        <f>SEKTOR_USD!H31</f>
        <v>-3.6531485922881579</v>
      </c>
      <c r="E31" s="118">
        <f>SEKTOR_TL!H31</f>
        <v>15.061143470730959</v>
      </c>
      <c r="F31" s="118">
        <f>SEKTOR_USD!L31</f>
        <v>-2.7148934421290747</v>
      </c>
      <c r="G31" s="118">
        <f>SEKTOR_TL!L31</f>
        <v>18.740650095712162</v>
      </c>
    </row>
    <row r="32" spans="1:7" ht="13.8" x14ac:dyDescent="0.25">
      <c r="A32" s="109" t="s">
        <v>24</v>
      </c>
      <c r="B32" s="118">
        <f>SEKTOR_USD!D32</f>
        <v>-67.626085600130878</v>
      </c>
      <c r="C32" s="118">
        <f>SEKTOR_TL!D32</f>
        <v>-67.844440845886396</v>
      </c>
      <c r="D32" s="118">
        <f>SEKTOR_USD!H32</f>
        <v>-16.618781694374768</v>
      </c>
      <c r="E32" s="118">
        <f>SEKTOR_TL!H32</f>
        <v>-0.4229180087149384</v>
      </c>
      <c r="F32" s="118">
        <f>SEKTOR_USD!L32</f>
        <v>-28.369014431031271</v>
      </c>
      <c r="G32" s="118">
        <f>SEKTOR_TL!L32</f>
        <v>-12.571306190672225</v>
      </c>
    </row>
    <row r="33" spans="1:7" ht="13.8" x14ac:dyDescent="0.25">
      <c r="A33" s="109" t="s">
        <v>106</v>
      </c>
      <c r="B33" s="118">
        <f>SEKTOR_USD!D33</f>
        <v>-3.4980378548482758</v>
      </c>
      <c r="C33" s="118">
        <f>SEKTOR_TL!D33</f>
        <v>-4.1489232992164098</v>
      </c>
      <c r="D33" s="118">
        <f>SEKTOR_USD!H33</f>
        <v>2.2355089657162278E-2</v>
      </c>
      <c r="E33" s="118">
        <f>SEKTOR_TL!H33</f>
        <v>19.450572396497172</v>
      </c>
      <c r="F33" s="118">
        <f>SEKTOR_USD!L33</f>
        <v>-0.43171938729943032</v>
      </c>
      <c r="G33" s="118">
        <f>SEKTOR_TL!L33</f>
        <v>21.527362071926788</v>
      </c>
    </row>
    <row r="34" spans="1:7" ht="13.8" x14ac:dyDescent="0.25">
      <c r="A34" s="109" t="s">
        <v>25</v>
      </c>
      <c r="B34" s="118">
        <f>SEKTOR_USD!D34</f>
        <v>1.358359719325656</v>
      </c>
      <c r="C34" s="118">
        <f>SEKTOR_TL!D34</f>
        <v>0.67471889441573207</v>
      </c>
      <c r="D34" s="118">
        <f>SEKTOR_USD!H34</f>
        <v>7.8861138337325745</v>
      </c>
      <c r="E34" s="118">
        <f>SEKTOR_TL!H34</f>
        <v>28.84177781578348</v>
      </c>
      <c r="F34" s="118">
        <f>SEKTOR_USD!L34</f>
        <v>9.1088902190211076</v>
      </c>
      <c r="G34" s="118">
        <f>SEKTOR_TL!L34</f>
        <v>33.172085781922469</v>
      </c>
    </row>
    <row r="35" spans="1:7" ht="13.8" x14ac:dyDescent="0.25">
      <c r="A35" s="109" t="s">
        <v>26</v>
      </c>
      <c r="B35" s="118">
        <f>SEKTOR_USD!D35</f>
        <v>0.71805437766558844</v>
      </c>
      <c r="C35" s="118">
        <f>SEKTOR_TL!D35</f>
        <v>3.8732277655905201E-2</v>
      </c>
      <c r="D35" s="118">
        <f>SEKTOR_USD!H35</f>
        <v>0.59964605399993931</v>
      </c>
      <c r="E35" s="118">
        <f>SEKTOR_TL!H35</f>
        <v>20.139995636614408</v>
      </c>
      <c r="F35" s="118">
        <f>SEKTOR_USD!L35</f>
        <v>1.6409013479777228</v>
      </c>
      <c r="G35" s="118">
        <f>SEKTOR_TL!L35</f>
        <v>24.057084680209741</v>
      </c>
    </row>
    <row r="36" spans="1:7" ht="13.8" x14ac:dyDescent="0.25">
      <c r="A36" s="109" t="s">
        <v>27</v>
      </c>
      <c r="B36" s="118">
        <f>SEKTOR_USD!D36</f>
        <v>-21.226033305548466</v>
      </c>
      <c r="C36" s="118">
        <f>SEKTOR_TL!D36</f>
        <v>-21.757347148052915</v>
      </c>
      <c r="D36" s="118">
        <f>SEKTOR_USD!H36</f>
        <v>-5.3231501921569118</v>
      </c>
      <c r="E36" s="118">
        <f>SEKTOR_TL!H36</f>
        <v>13.066762846233768</v>
      </c>
      <c r="F36" s="118">
        <f>SEKTOR_USD!L36</f>
        <v>1.3866928025682985</v>
      </c>
      <c r="G36" s="118">
        <f>SEKTOR_TL!L36</f>
        <v>23.746812234510706</v>
      </c>
    </row>
    <row r="37" spans="1:7" ht="13.8" x14ac:dyDescent="0.25">
      <c r="A37" s="109" t="s">
        <v>107</v>
      </c>
      <c r="B37" s="118">
        <f>SEKTOR_USD!D37</f>
        <v>13.011522849721194</v>
      </c>
      <c r="C37" s="118">
        <f>SEKTOR_TL!D37</f>
        <v>12.249283889666481</v>
      </c>
      <c r="D37" s="118">
        <f>SEKTOR_USD!H37</f>
        <v>18.281860488223064</v>
      </c>
      <c r="E37" s="118">
        <f>SEKTOR_TL!H37</f>
        <v>41.256781314299033</v>
      </c>
      <c r="F37" s="118">
        <f>SEKTOR_USD!L37</f>
        <v>16.377356149942994</v>
      </c>
      <c r="G37" s="118">
        <f>SEKTOR_TL!L37</f>
        <v>42.043560567457092</v>
      </c>
    </row>
    <row r="38" spans="1:7" ht="13.8" x14ac:dyDescent="0.25">
      <c r="A38" s="119" t="s">
        <v>28</v>
      </c>
      <c r="B38" s="118">
        <f>SEKTOR_USD!D38</f>
        <v>-43.279989752540345</v>
      </c>
      <c r="C38" s="118">
        <f>SEKTOR_TL!D38</f>
        <v>-43.662554295828627</v>
      </c>
      <c r="D38" s="118">
        <f>SEKTOR_USD!H38</f>
        <v>-11.417270173151566</v>
      </c>
      <c r="E38" s="118">
        <f>SEKTOR_TL!H38</f>
        <v>5.7889286127743338</v>
      </c>
      <c r="F38" s="118">
        <f>SEKTOR_USD!L38</f>
        <v>-10.529609059846964</v>
      </c>
      <c r="G38" s="118">
        <f>SEKTOR_TL!L38</f>
        <v>9.2024541108112867</v>
      </c>
    </row>
    <row r="39" spans="1:7" ht="13.8" x14ac:dyDescent="0.25">
      <c r="A39" s="119" t="s">
        <v>108</v>
      </c>
      <c r="B39" s="118">
        <f>SEKTOR_USD!D39</f>
        <v>35.805534834405023</v>
      </c>
      <c r="C39" s="118">
        <f>SEKTOR_TL!D39</f>
        <v>34.889555056134952</v>
      </c>
      <c r="D39" s="118">
        <f>SEKTOR_USD!H39</f>
        <v>37.483905792446102</v>
      </c>
      <c r="E39" s="118">
        <f>SEKTOR_TL!H39</f>
        <v>64.188607911632289</v>
      </c>
      <c r="F39" s="118">
        <f>SEKTOR_USD!L39</f>
        <v>35.538021120625544</v>
      </c>
      <c r="G39" s="118">
        <f>SEKTOR_TL!L39</f>
        <v>65.42997494663642</v>
      </c>
    </row>
    <row r="40" spans="1:7" ht="13.8" x14ac:dyDescent="0.25">
      <c r="A40" s="119" t="s">
        <v>29</v>
      </c>
      <c r="B40" s="118">
        <f>SEKTOR_USD!D40</f>
        <v>3.7852676821723037</v>
      </c>
      <c r="C40" s="118">
        <f>SEKTOR_TL!D40</f>
        <v>3.0852578733295744</v>
      </c>
      <c r="D40" s="118">
        <f>SEKTOR_USD!H40</f>
        <v>2.6338952845095007</v>
      </c>
      <c r="E40" s="118">
        <f>SEKTOR_TL!H40</f>
        <v>22.569374896517779</v>
      </c>
      <c r="F40" s="118">
        <f>SEKTOR_USD!L40</f>
        <v>2.660015251365774</v>
      </c>
      <c r="G40" s="118">
        <f>SEKTOR_TL!L40</f>
        <v>25.300956961296183</v>
      </c>
    </row>
    <row r="41" spans="1:7" ht="13.8" x14ac:dyDescent="0.25">
      <c r="A41" s="109" t="s">
        <v>30</v>
      </c>
      <c r="B41" s="118">
        <f>SEKTOR_USD!D41</f>
        <v>-37.238248022104202</v>
      </c>
      <c r="C41" s="118">
        <f>SEKTOR_TL!D41</f>
        <v>-37.661562843040279</v>
      </c>
      <c r="D41" s="118">
        <f>SEKTOR_USD!H41</f>
        <v>-7.1152521783844129</v>
      </c>
      <c r="E41" s="118">
        <f>SEKTOR_TL!H41</f>
        <v>10.926565208856694</v>
      </c>
      <c r="F41" s="118">
        <f>SEKTOR_USD!L41</f>
        <v>-7.6375958504197285</v>
      </c>
      <c r="G41" s="118">
        <f>SEKTOR_TL!L41</f>
        <v>12.732280419512531</v>
      </c>
    </row>
    <row r="42" spans="1:7" ht="16.8" x14ac:dyDescent="0.3">
      <c r="A42" s="104" t="s">
        <v>31</v>
      </c>
      <c r="B42" s="117">
        <f>SEKTOR_USD!D42</f>
        <v>-9.7040587909031757</v>
      </c>
      <c r="C42" s="117">
        <f>SEKTOR_TL!D42</f>
        <v>-10.31308592892262</v>
      </c>
      <c r="D42" s="117">
        <f>SEKTOR_USD!H42</f>
        <v>-5.6151347198981121</v>
      </c>
      <c r="E42" s="117">
        <f>SEKTOR_TL!H42</f>
        <v>12.718063608564911</v>
      </c>
      <c r="F42" s="117">
        <f>SEKTOR_USD!L42</f>
        <v>-5.1190912727540434</v>
      </c>
      <c r="G42" s="117">
        <f>SEKTOR_TL!L42</f>
        <v>15.806223404229916</v>
      </c>
    </row>
    <row r="43" spans="1:7" ht="13.8" x14ac:dyDescent="0.25">
      <c r="A43" s="109" t="s">
        <v>32</v>
      </c>
      <c r="B43" s="118">
        <f>SEKTOR_USD!D43</f>
        <v>-9.7040587909031757</v>
      </c>
      <c r="C43" s="118">
        <f>SEKTOR_TL!D43</f>
        <v>-10.31308592892262</v>
      </c>
      <c r="D43" s="118">
        <f>SEKTOR_USD!H43</f>
        <v>-5.6151347198981121</v>
      </c>
      <c r="E43" s="118">
        <f>SEKTOR_TL!H43</f>
        <v>12.718063608564911</v>
      </c>
      <c r="F43" s="118">
        <f>SEKTOR_USD!L43</f>
        <v>-5.1190912727540434</v>
      </c>
      <c r="G43" s="118">
        <f>SEKTOR_TL!L43</f>
        <v>15.806223404229916</v>
      </c>
    </row>
    <row r="44" spans="1:7" ht="17.399999999999999" x14ac:dyDescent="0.3">
      <c r="A44" s="120" t="s">
        <v>40</v>
      </c>
      <c r="B44" s="121">
        <f>SEKTOR_USD!D44</f>
        <v>-0.32633756493430532</v>
      </c>
      <c r="C44" s="121">
        <f>SEKTOR_TL!D44</f>
        <v>-0.99861546088283337</v>
      </c>
      <c r="D44" s="121">
        <f>SEKTOR_USD!H44</f>
        <v>1.6010560950611918</v>
      </c>
      <c r="E44" s="121">
        <f>SEKTOR_TL!H44</f>
        <v>21.335918313111531</v>
      </c>
      <c r="F44" s="121">
        <f>SEKTOR_USD!L44</f>
        <v>2.184297696930801</v>
      </c>
      <c r="G44" s="121">
        <f>SEKTOR_TL!L44</f>
        <v>24.720323258212858</v>
      </c>
    </row>
    <row r="45" spans="1:7" ht="13.8" hidden="1" x14ac:dyDescent="0.25">
      <c r="A45" s="44" t="s">
        <v>34</v>
      </c>
      <c r="B45" s="49"/>
      <c r="C45" s="49"/>
      <c r="D45" s="43">
        <f>SEKTOR_USD!H46</f>
        <v>2.0248988702751709</v>
      </c>
      <c r="E45" s="43">
        <f>SEKTOR_TL!H45</f>
        <v>20.745020550982257</v>
      </c>
      <c r="F45" s="43">
        <f>SEKTOR_USD!L46</f>
        <v>2.4450192258658277</v>
      </c>
      <c r="G45" s="43">
        <f>SEKTOR_TL!L45</f>
        <v>17.445738798224561</v>
      </c>
    </row>
    <row r="46" spans="1:7" s="24" customFormat="1" ht="17.399999999999999" hidden="1" x14ac:dyDescent="0.3">
      <c r="A46" s="45" t="s">
        <v>40</v>
      </c>
      <c r="B46" s="50">
        <f>SEKTOR_USD!D47</f>
        <v>-26.096405687478402</v>
      </c>
      <c r="C46" s="50">
        <f>SEKTOR_TL!D46</f>
        <v>-5.6442837089458102</v>
      </c>
      <c r="D46" s="50">
        <f>SEKTOR_USD!H47</f>
        <v>3.4280229297592211</v>
      </c>
      <c r="E46" s="50">
        <f>SEKTOR_TL!H46</f>
        <v>22.405597971533282</v>
      </c>
      <c r="F46" s="50">
        <f>SEKTOR_USD!L47</f>
        <v>5.3896678465978596</v>
      </c>
      <c r="G46" s="50">
        <f>SEKTOR_TL!L46</f>
        <v>20.821563561364723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H30" sqref="H30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61" t="s">
        <v>128</v>
      </c>
      <c r="D2" s="161"/>
      <c r="E2" s="161"/>
      <c r="F2" s="161"/>
      <c r="G2" s="161"/>
      <c r="H2" s="161"/>
      <c r="I2" s="161"/>
      <c r="J2" s="161"/>
      <c r="K2" s="161"/>
    </row>
    <row r="6" spans="1:13" ht="22.5" customHeight="1" x14ac:dyDescent="0.25">
      <c r="A6" s="169" t="s">
        <v>114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1:13" ht="24" customHeight="1" x14ac:dyDescent="0.25">
      <c r="A7" s="52"/>
      <c r="B7" s="157" t="s">
        <v>130</v>
      </c>
      <c r="C7" s="157"/>
      <c r="D7" s="157"/>
      <c r="E7" s="157"/>
      <c r="F7" s="157" t="s">
        <v>131</v>
      </c>
      <c r="G7" s="157"/>
      <c r="H7" s="157"/>
      <c r="I7" s="157"/>
      <c r="J7" s="157" t="s">
        <v>105</v>
      </c>
      <c r="K7" s="157"/>
      <c r="L7" s="157"/>
      <c r="M7" s="157"/>
    </row>
    <row r="8" spans="1:13" ht="64.8" x14ac:dyDescent="0.3">
      <c r="A8" s="53" t="s">
        <v>41</v>
      </c>
      <c r="B8" s="75">
        <v>2018</v>
      </c>
      <c r="C8" s="76">
        <v>2019</v>
      </c>
      <c r="D8" s="77" t="s">
        <v>119</v>
      </c>
      <c r="E8" s="77" t="s">
        <v>120</v>
      </c>
      <c r="F8" s="75">
        <v>2018</v>
      </c>
      <c r="G8" s="76">
        <v>2019</v>
      </c>
      <c r="H8" s="77" t="s">
        <v>119</v>
      </c>
      <c r="I8" s="77" t="s">
        <v>120</v>
      </c>
      <c r="J8" s="75" t="s">
        <v>132</v>
      </c>
      <c r="K8" s="75" t="s">
        <v>133</v>
      </c>
      <c r="L8" s="77" t="s">
        <v>119</v>
      </c>
      <c r="M8" s="77" t="s">
        <v>120</v>
      </c>
    </row>
    <row r="9" spans="1:13" ht="22.5" customHeight="1" x14ac:dyDescent="0.3">
      <c r="A9" s="54" t="s">
        <v>203</v>
      </c>
      <c r="B9" s="80">
        <v>4377850.4827800002</v>
      </c>
      <c r="C9" s="80">
        <v>4212488.9424700001</v>
      </c>
      <c r="D9" s="66">
        <f>(C9-B9)/B9*100</f>
        <v>-3.7772313367128296</v>
      </c>
      <c r="E9" s="82">
        <f t="shared" ref="E9:E22" si="0">C9/C$22*100</f>
        <v>27.659670859664985</v>
      </c>
      <c r="F9" s="80">
        <v>39096227.63673</v>
      </c>
      <c r="G9" s="80">
        <v>39148182.668540001</v>
      </c>
      <c r="H9" s="66">
        <f t="shared" ref="H9:H21" si="1">(G9-F9)/F9*100</f>
        <v>0.13289014043183539</v>
      </c>
      <c r="I9" s="68">
        <f t="shared" ref="I9:I22" si="2">G9/G$22*100</f>
        <v>28.561864182997343</v>
      </c>
      <c r="J9" s="80">
        <v>46781964.437339999</v>
      </c>
      <c r="K9" s="80">
        <v>47470204.662069999</v>
      </c>
      <c r="L9" s="66">
        <f t="shared" ref="L9:L22" si="3">(K9-J9)/J9*100</f>
        <v>1.4711657216785592</v>
      </c>
      <c r="M9" s="82">
        <f t="shared" ref="M9:M22" si="4">K9/K$22*100</f>
        <v>28.67234445349013</v>
      </c>
    </row>
    <row r="10" spans="1:13" ht="22.5" customHeight="1" x14ac:dyDescent="0.3">
      <c r="A10" s="54" t="s">
        <v>204</v>
      </c>
      <c r="B10" s="80">
        <v>3022057.0228300001</v>
      </c>
      <c r="C10" s="80">
        <v>2920301.4373599999</v>
      </c>
      <c r="D10" s="66">
        <f t="shared" ref="D10:D22" si="5">(C10-B10)/B10*100</f>
        <v>-3.3670968052982482</v>
      </c>
      <c r="E10" s="82">
        <f t="shared" si="0"/>
        <v>19.175023999237336</v>
      </c>
      <c r="F10" s="80">
        <v>27364863.468199998</v>
      </c>
      <c r="G10" s="80">
        <v>26321465.969620001</v>
      </c>
      <c r="H10" s="66">
        <f t="shared" si="1"/>
        <v>-3.8129095721325377</v>
      </c>
      <c r="I10" s="68">
        <f t="shared" si="2"/>
        <v>19.203704613492096</v>
      </c>
      <c r="J10" s="80">
        <v>32671812.267409999</v>
      </c>
      <c r="K10" s="80">
        <v>31799178.613960002</v>
      </c>
      <c r="L10" s="66">
        <f t="shared" si="3"/>
        <v>-2.6709067936229722</v>
      </c>
      <c r="M10" s="82">
        <f t="shared" si="4"/>
        <v>19.20693220195945</v>
      </c>
    </row>
    <row r="11" spans="1:13" ht="22.5" customHeight="1" x14ac:dyDescent="0.3">
      <c r="A11" s="54" t="s">
        <v>205</v>
      </c>
      <c r="B11" s="80">
        <v>1739568.7804099999</v>
      </c>
      <c r="C11" s="80">
        <v>1725547.8139200001</v>
      </c>
      <c r="D11" s="66">
        <f t="shared" si="5"/>
        <v>-0.80600242128369193</v>
      </c>
      <c r="E11" s="82">
        <f t="shared" si="0"/>
        <v>11.330138841303688</v>
      </c>
      <c r="F11" s="80">
        <v>16551039.82663</v>
      </c>
      <c r="G11" s="80">
        <v>16424605.84808</v>
      </c>
      <c r="H11" s="66">
        <f t="shared" si="1"/>
        <v>-0.76390353642054931</v>
      </c>
      <c r="I11" s="68">
        <f t="shared" si="2"/>
        <v>11.983119764818962</v>
      </c>
      <c r="J11" s="80">
        <v>19764710.959479999</v>
      </c>
      <c r="K11" s="80">
        <v>19591891.4954</v>
      </c>
      <c r="L11" s="66">
        <f t="shared" si="3"/>
        <v>-0.87438396865149626</v>
      </c>
      <c r="M11" s="82">
        <f t="shared" si="4"/>
        <v>11.833643133634153</v>
      </c>
    </row>
    <row r="12" spans="1:13" ht="22.5" customHeight="1" x14ac:dyDescent="0.3">
      <c r="A12" s="54" t="s">
        <v>206</v>
      </c>
      <c r="B12" s="80">
        <v>1343554.4676399999</v>
      </c>
      <c r="C12" s="80">
        <v>1454839.8901200001</v>
      </c>
      <c r="D12" s="66">
        <f t="shared" si="5"/>
        <v>8.2829111257005366</v>
      </c>
      <c r="E12" s="82">
        <f t="shared" si="0"/>
        <v>9.5526405086859061</v>
      </c>
      <c r="F12" s="80">
        <v>11495070.97834</v>
      </c>
      <c r="G12" s="80">
        <v>12870476.84602</v>
      </c>
      <c r="H12" s="66">
        <f t="shared" si="1"/>
        <v>11.965179425787435</v>
      </c>
      <c r="I12" s="68">
        <f t="shared" si="2"/>
        <v>9.3900862463750414</v>
      </c>
      <c r="J12" s="80">
        <v>13708790.629830001</v>
      </c>
      <c r="K12" s="80">
        <v>15481153.613879999</v>
      </c>
      <c r="L12" s="66">
        <f t="shared" si="3"/>
        <v>12.928660389585195</v>
      </c>
      <c r="M12" s="82">
        <f t="shared" si="4"/>
        <v>9.3507279379655586</v>
      </c>
    </row>
    <row r="13" spans="1:13" ht="22.5" customHeight="1" x14ac:dyDescent="0.3">
      <c r="A13" s="55" t="s">
        <v>207</v>
      </c>
      <c r="B13" s="80">
        <v>1274201.0341099999</v>
      </c>
      <c r="C13" s="80">
        <v>1267440.4480600001</v>
      </c>
      <c r="D13" s="66">
        <f t="shared" si="5"/>
        <v>-0.53057452231012536</v>
      </c>
      <c r="E13" s="82">
        <f t="shared" si="0"/>
        <v>8.3221549317611245</v>
      </c>
      <c r="F13" s="80">
        <v>9986252.7335800007</v>
      </c>
      <c r="G13" s="80">
        <v>10956724.885290001</v>
      </c>
      <c r="H13" s="66">
        <f t="shared" si="1"/>
        <v>9.7180812222653667</v>
      </c>
      <c r="I13" s="68">
        <f t="shared" si="2"/>
        <v>7.9938445856800007</v>
      </c>
      <c r="J13" s="80">
        <v>12109730.35613</v>
      </c>
      <c r="K13" s="80">
        <v>13441347.98724</v>
      </c>
      <c r="L13" s="66">
        <f t="shared" si="3"/>
        <v>10.996261617302888</v>
      </c>
      <c r="M13" s="82">
        <f t="shared" si="4"/>
        <v>8.1186706936048392</v>
      </c>
    </row>
    <row r="14" spans="1:13" ht="22.5" customHeight="1" x14ac:dyDescent="0.3">
      <c r="A14" s="54" t="s">
        <v>208</v>
      </c>
      <c r="B14" s="80">
        <v>1218058.13809</v>
      </c>
      <c r="C14" s="80">
        <v>1255634.4712799999</v>
      </c>
      <c r="D14" s="66">
        <f t="shared" si="5"/>
        <v>3.0849375752229879</v>
      </c>
      <c r="E14" s="82">
        <f t="shared" si="0"/>
        <v>8.2446355753019542</v>
      </c>
      <c r="F14" s="80">
        <v>11090694.55542</v>
      </c>
      <c r="G14" s="80">
        <v>11055942.353560001</v>
      </c>
      <c r="H14" s="66">
        <f t="shared" si="1"/>
        <v>-0.3133455861248664</v>
      </c>
      <c r="I14" s="68">
        <f t="shared" si="2"/>
        <v>8.0662320034383708</v>
      </c>
      <c r="J14" s="80">
        <v>13344727.041689999</v>
      </c>
      <c r="K14" s="80">
        <v>13282067.70397</v>
      </c>
      <c r="L14" s="66">
        <f t="shared" si="3"/>
        <v>-0.46954379452083544</v>
      </c>
      <c r="M14" s="82">
        <f t="shared" si="4"/>
        <v>8.0224642588721906</v>
      </c>
    </row>
    <row r="15" spans="1:13" ht="22.5" customHeight="1" x14ac:dyDescent="0.3">
      <c r="A15" s="54" t="s">
        <v>209</v>
      </c>
      <c r="B15" s="80">
        <v>803768.70047000004</v>
      </c>
      <c r="C15" s="80">
        <v>865042.48655999999</v>
      </c>
      <c r="D15" s="66">
        <f t="shared" si="5"/>
        <v>7.6233107925414849</v>
      </c>
      <c r="E15" s="82">
        <f t="shared" si="0"/>
        <v>5.6799651665901481</v>
      </c>
      <c r="F15" s="80">
        <v>6974324.90814</v>
      </c>
      <c r="G15" s="80">
        <v>7403204.1991600003</v>
      </c>
      <c r="H15" s="66">
        <f t="shared" si="1"/>
        <v>6.1494022241412791</v>
      </c>
      <c r="I15" s="68">
        <f t="shared" si="2"/>
        <v>5.4012548844400641</v>
      </c>
      <c r="J15" s="80">
        <v>8414107.8839599993</v>
      </c>
      <c r="K15" s="80">
        <v>8898855.9219899997</v>
      </c>
      <c r="L15" s="66">
        <f t="shared" si="3"/>
        <v>5.7611340942524203</v>
      </c>
      <c r="M15" s="82">
        <f t="shared" si="4"/>
        <v>5.3749728709543669</v>
      </c>
    </row>
    <row r="16" spans="1:13" ht="22.5" customHeight="1" x14ac:dyDescent="0.3">
      <c r="A16" s="54" t="s">
        <v>210</v>
      </c>
      <c r="B16" s="80">
        <v>749924.72256999998</v>
      </c>
      <c r="C16" s="80">
        <v>730129.99110999994</v>
      </c>
      <c r="D16" s="66">
        <f t="shared" si="5"/>
        <v>-2.6395624606378205</v>
      </c>
      <c r="E16" s="82">
        <f t="shared" si="0"/>
        <v>4.7941147180866563</v>
      </c>
      <c r="F16" s="80">
        <v>5778075.9323800001</v>
      </c>
      <c r="G16" s="80">
        <v>6049324.9863299998</v>
      </c>
      <c r="H16" s="66">
        <f t="shared" si="1"/>
        <v>4.6944529134678854</v>
      </c>
      <c r="I16" s="68">
        <f t="shared" si="2"/>
        <v>4.4134870862656417</v>
      </c>
      <c r="J16" s="80">
        <v>7115135.8147299998</v>
      </c>
      <c r="K16" s="80">
        <v>7290013.7579500005</v>
      </c>
      <c r="L16" s="66">
        <f t="shared" si="3"/>
        <v>2.4578300087815941</v>
      </c>
      <c r="M16" s="82">
        <f t="shared" si="4"/>
        <v>4.4032206523356026</v>
      </c>
    </row>
    <row r="17" spans="1:13" ht="22.5" customHeight="1" x14ac:dyDescent="0.3">
      <c r="A17" s="54" t="s">
        <v>211</v>
      </c>
      <c r="B17" s="80">
        <v>223287.93234</v>
      </c>
      <c r="C17" s="80">
        <v>209326.50318999999</v>
      </c>
      <c r="D17" s="66">
        <f t="shared" si="5"/>
        <v>-6.2526572769463318</v>
      </c>
      <c r="E17" s="82">
        <f t="shared" si="0"/>
        <v>1.3744610987738506</v>
      </c>
      <c r="F17" s="80">
        <v>2118754.9302400001</v>
      </c>
      <c r="G17" s="80">
        <v>2023997.1173400001</v>
      </c>
      <c r="H17" s="66">
        <f t="shared" si="1"/>
        <v>-4.4723347446920823</v>
      </c>
      <c r="I17" s="68">
        <f t="shared" si="2"/>
        <v>1.4766746967975963</v>
      </c>
      <c r="J17" s="80">
        <v>2550429.2102299999</v>
      </c>
      <c r="K17" s="80">
        <v>2448926.9983999999</v>
      </c>
      <c r="L17" s="66">
        <f t="shared" si="3"/>
        <v>-3.9798090228446834</v>
      </c>
      <c r="M17" s="82">
        <f t="shared" si="4"/>
        <v>1.4791694904083985</v>
      </c>
    </row>
    <row r="18" spans="1:13" ht="22.5" customHeight="1" x14ac:dyDescent="0.3">
      <c r="A18" s="54" t="s">
        <v>212</v>
      </c>
      <c r="B18" s="80">
        <v>169271.64035999999</v>
      </c>
      <c r="C18" s="80">
        <v>168874.60329999999</v>
      </c>
      <c r="D18" s="66">
        <f t="shared" si="5"/>
        <v>-0.23455616023782852</v>
      </c>
      <c r="E18" s="82">
        <f t="shared" si="0"/>
        <v>1.108849425512233</v>
      </c>
      <c r="F18" s="80">
        <v>1448713.5009300001</v>
      </c>
      <c r="G18" s="80">
        <v>1509216.872</v>
      </c>
      <c r="H18" s="66">
        <f t="shared" si="1"/>
        <v>4.1763517100627423</v>
      </c>
      <c r="I18" s="68">
        <f t="shared" si="2"/>
        <v>1.1010995755721933</v>
      </c>
      <c r="J18" s="80">
        <v>1761036.8679200001</v>
      </c>
      <c r="K18" s="80">
        <v>1838003.9647299999</v>
      </c>
      <c r="L18" s="66">
        <f t="shared" si="3"/>
        <v>4.3705556772872871</v>
      </c>
      <c r="M18" s="82">
        <f t="shared" si="4"/>
        <v>1.1101675916246414</v>
      </c>
    </row>
    <row r="19" spans="1:13" ht="22.5" customHeight="1" x14ac:dyDescent="0.3">
      <c r="A19" s="54" t="s">
        <v>213</v>
      </c>
      <c r="B19" s="80">
        <v>140637.19544000001</v>
      </c>
      <c r="C19" s="80">
        <v>163982.00510000001</v>
      </c>
      <c r="D19" s="66">
        <f t="shared" si="5"/>
        <v>16.599313991553242</v>
      </c>
      <c r="E19" s="82">
        <f t="shared" si="0"/>
        <v>1.0767240816338848</v>
      </c>
      <c r="F19" s="80">
        <v>1451979.5441300001</v>
      </c>
      <c r="G19" s="80">
        <v>1517863.70282</v>
      </c>
      <c r="H19" s="66">
        <f t="shared" si="1"/>
        <v>4.5375404189648245</v>
      </c>
      <c r="I19" s="68">
        <f t="shared" si="2"/>
        <v>1.1074081597939753</v>
      </c>
      <c r="J19" s="80">
        <v>1783397.6484000001</v>
      </c>
      <c r="K19" s="80">
        <v>1821576.9644299999</v>
      </c>
      <c r="L19" s="66">
        <f t="shared" si="3"/>
        <v>2.1408190183637941</v>
      </c>
      <c r="M19" s="82">
        <f t="shared" si="4"/>
        <v>1.1002455654970498</v>
      </c>
    </row>
    <row r="20" spans="1:13" ht="22.5" customHeight="1" x14ac:dyDescent="0.3">
      <c r="A20" s="54" t="s">
        <v>214</v>
      </c>
      <c r="B20" s="80">
        <v>114740.94620000001</v>
      </c>
      <c r="C20" s="80">
        <v>188660.46676000001</v>
      </c>
      <c r="D20" s="66">
        <f t="shared" si="5"/>
        <v>64.422965826997853</v>
      </c>
      <c r="E20" s="82">
        <f t="shared" si="0"/>
        <v>1.2387656053412963</v>
      </c>
      <c r="F20" s="80">
        <v>854991.14197</v>
      </c>
      <c r="G20" s="80">
        <v>1092694.20836</v>
      </c>
      <c r="H20" s="66">
        <f t="shared" si="1"/>
        <v>27.801816267043922</v>
      </c>
      <c r="I20" s="68">
        <f t="shared" si="2"/>
        <v>0.7972115547985934</v>
      </c>
      <c r="J20" s="80">
        <v>1112886.32308</v>
      </c>
      <c r="K20" s="80">
        <v>1311321.07556</v>
      </c>
      <c r="L20" s="66">
        <f t="shared" si="3"/>
        <v>17.830639874413794</v>
      </c>
      <c r="M20" s="82">
        <f t="shared" si="4"/>
        <v>0.79204734496583773</v>
      </c>
    </row>
    <row r="21" spans="1:13" ht="22.5" customHeight="1" x14ac:dyDescent="0.3">
      <c r="A21" s="54" t="s">
        <v>215</v>
      </c>
      <c r="B21" s="80">
        <v>102656.57902</v>
      </c>
      <c r="C21" s="80">
        <v>67445.581420000002</v>
      </c>
      <c r="D21" s="66">
        <f t="shared" si="5"/>
        <v>-34.299796404807182</v>
      </c>
      <c r="E21" s="82">
        <f t="shared" si="0"/>
        <v>0.44285518810693514</v>
      </c>
      <c r="F21" s="80">
        <v>693634.32793999999</v>
      </c>
      <c r="G21" s="80">
        <v>690822.52433000004</v>
      </c>
      <c r="H21" s="66">
        <f t="shared" si="1"/>
        <v>-0.40537261446540862</v>
      </c>
      <c r="I21" s="68">
        <f t="shared" si="2"/>
        <v>0.5040126455301609</v>
      </c>
      <c r="J21" s="80">
        <v>903175.62534000003</v>
      </c>
      <c r="K21" s="80">
        <v>886403.04683000001</v>
      </c>
      <c r="L21" s="66">
        <f t="shared" si="3"/>
        <v>-1.8570672236295118</v>
      </c>
      <c r="M21" s="82">
        <f t="shared" si="4"/>
        <v>0.53539380468777265</v>
      </c>
    </row>
    <row r="22" spans="1:13" ht="24" customHeight="1" x14ac:dyDescent="0.25">
      <c r="A22" s="70" t="s">
        <v>42</v>
      </c>
      <c r="B22" s="81">
        <f>SUM(B9:B21)</f>
        <v>15279577.642259998</v>
      </c>
      <c r="C22" s="81">
        <f>SUM(C9:C21)</f>
        <v>15229714.64065</v>
      </c>
      <c r="D22" s="79">
        <f t="shared" si="5"/>
        <v>-0.32633756493430532</v>
      </c>
      <c r="E22" s="83">
        <f t="shared" si="0"/>
        <v>100</v>
      </c>
      <c r="F22" s="69">
        <f>SUM(F9:F21)</f>
        <v>134904623.48462999</v>
      </c>
      <c r="G22" s="69">
        <f>SUM(G9:G21)</f>
        <v>137064522.18144995</v>
      </c>
      <c r="H22" s="79">
        <f>(G22-F22)/F22*100</f>
        <v>1.6010560950611479</v>
      </c>
      <c r="I22" s="72">
        <f t="shared" si="2"/>
        <v>100</v>
      </c>
      <c r="J22" s="81">
        <f>SUM(J9:J21)</f>
        <v>162021905.06554005</v>
      </c>
      <c r="K22" s="81">
        <f>SUM(K9:K21)</f>
        <v>165560945.80641001</v>
      </c>
      <c r="L22" s="79">
        <f t="shared" si="3"/>
        <v>2.1842976969307819</v>
      </c>
      <c r="M22" s="8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1" sqref="C2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124</v>
      </c>
    </row>
    <row r="22" spans="3:14" x14ac:dyDescent="0.25">
      <c r="C22" s="67" t="s">
        <v>116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72"/>
      <c r="I26" s="172"/>
      <c r="N26" t="s">
        <v>43</v>
      </c>
    </row>
    <row r="27" spans="3:14" x14ac:dyDescent="0.25">
      <c r="H27" s="172"/>
      <c r="I27" s="17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72"/>
      <c r="I39" s="172"/>
    </row>
    <row r="40" spans="8:9" x14ac:dyDescent="0.25">
      <c r="H40" s="172"/>
      <c r="I40" s="17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72"/>
      <c r="I51" s="172"/>
    </row>
    <row r="52" spans="3:9" x14ac:dyDescent="0.25">
      <c r="H52" s="172"/>
      <c r="I52" s="17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K30" sqref="K30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14" width="12.77734375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39"/>
      <c r="B3" s="78" t="s">
        <v>122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5">
      <c r="A4" s="51"/>
      <c r="B4" s="64" t="s">
        <v>104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103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102</v>
      </c>
      <c r="P4" s="65" t="s">
        <v>101</v>
      </c>
    </row>
    <row r="5" spans="1:16" x14ac:dyDescent="0.25">
      <c r="A5" s="56" t="s">
        <v>100</v>
      </c>
      <c r="B5" s="57" t="s">
        <v>173</v>
      </c>
      <c r="C5" s="84">
        <v>1243843.3210700001</v>
      </c>
      <c r="D5" s="84">
        <v>1181350.44044</v>
      </c>
      <c r="E5" s="84">
        <v>1331196.84451</v>
      </c>
      <c r="F5" s="84">
        <v>1222839.78208</v>
      </c>
      <c r="G5" s="84">
        <v>1425711.7923300001</v>
      </c>
      <c r="H5" s="84">
        <v>1030362.99519</v>
      </c>
      <c r="I5" s="58">
        <v>1351346.8976499999</v>
      </c>
      <c r="J5" s="58">
        <v>1074210.3028500001</v>
      </c>
      <c r="K5" s="58">
        <v>1235236.0385100001</v>
      </c>
      <c r="L5" s="58">
        <v>1341958.1504599999</v>
      </c>
      <c r="M5" s="58">
        <v>0</v>
      </c>
      <c r="N5" s="58">
        <v>0</v>
      </c>
      <c r="O5" s="84">
        <v>12438056.565090001</v>
      </c>
      <c r="P5" s="59">
        <f t="shared" ref="P5:P24" si="0">O5/O$26*100</f>
        <v>9.0745995879401526</v>
      </c>
    </row>
    <row r="6" spans="1:16" x14ac:dyDescent="0.25">
      <c r="A6" s="56" t="s">
        <v>99</v>
      </c>
      <c r="B6" s="57" t="s">
        <v>174</v>
      </c>
      <c r="C6" s="84">
        <v>930806.78989000001</v>
      </c>
      <c r="D6" s="84">
        <v>847948.91576</v>
      </c>
      <c r="E6" s="84">
        <v>846302.28850999998</v>
      </c>
      <c r="F6" s="84">
        <v>817320.49881999998</v>
      </c>
      <c r="G6" s="84">
        <v>843946.44742999994</v>
      </c>
      <c r="H6" s="84">
        <v>674000.47510000004</v>
      </c>
      <c r="I6" s="58">
        <v>1070330.76725</v>
      </c>
      <c r="J6" s="58">
        <v>981216.90414</v>
      </c>
      <c r="K6" s="58">
        <v>1044385.93527</v>
      </c>
      <c r="L6" s="58">
        <v>943031.53610999999</v>
      </c>
      <c r="M6" s="58">
        <v>0</v>
      </c>
      <c r="N6" s="58">
        <v>0</v>
      </c>
      <c r="O6" s="84">
        <v>8999290.5582800005</v>
      </c>
      <c r="P6" s="59">
        <f t="shared" si="0"/>
        <v>6.5657329957102082</v>
      </c>
    </row>
    <row r="7" spans="1:16" x14ac:dyDescent="0.25">
      <c r="A7" s="56" t="s">
        <v>98</v>
      </c>
      <c r="B7" s="57" t="s">
        <v>175</v>
      </c>
      <c r="C7" s="84">
        <v>774178.24875999999</v>
      </c>
      <c r="D7" s="84">
        <v>802942.43003000005</v>
      </c>
      <c r="E7" s="84">
        <v>831268.25042000005</v>
      </c>
      <c r="F7" s="84">
        <v>771057.64326000004</v>
      </c>
      <c r="G7" s="84">
        <v>854868.39867000002</v>
      </c>
      <c r="H7" s="84">
        <v>608449.54411000002</v>
      </c>
      <c r="I7" s="58">
        <v>725629.24132000003</v>
      </c>
      <c r="J7" s="58">
        <v>570823.57833000005</v>
      </c>
      <c r="K7" s="58">
        <v>858630.92403999995</v>
      </c>
      <c r="L7" s="58">
        <v>927454.13090999995</v>
      </c>
      <c r="M7" s="58">
        <v>0</v>
      </c>
      <c r="N7" s="58">
        <v>0</v>
      </c>
      <c r="O7" s="84">
        <v>7725302.3898499999</v>
      </c>
      <c r="P7" s="59">
        <f t="shared" si="0"/>
        <v>5.6362523772731059</v>
      </c>
    </row>
    <row r="8" spans="1:16" x14ac:dyDescent="0.25">
      <c r="A8" s="56" t="s">
        <v>97</v>
      </c>
      <c r="B8" s="57" t="s">
        <v>177</v>
      </c>
      <c r="C8" s="84">
        <v>585757.67393000005</v>
      </c>
      <c r="D8" s="84">
        <v>593573.84470999998</v>
      </c>
      <c r="E8" s="84">
        <v>669655.76448000001</v>
      </c>
      <c r="F8" s="84">
        <v>751462.55909999995</v>
      </c>
      <c r="G8" s="84">
        <v>757253.45504999999</v>
      </c>
      <c r="H8" s="84">
        <v>479230.18341</v>
      </c>
      <c r="I8" s="58">
        <v>700436.17471000005</v>
      </c>
      <c r="J8" s="58">
        <v>602895.14523000002</v>
      </c>
      <c r="K8" s="58">
        <v>691492.00071000005</v>
      </c>
      <c r="L8" s="58">
        <v>768149.47592999996</v>
      </c>
      <c r="M8" s="58">
        <v>0</v>
      </c>
      <c r="N8" s="58">
        <v>0</v>
      </c>
      <c r="O8" s="84">
        <v>6599906.2772599999</v>
      </c>
      <c r="P8" s="59">
        <f t="shared" si="0"/>
        <v>4.8151820560267611</v>
      </c>
    </row>
    <row r="9" spans="1:16" x14ac:dyDescent="0.25">
      <c r="A9" s="56" t="s">
        <v>96</v>
      </c>
      <c r="B9" s="57" t="s">
        <v>178</v>
      </c>
      <c r="C9" s="84">
        <v>611096.44698000001</v>
      </c>
      <c r="D9" s="84">
        <v>739641.46923000005</v>
      </c>
      <c r="E9" s="84">
        <v>761212.65205000003</v>
      </c>
      <c r="F9" s="84">
        <v>683635.06938</v>
      </c>
      <c r="G9" s="84">
        <v>733199.92191000003</v>
      </c>
      <c r="H9" s="84">
        <v>446142.64013000001</v>
      </c>
      <c r="I9" s="58">
        <v>645462.58154000004</v>
      </c>
      <c r="J9" s="58">
        <v>567943.20473</v>
      </c>
      <c r="K9" s="58">
        <v>640992.24782000005</v>
      </c>
      <c r="L9" s="58">
        <v>646375.65133999998</v>
      </c>
      <c r="M9" s="58">
        <v>0</v>
      </c>
      <c r="N9" s="58">
        <v>0</v>
      </c>
      <c r="O9" s="84">
        <v>6475701.8851100001</v>
      </c>
      <c r="P9" s="59">
        <f t="shared" si="0"/>
        <v>4.7245645934089913</v>
      </c>
    </row>
    <row r="10" spans="1:16" x14ac:dyDescent="0.25">
      <c r="A10" s="56" t="s">
        <v>95</v>
      </c>
      <c r="B10" s="57" t="s">
        <v>179</v>
      </c>
      <c r="C10" s="84">
        <v>554867.54879999999</v>
      </c>
      <c r="D10" s="84">
        <v>573814.04199000006</v>
      </c>
      <c r="E10" s="84">
        <v>684358.08718999999</v>
      </c>
      <c r="F10" s="84">
        <v>683599.62006999995</v>
      </c>
      <c r="G10" s="84">
        <v>733128.65437999996</v>
      </c>
      <c r="H10" s="84">
        <v>627029.89347000001</v>
      </c>
      <c r="I10" s="58">
        <v>727595.44264000002</v>
      </c>
      <c r="J10" s="58">
        <v>497115.16696</v>
      </c>
      <c r="K10" s="58">
        <v>603865.09588000004</v>
      </c>
      <c r="L10" s="58">
        <v>630052.06573000003</v>
      </c>
      <c r="M10" s="58">
        <v>0</v>
      </c>
      <c r="N10" s="58">
        <v>0</v>
      </c>
      <c r="O10" s="84">
        <v>6315425.61711</v>
      </c>
      <c r="P10" s="59">
        <f t="shared" si="0"/>
        <v>4.6076296889938124</v>
      </c>
    </row>
    <row r="11" spans="1:16" x14ac:dyDescent="0.25">
      <c r="A11" s="56" t="s">
        <v>94</v>
      </c>
      <c r="B11" s="57" t="s">
        <v>176</v>
      </c>
      <c r="C11" s="84">
        <v>539305.14904000005</v>
      </c>
      <c r="D11" s="84">
        <v>559527.98901999998</v>
      </c>
      <c r="E11" s="84">
        <v>627699.94782</v>
      </c>
      <c r="F11" s="84">
        <v>651666.65104000003</v>
      </c>
      <c r="G11" s="84">
        <v>659367.63963999995</v>
      </c>
      <c r="H11" s="84">
        <v>429648.98381000001</v>
      </c>
      <c r="I11" s="58">
        <v>660483.86020999996</v>
      </c>
      <c r="J11" s="58">
        <v>563252.38084999996</v>
      </c>
      <c r="K11" s="58">
        <v>722650.38437999994</v>
      </c>
      <c r="L11" s="58">
        <v>791766.38572999998</v>
      </c>
      <c r="M11" s="58">
        <v>0</v>
      </c>
      <c r="N11" s="58">
        <v>0</v>
      </c>
      <c r="O11" s="84">
        <v>6205369.3715399997</v>
      </c>
      <c r="P11" s="59">
        <f t="shared" si="0"/>
        <v>4.527334479249963</v>
      </c>
    </row>
    <row r="12" spans="1:16" x14ac:dyDescent="0.25">
      <c r="A12" s="56" t="s">
        <v>93</v>
      </c>
      <c r="B12" s="57" t="s">
        <v>180</v>
      </c>
      <c r="C12" s="84">
        <v>386539.28165000002</v>
      </c>
      <c r="D12" s="84">
        <v>408962.09859000001</v>
      </c>
      <c r="E12" s="84">
        <v>403170.75173999998</v>
      </c>
      <c r="F12" s="84">
        <v>350433.44962000003</v>
      </c>
      <c r="G12" s="84">
        <v>505149.39597000001</v>
      </c>
      <c r="H12" s="84">
        <v>450359.82001999998</v>
      </c>
      <c r="I12" s="58">
        <v>582208.87615000003</v>
      </c>
      <c r="J12" s="58">
        <v>471695.38459999999</v>
      </c>
      <c r="K12" s="58">
        <v>421870.38228999998</v>
      </c>
      <c r="L12" s="58">
        <v>481010.13579999999</v>
      </c>
      <c r="M12" s="58">
        <v>0</v>
      </c>
      <c r="N12" s="58">
        <v>0</v>
      </c>
      <c r="O12" s="84">
        <v>4461399.5764300004</v>
      </c>
      <c r="P12" s="59">
        <f t="shared" si="0"/>
        <v>3.2549630680679495</v>
      </c>
    </row>
    <row r="13" spans="1:16" x14ac:dyDescent="0.25">
      <c r="A13" s="56" t="s">
        <v>92</v>
      </c>
      <c r="B13" s="57" t="s">
        <v>216</v>
      </c>
      <c r="C13" s="84">
        <v>291567.69624999998</v>
      </c>
      <c r="D13" s="84">
        <v>347479.54271000001</v>
      </c>
      <c r="E13" s="84">
        <v>448872.05421999999</v>
      </c>
      <c r="F13" s="84">
        <v>359584.96619000001</v>
      </c>
      <c r="G13" s="84">
        <v>404681.43676999997</v>
      </c>
      <c r="H13" s="84">
        <v>225909.50339</v>
      </c>
      <c r="I13" s="58">
        <v>425187.71191000001</v>
      </c>
      <c r="J13" s="58">
        <v>317034.31435</v>
      </c>
      <c r="K13" s="58">
        <v>375748.64019000001</v>
      </c>
      <c r="L13" s="58">
        <v>361561.89046000002</v>
      </c>
      <c r="M13" s="58">
        <v>0</v>
      </c>
      <c r="N13" s="58">
        <v>0</v>
      </c>
      <c r="O13" s="84">
        <v>3557627.7564400001</v>
      </c>
      <c r="P13" s="59">
        <f t="shared" si="0"/>
        <v>2.5955861515573728</v>
      </c>
    </row>
    <row r="14" spans="1:16" x14ac:dyDescent="0.25">
      <c r="A14" s="56" t="s">
        <v>91</v>
      </c>
      <c r="B14" s="57" t="s">
        <v>181</v>
      </c>
      <c r="C14" s="84">
        <v>309651.52892000001</v>
      </c>
      <c r="D14" s="84">
        <v>318287.77507999999</v>
      </c>
      <c r="E14" s="84">
        <v>386360.60736999998</v>
      </c>
      <c r="F14" s="84">
        <v>315188.02466</v>
      </c>
      <c r="G14" s="84">
        <v>338533.17638000002</v>
      </c>
      <c r="H14" s="84">
        <v>282944.23119999998</v>
      </c>
      <c r="I14" s="58">
        <v>332352.46967000002</v>
      </c>
      <c r="J14" s="58">
        <v>254692.69149999999</v>
      </c>
      <c r="K14" s="58">
        <v>329584.78992000001</v>
      </c>
      <c r="L14" s="58">
        <v>377110.46146000002</v>
      </c>
      <c r="M14" s="58">
        <v>0</v>
      </c>
      <c r="N14" s="58">
        <v>0</v>
      </c>
      <c r="O14" s="84">
        <v>3244705.7561599999</v>
      </c>
      <c r="P14" s="59">
        <f t="shared" si="0"/>
        <v>2.3672834549151704</v>
      </c>
    </row>
    <row r="15" spans="1:16" x14ac:dyDescent="0.25">
      <c r="A15" s="56" t="s">
        <v>90</v>
      </c>
      <c r="B15" s="57" t="s">
        <v>182</v>
      </c>
      <c r="C15" s="84">
        <v>264935.96269999997</v>
      </c>
      <c r="D15" s="84">
        <v>300425.23184999998</v>
      </c>
      <c r="E15" s="84">
        <v>300205.84831999999</v>
      </c>
      <c r="F15" s="84">
        <v>280195.94967</v>
      </c>
      <c r="G15" s="84">
        <v>334688.4572</v>
      </c>
      <c r="H15" s="84">
        <v>270506.36164000002</v>
      </c>
      <c r="I15" s="58">
        <v>346833.88689999998</v>
      </c>
      <c r="J15" s="58">
        <v>295662.03249000001</v>
      </c>
      <c r="K15" s="58">
        <v>327506.74859999999</v>
      </c>
      <c r="L15" s="58">
        <v>372207.85713000002</v>
      </c>
      <c r="M15" s="58">
        <v>0</v>
      </c>
      <c r="N15" s="58">
        <v>0</v>
      </c>
      <c r="O15" s="84">
        <v>3093168.3365000002</v>
      </c>
      <c r="P15" s="59">
        <f t="shared" si="0"/>
        <v>2.2567242691767997</v>
      </c>
    </row>
    <row r="16" spans="1:16" x14ac:dyDescent="0.25">
      <c r="A16" s="56" t="s">
        <v>89</v>
      </c>
      <c r="B16" s="57" t="s">
        <v>217</v>
      </c>
      <c r="C16" s="84">
        <v>290711.36741000001</v>
      </c>
      <c r="D16" s="84">
        <v>285864.29210000002</v>
      </c>
      <c r="E16" s="84">
        <v>313715.64477999997</v>
      </c>
      <c r="F16" s="84">
        <v>298647.98129999998</v>
      </c>
      <c r="G16" s="84">
        <v>292804.34473999997</v>
      </c>
      <c r="H16" s="84">
        <v>211001.87849999999</v>
      </c>
      <c r="I16" s="58">
        <v>293619.88971000002</v>
      </c>
      <c r="J16" s="58">
        <v>219401.98628000001</v>
      </c>
      <c r="K16" s="58">
        <v>283321.25663000002</v>
      </c>
      <c r="L16" s="58">
        <v>294215.83416000003</v>
      </c>
      <c r="M16" s="58">
        <v>0</v>
      </c>
      <c r="N16" s="58">
        <v>0</v>
      </c>
      <c r="O16" s="84">
        <v>2783304.4756100001</v>
      </c>
      <c r="P16" s="59">
        <f t="shared" si="0"/>
        <v>2.0306527402659169</v>
      </c>
    </row>
    <row r="17" spans="1:16" x14ac:dyDescent="0.25">
      <c r="A17" s="56" t="s">
        <v>88</v>
      </c>
      <c r="B17" s="57" t="s">
        <v>218</v>
      </c>
      <c r="C17" s="84">
        <v>269649.71318999998</v>
      </c>
      <c r="D17" s="84">
        <v>287661.21325999999</v>
      </c>
      <c r="E17" s="84">
        <v>279347.07154999999</v>
      </c>
      <c r="F17" s="84">
        <v>313422.61423000001</v>
      </c>
      <c r="G17" s="84">
        <v>300251.30725999997</v>
      </c>
      <c r="H17" s="84">
        <v>201384.30194999999</v>
      </c>
      <c r="I17" s="58">
        <v>254429.38715</v>
      </c>
      <c r="J17" s="58">
        <v>193489.42397</v>
      </c>
      <c r="K17" s="58">
        <v>284028.34256000002</v>
      </c>
      <c r="L17" s="58">
        <v>317701.16610999999</v>
      </c>
      <c r="M17" s="58">
        <v>0</v>
      </c>
      <c r="N17" s="58">
        <v>0</v>
      </c>
      <c r="O17" s="84">
        <v>2701364.5412300001</v>
      </c>
      <c r="P17" s="59">
        <f t="shared" si="0"/>
        <v>1.9708707244124448</v>
      </c>
    </row>
    <row r="18" spans="1:16" x14ac:dyDescent="0.25">
      <c r="A18" s="56" t="s">
        <v>87</v>
      </c>
      <c r="B18" s="57" t="s">
        <v>219</v>
      </c>
      <c r="C18" s="84">
        <v>250216.25211999999</v>
      </c>
      <c r="D18" s="84">
        <v>226501.47057</v>
      </c>
      <c r="E18" s="84">
        <v>310582.02617000003</v>
      </c>
      <c r="F18" s="84">
        <v>265715.72394</v>
      </c>
      <c r="G18" s="84">
        <v>278040.10340999998</v>
      </c>
      <c r="H18" s="84">
        <v>200822.20074</v>
      </c>
      <c r="I18" s="58">
        <v>322437.22003999999</v>
      </c>
      <c r="J18" s="58">
        <v>247764.54169000001</v>
      </c>
      <c r="K18" s="58">
        <v>275083.8003</v>
      </c>
      <c r="L18" s="58">
        <v>267975.53951999999</v>
      </c>
      <c r="M18" s="58">
        <v>0</v>
      </c>
      <c r="N18" s="58">
        <v>0</v>
      </c>
      <c r="O18" s="84">
        <v>2645138.8785000001</v>
      </c>
      <c r="P18" s="59">
        <f t="shared" si="0"/>
        <v>1.9298494142767946</v>
      </c>
    </row>
    <row r="19" spans="1:16" x14ac:dyDescent="0.25">
      <c r="A19" s="56" t="s">
        <v>86</v>
      </c>
      <c r="B19" s="57" t="s">
        <v>220</v>
      </c>
      <c r="C19" s="84">
        <v>227351.14317</v>
      </c>
      <c r="D19" s="84">
        <v>264874.79983999999</v>
      </c>
      <c r="E19" s="84">
        <v>349849.26309999998</v>
      </c>
      <c r="F19" s="84">
        <v>346674.67145000002</v>
      </c>
      <c r="G19" s="84">
        <v>339315.87912</v>
      </c>
      <c r="H19" s="84">
        <v>151574.68671000001</v>
      </c>
      <c r="I19" s="58">
        <v>272016.57299000002</v>
      </c>
      <c r="J19" s="58">
        <v>214231.73856</v>
      </c>
      <c r="K19" s="58">
        <v>249475.83287000001</v>
      </c>
      <c r="L19" s="58">
        <v>225606.30338</v>
      </c>
      <c r="M19" s="58">
        <v>0</v>
      </c>
      <c r="N19" s="58">
        <v>0</v>
      </c>
      <c r="O19" s="84">
        <v>2640970.8911899999</v>
      </c>
      <c r="P19" s="59">
        <f t="shared" si="0"/>
        <v>1.9268085199274292</v>
      </c>
    </row>
    <row r="20" spans="1:16" x14ac:dyDescent="0.25">
      <c r="A20" s="56" t="s">
        <v>85</v>
      </c>
      <c r="B20" s="57" t="s">
        <v>221</v>
      </c>
      <c r="C20" s="84">
        <v>200689.08543000001</v>
      </c>
      <c r="D20" s="84">
        <v>163010.73998000001</v>
      </c>
      <c r="E20" s="84">
        <v>207010.87557</v>
      </c>
      <c r="F20" s="84">
        <v>218341.87351</v>
      </c>
      <c r="G20" s="84">
        <v>284178.44579999999</v>
      </c>
      <c r="H20" s="84">
        <v>175126.03761999999</v>
      </c>
      <c r="I20" s="58">
        <v>227806.38920999999</v>
      </c>
      <c r="J20" s="58">
        <v>186001.70861999999</v>
      </c>
      <c r="K20" s="58">
        <v>229501.08317999999</v>
      </c>
      <c r="L20" s="58">
        <v>231206.79242000001</v>
      </c>
      <c r="M20" s="58">
        <v>0</v>
      </c>
      <c r="N20" s="58">
        <v>0</v>
      </c>
      <c r="O20" s="84">
        <v>2122873.0313400002</v>
      </c>
      <c r="P20" s="59">
        <f t="shared" si="0"/>
        <v>1.548812922230655</v>
      </c>
    </row>
    <row r="21" spans="1:16" x14ac:dyDescent="0.25">
      <c r="A21" s="56" t="s">
        <v>84</v>
      </c>
      <c r="B21" s="57" t="s">
        <v>222</v>
      </c>
      <c r="C21" s="84">
        <v>228953.06151</v>
      </c>
      <c r="D21" s="84">
        <v>206085.13389</v>
      </c>
      <c r="E21" s="84">
        <v>231984.43531</v>
      </c>
      <c r="F21" s="84">
        <v>231098.42728999999</v>
      </c>
      <c r="G21" s="84">
        <v>234993.20952999999</v>
      </c>
      <c r="H21" s="84">
        <v>171625.33348999999</v>
      </c>
      <c r="I21" s="58">
        <v>194137.54811</v>
      </c>
      <c r="J21" s="58">
        <v>176954.87576</v>
      </c>
      <c r="K21" s="58">
        <v>201443.03805</v>
      </c>
      <c r="L21" s="58">
        <v>218552.45415000001</v>
      </c>
      <c r="M21" s="58">
        <v>0</v>
      </c>
      <c r="N21" s="58">
        <v>0</v>
      </c>
      <c r="O21" s="84">
        <v>2095827.51709</v>
      </c>
      <c r="P21" s="59">
        <f t="shared" si="0"/>
        <v>1.5290809640115932</v>
      </c>
    </row>
    <row r="22" spans="1:16" x14ac:dyDescent="0.25">
      <c r="A22" s="56" t="s">
        <v>83</v>
      </c>
      <c r="B22" s="57" t="s">
        <v>223</v>
      </c>
      <c r="C22" s="84">
        <v>125121.43453</v>
      </c>
      <c r="D22" s="84">
        <v>189735.44988999999</v>
      </c>
      <c r="E22" s="84">
        <v>241741.97858</v>
      </c>
      <c r="F22" s="84">
        <v>209026.2285</v>
      </c>
      <c r="G22" s="84">
        <v>292189.61395999999</v>
      </c>
      <c r="H22" s="84">
        <v>106196.21675000001</v>
      </c>
      <c r="I22" s="58">
        <v>170169.29732000001</v>
      </c>
      <c r="J22" s="58">
        <v>167810.43839</v>
      </c>
      <c r="K22" s="58">
        <v>165965.73084</v>
      </c>
      <c r="L22" s="58">
        <v>257508.76349000001</v>
      </c>
      <c r="M22" s="58">
        <v>0</v>
      </c>
      <c r="N22" s="58">
        <v>0</v>
      </c>
      <c r="O22" s="84">
        <v>1925465.15225</v>
      </c>
      <c r="P22" s="59">
        <f t="shared" si="0"/>
        <v>1.404787410779438</v>
      </c>
    </row>
    <row r="23" spans="1:16" x14ac:dyDescent="0.25">
      <c r="A23" s="56" t="s">
        <v>82</v>
      </c>
      <c r="B23" s="57" t="s">
        <v>224</v>
      </c>
      <c r="C23" s="84">
        <v>197789.31067000001</v>
      </c>
      <c r="D23" s="84">
        <v>187651.69357</v>
      </c>
      <c r="E23" s="84">
        <v>202306.15453999999</v>
      </c>
      <c r="F23" s="84">
        <v>205126.91998999999</v>
      </c>
      <c r="G23" s="84">
        <v>220631.27836</v>
      </c>
      <c r="H23" s="84">
        <v>154903.15887000001</v>
      </c>
      <c r="I23" s="58">
        <v>218787.51725</v>
      </c>
      <c r="J23" s="58">
        <v>169612.58231999999</v>
      </c>
      <c r="K23" s="58">
        <v>181653.0337</v>
      </c>
      <c r="L23" s="58">
        <v>166831.74283999999</v>
      </c>
      <c r="M23" s="58">
        <v>0</v>
      </c>
      <c r="N23" s="58">
        <v>0</v>
      </c>
      <c r="O23" s="84">
        <v>1905293.3921099999</v>
      </c>
      <c r="P23" s="59">
        <f t="shared" si="0"/>
        <v>1.3900704294490716</v>
      </c>
    </row>
    <row r="24" spans="1:16" x14ac:dyDescent="0.25">
      <c r="A24" s="56" t="s">
        <v>81</v>
      </c>
      <c r="B24" s="57" t="s">
        <v>225</v>
      </c>
      <c r="C24" s="84">
        <v>172953.14856999999</v>
      </c>
      <c r="D24" s="84">
        <v>203721.54042999999</v>
      </c>
      <c r="E24" s="84">
        <v>211721.58609</v>
      </c>
      <c r="F24" s="84">
        <v>186584.67509</v>
      </c>
      <c r="G24" s="84">
        <v>198171.57519</v>
      </c>
      <c r="H24" s="84">
        <v>137117.32418</v>
      </c>
      <c r="I24" s="58">
        <v>171673.25529999999</v>
      </c>
      <c r="J24" s="58">
        <v>164660.71557</v>
      </c>
      <c r="K24" s="58">
        <v>165023.86248000001</v>
      </c>
      <c r="L24" s="58">
        <v>190709.92873000001</v>
      </c>
      <c r="M24" s="58">
        <v>0</v>
      </c>
      <c r="N24" s="58">
        <v>0</v>
      </c>
      <c r="O24" s="84">
        <v>1802337.6116299999</v>
      </c>
      <c r="P24" s="59">
        <f t="shared" si="0"/>
        <v>1.314955601161337</v>
      </c>
    </row>
    <row r="25" spans="1:16" x14ac:dyDescent="0.25">
      <c r="A25" s="60"/>
      <c r="B25" s="173" t="s">
        <v>80</v>
      </c>
      <c r="C25" s="17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5">
        <f>SUM(O5:O24)</f>
        <v>89738529.580719978</v>
      </c>
      <c r="P25" s="62">
        <f>SUM(P5:P24)</f>
        <v>65.471741448834962</v>
      </c>
    </row>
    <row r="26" spans="1:16" ht="13.5" customHeight="1" x14ac:dyDescent="0.25">
      <c r="A26" s="60"/>
      <c r="B26" s="174" t="s">
        <v>79</v>
      </c>
      <c r="C26" s="17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5">
        <v>137064522.18145001</v>
      </c>
      <c r="P26" s="58">
        <f>O26/O$26*100</f>
        <v>100</v>
      </c>
    </row>
    <row r="27" spans="1:16" x14ac:dyDescent="0.25">
      <c r="B27" s="40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26" sqref="N26"/>
    </sheetView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2019-11-01T18:55:49Z</dcterms:modified>
</cp:coreProperties>
</file>