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"/>
    </mc:Choice>
  </mc:AlternateContent>
  <xr:revisionPtr revIDLastSave="0" documentId="13_ncr:1_{A8478FA5-C1B5-46F7-B6D8-3C55E713E3F5}" xr6:coauthVersionLast="36" xr6:coauthVersionMax="36" xr10:uidLastSave="{00000000-0000-0000-0000-000000000000}"/>
  <bookViews>
    <workbookView xWindow="0" yWindow="0" windowWidth="23040" windowHeight="9780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calcPr calcId="191029"/>
</workbook>
</file>

<file path=xl/calcChain.xml><?xml version="1.0" encoding="utf-8"?>
<calcChain xmlns="http://schemas.openxmlformats.org/spreadsheetml/2006/main">
  <c r="M48" i="1" l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K45" i="1" l="1"/>
  <c r="J45" i="1"/>
  <c r="G45" i="1"/>
  <c r="F45" i="1"/>
  <c r="H45" i="1" s="1"/>
  <c r="C45" i="1"/>
  <c r="B45" i="1"/>
  <c r="L48" i="1"/>
  <c r="H48" i="1"/>
  <c r="D48" i="1"/>
  <c r="K47" i="1"/>
  <c r="J47" i="1"/>
  <c r="G47" i="1"/>
  <c r="F47" i="1"/>
  <c r="C47" i="1"/>
  <c r="B47" i="1"/>
  <c r="L46" i="1"/>
  <c r="H46" i="1"/>
  <c r="D46" i="1"/>
  <c r="H47" i="1" l="1"/>
  <c r="D45" i="1"/>
  <c r="L45" i="1"/>
  <c r="D47" i="1"/>
  <c r="L47" i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G22" i="1"/>
  <c r="K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8" i="2"/>
  <c r="K22" i="2"/>
  <c r="K29" i="2"/>
  <c r="K18" i="2"/>
  <c r="C8" i="1"/>
  <c r="G23" i="2"/>
  <c r="K27" i="2"/>
  <c r="C22" i="1"/>
  <c r="C22" i="2" s="1"/>
  <c r="G42" i="2"/>
  <c r="K44" i="1"/>
  <c r="J46" i="2"/>
  <c r="J44" i="2" l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<sst xmlns="http://schemas.openxmlformats.org/spreadsheetml/2006/main" count="420" uniqueCount="230">
  <si>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</si>
  <si>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</si>
  <si>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</si>
  <si>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</si>
  <si>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</si>
  <si>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</si>
  <si>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</si>
  <si>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</si>
  <si>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</si>
  <si>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</si>
  <si>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</si>
  <si>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</si>
  <si>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</si>
  <si>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</si>
  <si>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</si>
  <si>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</si>
  <si>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</si>
  <si>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</si>
  <si>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</si>
  <si>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</si>
  <si>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</si>
  <si>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</si>
  <si>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</si>
  <si>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</si>
  <si>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</si>
  <si>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</si>
  <si>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</si>
  <si>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</si>
  <si>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</si>
  <si>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</si>
  <si>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</si>
  <si>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</si>
  <si>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</si>
  <si>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</si>
  <si>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</si>
  <si>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</si>
  <si>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</si>
  <si>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</si>
  <si>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</si>
  <si>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</si>
  <si>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</si>
  <si>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</si>
  <si>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</si>
  <si>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</si>
  <si>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</si>
  <si>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</si>
  <si>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</si>
  <si>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</si>
  <si>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</si>
  <si>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</si>
  <si>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</si>
  <si>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</si>
  <si>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</si>
  <si>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</si>
  <si>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</si>
  <si>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</si>
  <si>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</si>
  <si>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</si>
  <si>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</si>
  <si>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</si>
  <si>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</si>
  <si>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</si>
  <si>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</si>
  <si>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</si>
  <si>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</si>
  <si>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</si>
  <si>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</si>
  <si>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</si>
  <si>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</si>
  <si>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</si>
  <si>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</si>
  <si>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</si>
  <si>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</si>
  <si>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</si>
  <si>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</si>
  <si>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</si>
  <si>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</si>
  <si>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</si>
  <si>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</si>
  <si>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</si>
  <si>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</si>
  <si>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</si>
  <si>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</si>
  <si>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</si>
  <si>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</si>
  <si>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</si>
  <si>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</si>
  <si>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</si>
  <si>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</si>
  <si>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</si>
  <si>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</si>
  <si>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</si>
  <si>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</si>
  <si>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</si>
  <si>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</si>
  <si>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</si>
  <si>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</si>
  <si>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</si>
  <si>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</si>
  <si>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</si>
  <si>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</si>
  <si>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</si>
  <si>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</si>
  <si>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</si>
  <si>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</si>
  <si>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</si>
  <si>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</si>
  <si>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</si>
  <si>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</si>
  <si>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</si>
  <si>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</si>
  <si>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</si>
  <si>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</si>
  <si>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</si>
  <si>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</si>
  <si>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</si>
  <si>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Pay(18)  (%)</t>
  </si>
  <si>
    <t>Değişim    ('19/'18)</t>
  </si>
  <si>
    <t xml:space="preserve"> Pay(19)  (%)</t>
  </si>
  <si>
    <t>SON 12 AYLIK
(2019/2018)</t>
  </si>
  <si>
    <t>2019 YILI İHRACATIMIZDA İLK 20 ÜLKE (1.000 $)</t>
  </si>
  <si>
    <t>2019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</si>
  <si>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=2019 Yılında 0 fobusd üzerindeki İller baz alınmıştır.</t>
    </r>
  </si>
  <si>
    <t>EYLÜL  (2019/2018)</t>
  </si>
  <si>
    <t>OCAK - EYLÜL (2019/2018)</t>
  </si>
  <si>
    <t>1 - 30 EYLÜL İHRACAT RAKAMLARI</t>
  </si>
  <si>
    <t xml:space="preserve">SEKTÖREL BAZDA İHRACAT RAKAMLARI -1.000 $ </t>
  </si>
  <si>
    <t>1 - 30 EYLÜL</t>
  </si>
  <si>
    <t>1 OCAK  -  30 EYLÜL</t>
  </si>
  <si>
    <t>2017 - 2018</t>
  </si>
  <si>
    <t>2018 - 2019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</si>
  <si>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</si>
  <si>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</si>
  <si>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</si>
  <si>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</si>
  <si>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</si>
  <si>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</si>
  <si>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</si>
  <si>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</si>
  <si>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</si>
  <si>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</si>
  <si>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</si>
  <si>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</si>
  <si>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</si>
  <si>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</si>
  <si>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</si>
  <si>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</si>
  <si>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</si>
  <si>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</si>
  <si>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</si>
  <si>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</si>
  <si>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</si>
  <si>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</si>
  <si>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</si>
  <si>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</si>
  <si>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</si>
  <si>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</si>
  <si>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</si>
  <si>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1 - 30 EYLÜL</t>
  </si>
  <si>
    <t>2019  1 - 30 EYLÜL</t>
  </si>
  <si>
    <t>MAKAO</t>
  </si>
  <si>
    <t>SAMSUN SERBEST BÖLGESİ</t>
  </si>
  <si>
    <t>COOK ADALARI</t>
  </si>
  <si>
    <t>SAMOA</t>
  </si>
  <si>
    <t>ERİTRE</t>
  </si>
  <si>
    <t>ORTA AFRİKA CUMHURİYETİ</t>
  </si>
  <si>
    <t>NAMİBYA</t>
  </si>
  <si>
    <t>ÇAD</t>
  </si>
  <si>
    <t>NİKARAGUA</t>
  </si>
  <si>
    <t>TOGO</t>
  </si>
  <si>
    <t>ALMANYA</t>
  </si>
  <si>
    <t>BİRLEŞİK KRALLIK</t>
  </si>
  <si>
    <t>İTALYA</t>
  </si>
  <si>
    <t>IRAK</t>
  </si>
  <si>
    <t>ABD</t>
  </si>
  <si>
    <t>İSPANYA</t>
  </si>
  <si>
    <t>FRANSA</t>
  </si>
  <si>
    <t>HOLLANDA</t>
  </si>
  <si>
    <t>İSRAİL</t>
  </si>
  <si>
    <t>ROMANYA</t>
  </si>
  <si>
    <t>İSTANBUL</t>
  </si>
  <si>
    <t>KOCAELI</t>
  </si>
  <si>
    <t>BURSA</t>
  </si>
  <si>
    <t>İZMIR</t>
  </si>
  <si>
    <t>GAZIANTEP</t>
  </si>
  <si>
    <t>ANKARA</t>
  </si>
  <si>
    <t>MANISA</t>
  </si>
  <si>
    <t>SAKARYA</t>
  </si>
  <si>
    <t>DENIZLI</t>
  </si>
  <si>
    <t>HATAY</t>
  </si>
  <si>
    <t>GÜMÜŞHANE</t>
  </si>
  <si>
    <t>BINGÖL</t>
  </si>
  <si>
    <t>YALOVA</t>
  </si>
  <si>
    <t>ARDAHAN</t>
  </si>
  <si>
    <t>ERZINCAN</t>
  </si>
  <si>
    <t>KASTAMONU</t>
  </si>
  <si>
    <t>SIIRT</t>
  </si>
  <si>
    <t>VAN</t>
  </si>
  <si>
    <t>TRABZON</t>
  </si>
  <si>
    <t>RIZE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</si>
  <si>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</si>
  <si>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</si>
  <si>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</si>
  <si>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</si>
  <si>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</si>
  <si>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</si>
  <si>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</si>
  <si>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</si>
  <si>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</si>
  <si>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</si>
  <si>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</si>
  <si>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</si>
  <si>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</si>
  <si>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RUSYA FEDERASYONU</t>
  </si>
  <si>
    <t>POLONYA</t>
  </si>
  <si>
    <t>SUUDİ ARABİSTAN</t>
  </si>
  <si>
    <t>BELÇİKA</t>
  </si>
  <si>
    <t>MISIR</t>
  </si>
  <si>
    <t>ÇİN</t>
  </si>
  <si>
    <t>BULGARİSTAN</t>
  </si>
  <si>
    <t>İRAN</t>
  </si>
  <si>
    <t>BAE</t>
  </si>
  <si>
    <t>FAS</t>
  </si>
  <si>
    <t>ÖZEL İHRACAT TOPLAMI</t>
  </si>
  <si>
    <t>Antrepo ve Serbest Bölgeler Farkı</t>
  </si>
  <si>
    <t>GENEL İHRACAT TOPLAMI</t>
  </si>
  <si>
    <t>1 Eylül - 30 Eylül</t>
  </si>
  <si>
    <t>1- Ocak - 30 Eylül</t>
  </si>
  <si>
    <t>1 Ekim - 30 Eylül</t>
  </si>
  <si>
    <t>(*) Toplam satırında, son ay verileri için Ticaret Bakanlığı kayıtları, önceki dönemler için TÜİK kayıtları esas alınmıştır.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</si>
</sst>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4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80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166" fontId="62" fillId="0" borderId="9" xfId="2" applyNumberFormat="1" applyFont="1" applyFill="1" applyBorder="1" applyAlignment="1">
      <alignment horizontal="center"/>
    </xf>
    <xf numFmtId="0" fontId="64" fillId="0" borderId="0" xfId="0" applyFont="1" applyFill="1"/>
    <xf numFmtId="0" fontId="65" fillId="0" borderId="0" xfId="0" applyFont="1" applyFill="1"/>
    <xf numFmtId="0" fontId="64" fillId="0" borderId="9" xfId="0" applyFont="1" applyFill="1" applyBorder="1" applyAlignment="1">
      <alignment wrapText="1"/>
    </xf>
    <xf numFmtId="0" fontId="72" fillId="0" borderId="9" xfId="0" applyFont="1" applyFill="1" applyBorder="1" applyAlignment="1">
      <alignment wrapText="1"/>
    </xf>
    <xf numFmtId="0" fontId="67" fillId="0" borderId="9" xfId="2" applyFont="1" applyFill="1" applyBorder="1" applyAlignment="1">
      <alignment horizontal="center"/>
    </xf>
    <xf numFmtId="1" fontId="67" fillId="0" borderId="9" xfId="2" applyNumberFormat="1" applyFont="1" applyFill="1" applyBorder="1" applyAlignment="1">
      <alignment horizontal="center"/>
    </xf>
    <xf numFmtId="2" fontId="73" fillId="0" borderId="9" xfId="2" applyNumberFormat="1" applyFont="1" applyFill="1" applyBorder="1" applyAlignment="1">
      <alignment horizontal="center" wrapText="1"/>
    </xf>
    <xf numFmtId="0" fontId="74" fillId="0" borderId="9" xfId="0" applyFont="1" applyFill="1" applyBorder="1"/>
    <xf numFmtId="3" fontId="67" fillId="0" borderId="9" xfId="0" applyNumberFormat="1" applyFont="1" applyFill="1" applyBorder="1" applyAlignment="1">
      <alignment horizontal="center"/>
    </xf>
    <xf numFmtId="4" fontId="67" fillId="0" borderId="9" xfId="0" applyNumberFormat="1" applyFont="1" applyFill="1" applyBorder="1" applyAlignment="1">
      <alignment horizontal="center"/>
    </xf>
    <xf numFmtId="0" fontId="67" fillId="0" borderId="9" xfId="0" applyFont="1" applyFill="1" applyBorder="1"/>
    <xf numFmtId="2" fontId="67" fillId="0" borderId="9" xfId="0" applyNumberFormat="1" applyFont="1" applyFill="1" applyBorder="1" applyAlignment="1">
      <alignment horizontal="center"/>
    </xf>
    <xf numFmtId="0" fontId="64" fillId="0" borderId="9" xfId="0" applyFont="1" applyFill="1" applyBorder="1"/>
    <xf numFmtId="3" fontId="75" fillId="0" borderId="9" xfId="0" applyNumberFormat="1" applyFont="1" applyFill="1" applyBorder="1" applyAlignment="1">
      <alignment horizontal="center"/>
    </xf>
    <xf numFmtId="2" fontId="75" fillId="0" borderId="9" xfId="0" applyNumberFormat="1" applyFont="1" applyFill="1" applyBorder="1" applyAlignment="1">
      <alignment horizontal="center"/>
    </xf>
    <xf numFmtId="0" fontId="7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1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 wrapText="1"/>
    </xf>
    <xf numFmtId="166" fontId="67" fillId="0" borderId="9" xfId="0" applyNumberFormat="1" applyFont="1" applyFill="1" applyBorder="1" applyAlignment="1">
      <alignment horizontal="center"/>
    </xf>
    <xf numFmtId="166" fontId="75" fillId="0" borderId="9" xfId="0" applyNumberFormat="1" applyFont="1" applyFill="1" applyBorder="1" applyAlignment="1">
      <alignment horizontal="center"/>
    </xf>
    <xf numFmtId="0" fontId="64" fillId="0" borderId="9" xfId="2" applyFont="1" applyFill="1" applyBorder="1"/>
    <xf numFmtId="0" fontId="76" fillId="0" borderId="9" xfId="0" applyFont="1" applyFill="1" applyBorder="1"/>
    <xf numFmtId="166" fontId="72" fillId="0" borderId="9" xfId="0" applyNumberFormat="1" applyFont="1" applyFill="1" applyBorder="1" applyAlignment="1">
      <alignment horizontal="center"/>
    </xf>
    <xf numFmtId="49" fontId="77" fillId="0" borderId="14" xfId="0" applyNumberFormat="1" applyFont="1" applyFill="1" applyBorder="1" applyAlignment="1">
      <alignment horizontal="center"/>
    </xf>
    <xf numFmtId="49" fontId="77" fillId="0" borderId="15" xfId="0" applyNumberFormat="1" applyFont="1" applyFill="1" applyBorder="1" applyAlignment="1">
      <alignment horizontal="center"/>
    </xf>
    <xf numFmtId="0" fontId="77" fillId="0" borderId="16" xfId="0" applyFont="1" applyFill="1" applyBorder="1" applyAlignment="1">
      <alignment horizontal="center"/>
    </xf>
    <xf numFmtId="0" fontId="78" fillId="0" borderId="17" xfId="0" applyFont="1" applyFill="1" applyBorder="1"/>
    <xf numFmtId="3" fontId="78" fillId="0" borderId="18" xfId="0" applyNumberFormat="1" applyFont="1" applyFill="1" applyBorder="1" applyAlignment="1">
      <alignment horizontal="right"/>
    </xf>
    <xf numFmtId="0" fontId="79" fillId="0" borderId="17" xfId="0" applyFont="1" applyFill="1" applyBorder="1"/>
    <xf numFmtId="3" fontId="79" fillId="0" borderId="0" xfId="0" applyNumberFormat="1" applyFont="1" applyFill="1" applyBorder="1" applyAlignment="1">
      <alignment horizontal="right"/>
    </xf>
    <xf numFmtId="3" fontId="78" fillId="0" borderId="19" xfId="0" applyNumberFormat="1" applyFont="1" applyFill="1" applyBorder="1" applyAlignment="1">
      <alignment horizontal="right"/>
    </xf>
    <xf numFmtId="3" fontId="80" fillId="0" borderId="0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0" fontId="81" fillId="0" borderId="0" xfId="0" applyFont="1" applyFill="1"/>
    <xf numFmtId="0" fontId="82" fillId="0" borderId="20" xfId="0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  <xf numFmtId="3" fontId="82" fillId="0" borderId="22" xfId="0" applyNumberFormat="1" applyFont="1" applyFill="1" applyBorder="1" applyAlignment="1">
      <alignment horizontal="right"/>
    </xf>
    <xf numFmtId="0" fontId="65" fillId="0" borderId="0" xfId="2" applyFont="1" applyFill="1" applyBorder="1"/>
    <xf numFmtId="0" fontId="64" fillId="0" borderId="0" xfId="0" applyFont="1" applyFill="1" applyAlignment="1">
      <alignment horizontal="left"/>
    </xf>
    <xf numFmtId="0" fontId="64" fillId="0" borderId="0" xfId="0" applyFont="1" applyFill="1" applyAlignment="1">
      <alignment horizontal="right"/>
    </xf>
    <xf numFmtId="0" fontId="64" fillId="43" borderId="0" xfId="0" applyFont="1" applyFill="1"/>
    <xf numFmtId="3" fontId="64" fillId="43" borderId="0" xfId="0" applyNumberFormat="1" applyFont="1" applyFill="1"/>
    <xf numFmtId="49" fontId="68" fillId="43" borderId="9" xfId="0" applyNumberFormat="1" applyFont="1" applyFill="1" applyBorder="1" applyAlignment="1">
      <alignment horizontal="left"/>
    </xf>
    <xf numFmtId="3" fontId="68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 applyAlignment="1">
      <alignment horizontal="right"/>
    </xf>
    <xf numFmtId="49" fontId="69" fillId="43" borderId="9" xfId="0" applyNumberFormat="1" applyFont="1" applyFill="1" applyBorder="1"/>
    <xf numFmtId="3" fontId="70" fillId="43" borderId="9" xfId="0" applyNumberFormat="1" applyFont="1" applyFill="1" applyBorder="1" applyAlignment="1">
      <alignment horizontal="right"/>
    </xf>
    <xf numFmtId="49" fontId="69" fillId="43" borderId="32" xfId="0" applyNumberFormat="1" applyFont="1" applyFill="1" applyBorder="1"/>
    <xf numFmtId="168" fontId="70" fillId="43" borderId="0" xfId="170" applyNumberFormat="1" applyFont="1" applyFill="1" applyBorder="1"/>
    <xf numFmtId="49" fontId="69" fillId="43" borderId="0" xfId="0" applyNumberFormat="1" applyFont="1" applyFill="1" applyBorder="1"/>
    <xf numFmtId="0" fontId="65" fillId="43" borderId="0" xfId="0" applyFont="1" applyFill="1"/>
    <xf numFmtId="3" fontId="70" fillId="43" borderId="9" xfId="0" applyNumberFormat="1" applyFont="1" applyFill="1" applyBorder="1"/>
    <xf numFmtId="168" fontId="70" fillId="43" borderId="9" xfId="170" applyNumberFormat="1" applyFont="1" applyFill="1" applyBorder="1" applyAlignment="1">
      <alignment horizontal="center"/>
    </xf>
    <xf numFmtId="3" fontId="29" fillId="44" borderId="9" xfId="2" applyNumberFormat="1" applyFont="1" applyFill="1" applyBorder="1" applyAlignment="1">
      <alignment horizontal="center"/>
    </xf>
    <xf numFmtId="166" fontId="62" fillId="45" borderId="9" xfId="2" applyNumberFormat="1" applyFont="1" applyFill="1" applyBorder="1" applyAlignment="1">
      <alignment horizontal="center"/>
    </xf>
    <xf numFmtId="3" fontId="62" fillId="44" borderId="9" xfId="2" applyNumberFormat="1" applyFont="1" applyFill="1" applyBorder="1" applyAlignment="1">
      <alignment horizontal="center"/>
    </xf>
    <xf numFmtId="0" fontId="25" fillId="0" borderId="9" xfId="2" applyFont="1" applyFill="1" applyBorder="1"/>
    <xf numFmtId="166" fontId="27" fillId="0" borderId="9" xfId="2" applyNumberFormat="1" applyFont="1" applyFill="1" applyBorder="1" applyAlignment="1">
      <alignment horizontal="center"/>
    </xf>
    <xf numFmtId="0" fontId="29" fillId="0" borderId="0" xfId="2" applyFont="1" applyFill="1" applyBorder="1"/>
    <xf numFmtId="166" fontId="29" fillId="0" borderId="0" xfId="2" applyNumberFormat="1" applyFont="1" applyFill="1" applyBorder="1" applyAlignment="1">
      <alignment horizontal="center"/>
    </xf>
    <xf numFmtId="166" fontId="62" fillId="0" borderId="0" xfId="2" applyNumberFormat="1" applyFont="1" applyFill="1" applyBorder="1" applyAlignment="1">
      <alignment horizontal="center"/>
    </xf>
    <xf numFmtId="3" fontId="29" fillId="0" borderId="0" xfId="2" applyNumberFormat="1" applyFont="1" applyFill="1" applyBorder="1" applyAlignment="1">
      <alignment horizontal="center"/>
    </xf>
    <xf numFmtId="3" fontId="62" fillId="0" borderId="0" xfId="2" applyNumberFormat="1" applyFont="1" applyFill="1" applyBorder="1" applyAlignment="1">
      <alignment horizontal="center"/>
    </xf>
    <xf numFmtId="0" fontId="63" fillId="0" borderId="0" xfId="0" applyFont="1" applyFill="1" applyAlignment="1">
      <alignment vertical="center"/>
    </xf>
    <xf numFmtId="3" fontId="83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7" fillId="43" borderId="9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72" fillId="0" borderId="9" xfId="2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1" fillId="0" borderId="11" xfId="0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center" vertical="center"/>
    </xf>
    <xf numFmtId="0" fontId="72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9885837.2489900012</c:v>
                </c:pt>
                <c:pt idx="1">
                  <c:v>10687691.3828</c:v>
                </c:pt>
                <c:pt idx="2">
                  <c:v>12705720.845829999</c:v>
                </c:pt>
                <c:pt idx="3">
                  <c:v>11354940.38673</c:v>
                </c:pt>
                <c:pt idx="4">
                  <c:v>11589551.493259998</c:v>
                </c:pt>
                <c:pt idx="5">
                  <c:v>10581784.900779998</c:v>
                </c:pt>
                <c:pt idx="6">
                  <c:v>11551662.46257</c:v>
                </c:pt>
                <c:pt idx="7">
                  <c:v>10100287.392699998</c:v>
                </c:pt>
                <c:pt idx="8">
                  <c:v>11714858.90078</c:v>
                </c:pt>
                <c:pt idx="9">
                  <c:v>12702910.155189998</c:v>
                </c:pt>
                <c:pt idx="10">
                  <c:v>12273068.569589999</c:v>
                </c:pt>
                <c:pt idx="11">
                  <c:v>11067925.276859999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5-4DCF-83DA-9087EBC33B01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10616180.850750003</c:v>
                </c:pt>
                <c:pt idx="1">
                  <c:v>11046359.930260003</c:v>
                </c:pt>
                <c:pt idx="2">
                  <c:v>12637825.840769999</c:v>
                </c:pt>
                <c:pt idx="3">
                  <c:v>11770572.427769998</c:v>
                </c:pt>
                <c:pt idx="4">
                  <c:v>13001837.969530003</c:v>
                </c:pt>
                <c:pt idx="5">
                  <c:v>8893437.0312299989</c:v>
                </c:pt>
                <c:pt idx="6">
                  <c:v>12528683.294520002</c:v>
                </c:pt>
                <c:pt idx="7">
                  <c:v>10202624.736210002</c:v>
                </c:pt>
                <c:pt idx="8">
                  <c:v>11616576.495969998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5-4DCF-83DA-9087EBC3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941808"/>
        <c:axId val="2015944528"/>
      </c:lineChart>
      <c:catAx>
        <c:axId val="201594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594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59445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5941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112141.59022</c:v>
                </c:pt>
                <c:pt idx="1">
                  <c:v>114842.19143000001</c:v>
                </c:pt>
                <c:pt idx="2">
                  <c:v>118300.13184</c:v>
                </c:pt>
                <c:pt idx="3">
                  <c:v>117697.58087999999</c:v>
                </c:pt>
                <c:pt idx="4">
                  <c:v>117894.47007</c:v>
                </c:pt>
                <c:pt idx="5">
                  <c:v>63517.454749999997</c:v>
                </c:pt>
                <c:pt idx="6">
                  <c:v>83084.204899999997</c:v>
                </c:pt>
                <c:pt idx="7">
                  <c:v>72112.859259999997</c:v>
                </c:pt>
                <c:pt idx="8">
                  <c:v>154994.99197999999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A-4DCA-9E71-0A20C303216B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107572.17714</c:v>
                </c:pt>
                <c:pt idx="2">
                  <c:v>114735.2337</c:v>
                </c:pt>
                <c:pt idx="3">
                  <c:v>103051.37514</c:v>
                </c:pt>
                <c:pt idx="4">
                  <c:v>98740.460529999997</c:v>
                </c:pt>
                <c:pt idx="5">
                  <c:v>72043.221720000001</c:v>
                </c:pt>
                <c:pt idx="6">
                  <c:v>76536.520529999994</c:v>
                </c:pt>
                <c:pt idx="7">
                  <c:v>90846.776310000001</c:v>
                </c:pt>
                <c:pt idx="8">
                  <c:v>154030.35561999999</c:v>
                </c:pt>
                <c:pt idx="9">
                  <c:v>176872.83212000001</c:v>
                </c:pt>
                <c:pt idx="10">
                  <c:v>157635.96547</c:v>
                </c:pt>
                <c:pt idx="11">
                  <c:v>126553.29335000001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A-4DCA-9E71-0A20C303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37760"/>
        <c:axId val="2104642656"/>
      </c:lineChart>
      <c:catAx>
        <c:axId val="21046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265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7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152196.42077999999</c:v>
                </c:pt>
                <c:pt idx="1">
                  <c:v>144359.66367000001</c:v>
                </c:pt>
                <c:pt idx="2">
                  <c:v>136200.95042000001</c:v>
                </c:pt>
                <c:pt idx="3">
                  <c:v>135956.34336</c:v>
                </c:pt>
                <c:pt idx="4">
                  <c:v>133456.76366</c:v>
                </c:pt>
                <c:pt idx="5">
                  <c:v>76322.856289999996</c:v>
                </c:pt>
                <c:pt idx="6">
                  <c:v>113226.80705</c:v>
                </c:pt>
                <c:pt idx="7">
                  <c:v>67013.698210000002</c:v>
                </c:pt>
                <c:pt idx="8">
                  <c:v>277636.48910000001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7-4065-9324-CA3F9928BB8E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100310.21571</c:v>
                </c:pt>
                <c:pt idx="6">
                  <c:v>117908.15614000001</c:v>
                </c:pt>
                <c:pt idx="7">
                  <c:v>63697.746619999998</c:v>
                </c:pt>
                <c:pt idx="8">
                  <c:v>130280.1053</c:v>
                </c:pt>
                <c:pt idx="9">
                  <c:v>177939.40914</c:v>
                </c:pt>
                <c:pt idx="10">
                  <c:v>179367.82448000001</c:v>
                </c:pt>
                <c:pt idx="11">
                  <c:v>164637.43549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7-4065-9324-CA3F9928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34496"/>
        <c:axId val="2104638848"/>
      </c:lineChart>
      <c:catAx>
        <c:axId val="21046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388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4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26741.32647</c:v>
                </c:pt>
                <c:pt idx="2">
                  <c:v>34862.358189999999</c:v>
                </c:pt>
                <c:pt idx="3">
                  <c:v>24122.14443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16541.495470000002</c:v>
                </c:pt>
                <c:pt idx="8">
                  <c:v>18068.147369999999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2-4A51-8C6C-FECEA5B8679C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47250.82015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28306.503280000001</c:v>
                </c:pt>
                <c:pt idx="10">
                  <c:v>34843.242209999997</c:v>
                </c:pt>
                <c:pt idx="11">
                  <c:v>33075.866130000002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2-4A51-8C6C-FECEA5B8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43200"/>
        <c:axId val="2104643744"/>
      </c:lineChart>
      <c:catAx>
        <c:axId val="21046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37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3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52988.667009999997</c:v>
                </c:pt>
                <c:pt idx="8">
                  <c:v>93442.755529999995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8-4132-B004-BA09DB1F40F8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8-4132-B004-BA09DB1F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42112"/>
        <c:axId val="2104638304"/>
      </c:lineChart>
      <c:catAx>
        <c:axId val="21046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3830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2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19682.62761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6-4469-AC67-1DB1217BE9FE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7413.7436299999999</c:v>
                </c:pt>
                <c:pt idx="11">
                  <c:v>7334.2233299999998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6-4469-AC67-1DB1217B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44288"/>
        <c:axId val="2104635040"/>
      </c:lineChart>
      <c:catAx>
        <c:axId val="21046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3504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428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220627.41555000001</c:v>
                </c:pt>
                <c:pt idx="1">
                  <c:v>211080.66346000001</c:v>
                </c:pt>
                <c:pt idx="2">
                  <c:v>237556.44433999999</c:v>
                </c:pt>
                <c:pt idx="3">
                  <c:v>217807.31377000001</c:v>
                </c:pt>
                <c:pt idx="4">
                  <c:v>230928.64744</c:v>
                </c:pt>
                <c:pt idx="5">
                  <c:v>168271.85302000001</c:v>
                </c:pt>
                <c:pt idx="6">
                  <c:v>212361.53711999999</c:v>
                </c:pt>
                <c:pt idx="7">
                  <c:v>183453.77248000001</c:v>
                </c:pt>
                <c:pt idx="8">
                  <c:v>200781.50237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B-4BFE-8E67-7E4E40699EB8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213714.70480000001</c:v>
                </c:pt>
                <c:pt idx="4">
                  <c:v>211948.28867000001</c:v>
                </c:pt>
                <c:pt idx="5">
                  <c:v>189600.86120000001</c:v>
                </c:pt>
                <c:pt idx="6">
                  <c:v>202231.44690000001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221852.63436</c:v>
                </c:pt>
                <c:pt idx="10">
                  <c:v>241024.81894</c:v>
                </c:pt>
                <c:pt idx="11">
                  <c:v>213749.00661000001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B-4BFE-8E67-7E4E4069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35584"/>
        <c:axId val="2104639936"/>
      </c:lineChart>
      <c:catAx>
        <c:axId val="21046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3993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55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392892.80355000001</c:v>
                </c:pt>
                <c:pt idx="1">
                  <c:v>411557.63325000001</c:v>
                </c:pt>
                <c:pt idx="2">
                  <c:v>472004.70539000002</c:v>
                </c:pt>
                <c:pt idx="3">
                  <c:v>476700.18199000001</c:v>
                </c:pt>
                <c:pt idx="4">
                  <c:v>526742.77081999998</c:v>
                </c:pt>
                <c:pt idx="5">
                  <c:v>347453.71455999999</c:v>
                </c:pt>
                <c:pt idx="6">
                  <c:v>496671.85476000002</c:v>
                </c:pt>
                <c:pt idx="7">
                  <c:v>413607.12245000002</c:v>
                </c:pt>
                <c:pt idx="8">
                  <c:v>458291.00082999998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2-4256-9B0C-EC5336295D6F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371395.50023000001</c:v>
                </c:pt>
                <c:pt idx="1">
                  <c:v>397684.04918999999</c:v>
                </c:pt>
                <c:pt idx="2">
                  <c:v>456864.21461999998</c:v>
                </c:pt>
                <c:pt idx="3">
                  <c:v>412343.83591999998</c:v>
                </c:pt>
                <c:pt idx="4">
                  <c:v>429316.54726000002</c:v>
                </c:pt>
                <c:pt idx="5">
                  <c:v>384816.46629999997</c:v>
                </c:pt>
                <c:pt idx="6">
                  <c:v>405437.21184</c:v>
                </c:pt>
                <c:pt idx="7">
                  <c:v>364775.44137000002</c:v>
                </c:pt>
                <c:pt idx="8">
                  <c:v>409699.7548</c:v>
                </c:pt>
                <c:pt idx="9">
                  <c:v>439473.22240000003</c:v>
                </c:pt>
                <c:pt idx="10">
                  <c:v>484324.64371999999</c:v>
                </c:pt>
                <c:pt idx="11">
                  <c:v>458531.65023999999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2-4256-9B0C-EC533629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44832"/>
        <c:axId val="2104640480"/>
      </c:lineChart>
      <c:catAx>
        <c:axId val="21046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048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48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675598.77413000003</c:v>
                </c:pt>
                <c:pt idx="1">
                  <c:v>639722.54775000003</c:v>
                </c:pt>
                <c:pt idx="2">
                  <c:v>727232.80723000003</c:v>
                </c:pt>
                <c:pt idx="3">
                  <c:v>690761.64925000002</c:v>
                </c:pt>
                <c:pt idx="4">
                  <c:v>786392.07470999996</c:v>
                </c:pt>
                <c:pt idx="5">
                  <c:v>509934.10498</c:v>
                </c:pt>
                <c:pt idx="6">
                  <c:v>662742.91593999998</c:v>
                </c:pt>
                <c:pt idx="7">
                  <c:v>573079.90433000005</c:v>
                </c:pt>
                <c:pt idx="8">
                  <c:v>678848.57270999998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9-4E68-A7BF-64C994FA8543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695217.7378</c:v>
                </c:pt>
                <c:pt idx="1">
                  <c:v>698373.08108999999</c:v>
                </c:pt>
                <c:pt idx="2">
                  <c:v>791150.88341000001</c:v>
                </c:pt>
                <c:pt idx="3">
                  <c:v>706266.24419</c:v>
                </c:pt>
                <c:pt idx="4">
                  <c:v>747199.03589000006</c:v>
                </c:pt>
                <c:pt idx="5">
                  <c:v>659429.48675000004</c:v>
                </c:pt>
                <c:pt idx="6">
                  <c:v>699556.26543999999</c:v>
                </c:pt>
                <c:pt idx="7">
                  <c:v>615895.63708999997</c:v>
                </c:pt>
                <c:pt idx="8">
                  <c:v>716708.76046999998</c:v>
                </c:pt>
                <c:pt idx="9">
                  <c:v>759081.84704000002</c:v>
                </c:pt>
                <c:pt idx="10">
                  <c:v>746726.95984999998</c:v>
                </c:pt>
                <c:pt idx="11">
                  <c:v>621507.28454000002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9-4E68-A7BF-64C994FA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45376"/>
        <c:axId val="2104645920"/>
      </c:lineChart>
      <c:catAx>
        <c:axId val="21046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59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53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116826.92168</c:v>
                </c:pt>
                <c:pt idx="1">
                  <c:v>146312.15843000001</c:v>
                </c:pt>
                <c:pt idx="2">
                  <c:v>176084.76550000001</c:v>
                </c:pt>
                <c:pt idx="3">
                  <c:v>141726.68888</c:v>
                </c:pt>
                <c:pt idx="4">
                  <c:v>162717.19302999999</c:v>
                </c:pt>
                <c:pt idx="5">
                  <c:v>87683.144239999994</c:v>
                </c:pt>
                <c:pt idx="6">
                  <c:v>166029.31885000001</c:v>
                </c:pt>
                <c:pt idx="7">
                  <c:v>134850.17301999999</c:v>
                </c:pt>
                <c:pt idx="8">
                  <c:v>148011.70795000001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E-486F-AB6E-B56F553D2004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144500.90893000001</c:v>
                </c:pt>
                <c:pt idx="2">
                  <c:v>168927.35490999999</c:v>
                </c:pt>
                <c:pt idx="3">
                  <c:v>149662.07883000001</c:v>
                </c:pt>
                <c:pt idx="4">
                  <c:v>141957.16248999999</c:v>
                </c:pt>
                <c:pt idx="5">
                  <c:v>117837.21334</c:v>
                </c:pt>
                <c:pt idx="6">
                  <c:v>149645.90728000001</c:v>
                </c:pt>
                <c:pt idx="7">
                  <c:v>142619.92501000001</c:v>
                </c:pt>
                <c:pt idx="8">
                  <c:v>138311.14146000001</c:v>
                </c:pt>
                <c:pt idx="9">
                  <c:v>142955.52056999999</c:v>
                </c:pt>
                <c:pt idx="10">
                  <c:v>124206.18283999999</c:v>
                </c:pt>
                <c:pt idx="11">
                  <c:v>133910.55101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E-486F-AB6E-B56F553D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46464"/>
        <c:axId val="2104647008"/>
      </c:lineChart>
      <c:catAx>
        <c:axId val="21046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70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6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182672.99269000001</c:v>
                </c:pt>
                <c:pt idx="1">
                  <c:v>185831.68093999999</c:v>
                </c:pt>
                <c:pt idx="2">
                  <c:v>208839.27116</c:v>
                </c:pt>
                <c:pt idx="3">
                  <c:v>229625.93014000001</c:v>
                </c:pt>
                <c:pt idx="4">
                  <c:v>235776.61497</c:v>
                </c:pt>
                <c:pt idx="5">
                  <c:v>132956.72506</c:v>
                </c:pt>
                <c:pt idx="6">
                  <c:v>222834.73100999999</c:v>
                </c:pt>
                <c:pt idx="7">
                  <c:v>174779.93731000001</c:v>
                </c:pt>
                <c:pt idx="8">
                  <c:v>230154.23436999999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0-40A0-89FE-E201EBEAA651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158376.42644000001</c:v>
                </c:pt>
                <c:pt idx="8">
                  <c:v>193617.09578</c:v>
                </c:pt>
                <c:pt idx="9">
                  <c:v>213020.26045999999</c:v>
                </c:pt>
                <c:pt idx="10">
                  <c:v>227692.57577</c:v>
                </c:pt>
                <c:pt idx="11">
                  <c:v>190094.80356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0-40A0-89FE-E201EBEA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04656"/>
        <c:axId val="2106501392"/>
      </c:lineChart>
      <c:catAx>
        <c:axId val="210650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013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4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2-4D50-9DE1-FA80C7F4F6F8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368421.53451000003</c:v>
                </c:pt>
                <c:pt idx="3">
                  <c:v>385322.65061999997</c:v>
                </c:pt>
                <c:pt idx="4">
                  <c:v>459527.57595000003</c:v>
                </c:pt>
                <c:pt idx="5">
                  <c:v>317503.57864000002</c:v>
                </c:pt>
                <c:pt idx="6">
                  <c:v>379189.96782999998</c:v>
                </c:pt>
                <c:pt idx="7">
                  <c:v>340112.98348</c:v>
                </c:pt>
                <c:pt idx="8">
                  <c:v>353769.07397999999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2-4D50-9DE1-FA80C7F4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942352"/>
        <c:axId val="2015931472"/>
      </c:lineChart>
      <c:catAx>
        <c:axId val="201594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593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59314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5942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1535535.90423</c:v>
                </c:pt>
                <c:pt idx="1">
                  <c:v>1641109.48982</c:v>
                </c:pt>
                <c:pt idx="2">
                  <c:v>1833635.91288</c:v>
                </c:pt>
                <c:pt idx="3">
                  <c:v>1766075.50602</c:v>
                </c:pt>
                <c:pt idx="4">
                  <c:v>1933314.3232499999</c:v>
                </c:pt>
                <c:pt idx="5">
                  <c:v>1294728.4988899999</c:v>
                </c:pt>
                <c:pt idx="6">
                  <c:v>1731707.8698100001</c:v>
                </c:pt>
                <c:pt idx="7">
                  <c:v>1633326.94202</c:v>
                </c:pt>
                <c:pt idx="8">
                  <c:v>1653717.19395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2-4D5E-8563-A780C99B6999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1349419.1649499999</c:v>
                </c:pt>
                <c:pt idx="1">
                  <c:v>1260182.5490900001</c:v>
                </c:pt>
                <c:pt idx="2">
                  <c:v>1560031.6217</c:v>
                </c:pt>
                <c:pt idx="3">
                  <c:v>1347988.6047799999</c:v>
                </c:pt>
                <c:pt idx="4">
                  <c:v>1461147.1682800001</c:v>
                </c:pt>
                <c:pt idx="5">
                  <c:v>1417613.28281</c:v>
                </c:pt>
                <c:pt idx="6">
                  <c:v>1473217.6945700001</c:v>
                </c:pt>
                <c:pt idx="7">
                  <c:v>1374045.4340900001</c:v>
                </c:pt>
                <c:pt idx="8">
                  <c:v>1529340.0713500001</c:v>
                </c:pt>
                <c:pt idx="9">
                  <c:v>1582935.83326</c:v>
                </c:pt>
                <c:pt idx="10">
                  <c:v>1489235.07497</c:v>
                </c:pt>
                <c:pt idx="11">
                  <c:v>1503775.9528099999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2-4D5E-8563-A780C99B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05744"/>
        <c:axId val="2106500304"/>
      </c:lineChart>
      <c:catAx>
        <c:axId val="210650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0030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5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585633.22141999996</c:v>
                </c:pt>
                <c:pt idx="1">
                  <c:v>601146.06064000004</c:v>
                </c:pt>
                <c:pt idx="2">
                  <c:v>699104.11292999994</c:v>
                </c:pt>
                <c:pt idx="3">
                  <c:v>660089.63719000004</c:v>
                </c:pt>
                <c:pt idx="4">
                  <c:v>780501.87523000001</c:v>
                </c:pt>
                <c:pt idx="5">
                  <c:v>472387.78219</c:v>
                </c:pt>
                <c:pt idx="6">
                  <c:v>682806.32583999995</c:v>
                </c:pt>
                <c:pt idx="7">
                  <c:v>574946.17188000004</c:v>
                </c:pt>
                <c:pt idx="8">
                  <c:v>648569.13069000002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3-40DD-9C2B-D49F6BB222AD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511761.42559</c:v>
                </c:pt>
                <c:pt idx="1">
                  <c:v>546682.48063999997</c:v>
                </c:pt>
                <c:pt idx="2">
                  <c:v>635697.34967000003</c:v>
                </c:pt>
                <c:pt idx="3">
                  <c:v>602371.03783000004</c:v>
                </c:pt>
                <c:pt idx="4">
                  <c:v>622542.98627999995</c:v>
                </c:pt>
                <c:pt idx="5">
                  <c:v>551031.92663</c:v>
                </c:pt>
                <c:pt idx="6">
                  <c:v>611379.9523</c:v>
                </c:pt>
                <c:pt idx="7">
                  <c:v>550674.53876000002</c:v>
                </c:pt>
                <c:pt idx="8">
                  <c:v>612323.60514999996</c:v>
                </c:pt>
                <c:pt idx="9">
                  <c:v>702357.67391999997</c:v>
                </c:pt>
                <c:pt idx="10">
                  <c:v>702658.16853000002</c:v>
                </c:pt>
                <c:pt idx="11">
                  <c:v>662277.51751000003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3-40DD-9C2B-D49F6BB2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01936"/>
        <c:axId val="2106511728"/>
      </c:lineChart>
      <c:catAx>
        <c:axId val="210650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1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1172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19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2327777.3316000002</c:v>
                </c:pt>
                <c:pt idx="1">
                  <c:v>2544761.5178999999</c:v>
                </c:pt>
                <c:pt idx="2">
                  <c:v>2883215.3957699998</c:v>
                </c:pt>
                <c:pt idx="3">
                  <c:v>2615134.3687800001</c:v>
                </c:pt>
                <c:pt idx="4">
                  <c:v>2753136.32247</c:v>
                </c:pt>
                <c:pt idx="5">
                  <c:v>2189898.7546199998</c:v>
                </c:pt>
                <c:pt idx="6">
                  <c:v>2900335.1527399998</c:v>
                </c:pt>
                <c:pt idx="7">
                  <c:v>1740994.0123300001</c:v>
                </c:pt>
                <c:pt idx="8">
                  <c:v>2594651.1358599998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F-4DB6-89F3-C798ADFF9B15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2285575.09082</c:v>
                </c:pt>
                <c:pt idx="1">
                  <c:v>2795908.2250100002</c:v>
                </c:pt>
                <c:pt idx="2">
                  <c:v>3144072.3177899998</c:v>
                </c:pt>
                <c:pt idx="3">
                  <c:v>2901983.6377599998</c:v>
                </c:pt>
                <c:pt idx="4">
                  <c:v>2764086.87109</c:v>
                </c:pt>
                <c:pt idx="5">
                  <c:v>2539880.2918500002</c:v>
                </c:pt>
                <c:pt idx="6">
                  <c:v>2762765.1183199999</c:v>
                </c:pt>
                <c:pt idx="7">
                  <c:v>1607579.5556600001</c:v>
                </c:pt>
                <c:pt idx="8">
                  <c:v>2605339.7833199999</c:v>
                </c:pt>
                <c:pt idx="9">
                  <c:v>2918844.09448</c:v>
                </c:pt>
                <c:pt idx="10">
                  <c:v>2766870.56311</c:v>
                </c:pt>
                <c:pt idx="11">
                  <c:v>2472050.9073200002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F-4DB6-89F3-C798ADFF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12272"/>
        <c:axId val="2106502480"/>
      </c:lineChart>
      <c:catAx>
        <c:axId val="210651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0248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1227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797229.70753999997</c:v>
                </c:pt>
                <c:pt idx="1">
                  <c:v>889006.11655000004</c:v>
                </c:pt>
                <c:pt idx="2">
                  <c:v>992637.96368000004</c:v>
                </c:pt>
                <c:pt idx="3">
                  <c:v>937163.59496999998</c:v>
                </c:pt>
                <c:pt idx="4">
                  <c:v>1042271.54029</c:v>
                </c:pt>
                <c:pt idx="5">
                  <c:v>716329.33154000004</c:v>
                </c:pt>
                <c:pt idx="6">
                  <c:v>948190.03816999996</c:v>
                </c:pt>
                <c:pt idx="7">
                  <c:v>848774.36416</c:v>
                </c:pt>
                <c:pt idx="8">
                  <c:v>1014739.3168800001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5-498A-B706-8727F5AA4A1D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767130.12494999997</c:v>
                </c:pt>
                <c:pt idx="1">
                  <c:v>879671.44675</c:v>
                </c:pt>
                <c:pt idx="2">
                  <c:v>1028302.50552</c:v>
                </c:pt>
                <c:pt idx="3">
                  <c:v>948771.24450000003</c:v>
                </c:pt>
                <c:pt idx="4">
                  <c:v>985780.75783000002</c:v>
                </c:pt>
                <c:pt idx="5">
                  <c:v>861743.66347999999</c:v>
                </c:pt>
                <c:pt idx="6">
                  <c:v>871246.56579000002</c:v>
                </c:pt>
                <c:pt idx="7">
                  <c:v>800780.33372999995</c:v>
                </c:pt>
                <c:pt idx="8">
                  <c:v>999346.64451000001</c:v>
                </c:pt>
                <c:pt idx="9">
                  <c:v>1112817.774</c:v>
                </c:pt>
                <c:pt idx="10">
                  <c:v>1090995.2981799999</c:v>
                </c:pt>
                <c:pt idx="11">
                  <c:v>957225.32622000005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5-498A-B706-8727F5AA4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12816"/>
        <c:axId val="2106513904"/>
      </c:lineChart>
      <c:catAx>
        <c:axId val="210651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1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13904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128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1413883.5246600001</c:v>
                </c:pt>
                <c:pt idx="1">
                  <c:v>1413585.99948</c:v>
                </c:pt>
                <c:pt idx="2">
                  <c:v>1674536.15916</c:v>
                </c:pt>
                <c:pt idx="3">
                  <c:v>1502808.4766800001</c:v>
                </c:pt>
                <c:pt idx="4">
                  <c:v>1621569.62998</c:v>
                </c:pt>
                <c:pt idx="5">
                  <c:v>1086472.4991200001</c:v>
                </c:pt>
                <c:pt idx="6">
                  <c:v>1675998.9014000001</c:v>
                </c:pt>
                <c:pt idx="7">
                  <c:v>1399061.6179599999</c:v>
                </c:pt>
                <c:pt idx="8">
                  <c:v>1505401.61042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5-4D17-A3EF-A15C238F0332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1427518.43108</c:v>
                </c:pt>
                <c:pt idx="1">
                  <c:v>1405227.67512</c:v>
                </c:pt>
                <c:pt idx="2">
                  <c:v>1678441.7929199999</c:v>
                </c:pt>
                <c:pt idx="3">
                  <c:v>1464978.0263199999</c:v>
                </c:pt>
                <c:pt idx="4">
                  <c:v>1480999.13662</c:v>
                </c:pt>
                <c:pt idx="5">
                  <c:v>1354511.9857999999</c:v>
                </c:pt>
                <c:pt idx="6">
                  <c:v>1580512.7409000001</c:v>
                </c:pt>
                <c:pt idx="7">
                  <c:v>1385390.7786999999</c:v>
                </c:pt>
                <c:pt idx="8">
                  <c:v>1459270.4180399999</c:v>
                </c:pt>
                <c:pt idx="9">
                  <c:v>1560777.91414</c:v>
                </c:pt>
                <c:pt idx="10">
                  <c:v>1525316.12387</c:v>
                </c:pt>
                <c:pt idx="11">
                  <c:v>1306010.4537599999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5-4D17-A3EF-A15C238F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00848"/>
        <c:axId val="2106511184"/>
      </c:lineChart>
      <c:catAx>
        <c:axId val="210650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1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1118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0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650713.38577000005</c:v>
                </c:pt>
                <c:pt idx="1">
                  <c:v>655137.05460999999</c:v>
                </c:pt>
                <c:pt idx="2">
                  <c:v>712368.93412999995</c:v>
                </c:pt>
                <c:pt idx="3">
                  <c:v>706638.23312999995</c:v>
                </c:pt>
                <c:pt idx="4">
                  <c:v>827614.90595000004</c:v>
                </c:pt>
                <c:pt idx="5">
                  <c:v>516732.68050999998</c:v>
                </c:pt>
                <c:pt idx="6">
                  <c:v>709771.49948999996</c:v>
                </c:pt>
                <c:pt idx="7">
                  <c:v>611609.46782000002</c:v>
                </c:pt>
                <c:pt idx="8">
                  <c:v>653298.60208999994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AD8-8EA2-D924EFC38680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597071.10094999999</c:v>
                </c:pt>
                <c:pt idx="1">
                  <c:v>635627.30166</c:v>
                </c:pt>
                <c:pt idx="2">
                  <c:v>752639.45242999995</c:v>
                </c:pt>
                <c:pt idx="3">
                  <c:v>697996.73695000005</c:v>
                </c:pt>
                <c:pt idx="4">
                  <c:v>716062.79812000005</c:v>
                </c:pt>
                <c:pt idx="5">
                  <c:v>656930.07006000006</c:v>
                </c:pt>
                <c:pt idx="6">
                  <c:v>686901.40460999997</c:v>
                </c:pt>
                <c:pt idx="7">
                  <c:v>600373.55952000001</c:v>
                </c:pt>
                <c:pt idx="8">
                  <c:v>663410.00473000004</c:v>
                </c:pt>
                <c:pt idx="9">
                  <c:v>715231.06463000004</c:v>
                </c:pt>
                <c:pt idx="10">
                  <c:v>729399.41712999996</c:v>
                </c:pt>
                <c:pt idx="11">
                  <c:v>631280.74283999996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2-4AD8-8EA2-D924EFC3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09008"/>
        <c:axId val="2106507376"/>
      </c:lineChart>
      <c:catAx>
        <c:axId val="210650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073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90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266378.49248000002</c:v>
                </c:pt>
                <c:pt idx="2">
                  <c:v>316746.77757999999</c:v>
                </c:pt>
                <c:pt idx="3">
                  <c:v>311323.39525</c:v>
                </c:pt>
                <c:pt idx="4">
                  <c:v>354009.26088000002</c:v>
                </c:pt>
                <c:pt idx="5">
                  <c:v>235247.68916000001</c:v>
                </c:pt>
                <c:pt idx="6">
                  <c:v>315694.78876000002</c:v>
                </c:pt>
                <c:pt idx="7">
                  <c:v>285412.91113000002</c:v>
                </c:pt>
                <c:pt idx="8">
                  <c:v>304623.74540999997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E-4A1E-977D-D7FAD7926B5B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208340.64773999999</c:v>
                </c:pt>
                <c:pt idx="1">
                  <c:v>239376.10553999999</c:v>
                </c:pt>
                <c:pt idx="2">
                  <c:v>266845.07678</c:v>
                </c:pt>
                <c:pt idx="3">
                  <c:v>258401.22227999999</c:v>
                </c:pt>
                <c:pt idx="4">
                  <c:v>273577.41087999998</c:v>
                </c:pt>
                <c:pt idx="5">
                  <c:v>254254.18246000001</c:v>
                </c:pt>
                <c:pt idx="6">
                  <c:v>256352.098</c:v>
                </c:pt>
                <c:pt idx="7">
                  <c:v>220587.65960000001</c:v>
                </c:pt>
                <c:pt idx="8">
                  <c:v>243458.81565999999</c:v>
                </c:pt>
                <c:pt idx="9">
                  <c:v>261500.93969</c:v>
                </c:pt>
                <c:pt idx="10">
                  <c:v>261189.58387</c:v>
                </c:pt>
                <c:pt idx="11">
                  <c:v>242754.13456999999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E-4A1E-977D-D7FAD7926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14448"/>
        <c:axId val="2106513360"/>
      </c:lineChart>
      <c:catAx>
        <c:axId val="210651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1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133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1444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272604.38332999998</c:v>
                </c:pt>
                <c:pt idx="1">
                  <c:v>249567.08027000001</c:v>
                </c:pt>
                <c:pt idx="2">
                  <c:v>297727.90720000002</c:v>
                </c:pt>
                <c:pt idx="3">
                  <c:v>258366.12575000001</c:v>
                </c:pt>
                <c:pt idx="4">
                  <c:v>362006.23891999997</c:v>
                </c:pt>
                <c:pt idx="5">
                  <c:v>216756.12458</c:v>
                </c:pt>
                <c:pt idx="6">
                  <c:v>508463.08431000001</c:v>
                </c:pt>
                <c:pt idx="7">
                  <c:v>566131.63852000004</c:v>
                </c:pt>
                <c:pt idx="8">
                  <c:v>439485.94263000001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7-4770-95C3-6962D7A0D9FF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141387.96517000001</c:v>
                </c:pt>
                <c:pt idx="1">
                  <c:v>195475.11747</c:v>
                </c:pt>
                <c:pt idx="2">
                  <c:v>522430.24839999998</c:v>
                </c:pt>
                <c:pt idx="3">
                  <c:v>354283.47259000002</c:v>
                </c:pt>
                <c:pt idx="4">
                  <c:v>250675.26118999999</c:v>
                </c:pt>
                <c:pt idx="5">
                  <c:v>197867.55726</c:v>
                </c:pt>
                <c:pt idx="6">
                  <c:v>259578.60659000001</c:v>
                </c:pt>
                <c:pt idx="7">
                  <c:v>896160.51095999999</c:v>
                </c:pt>
                <c:pt idx="8">
                  <c:v>590090.13118000003</c:v>
                </c:pt>
                <c:pt idx="9">
                  <c:v>471252.56047000003</c:v>
                </c:pt>
                <c:pt idx="10">
                  <c:v>271870.33665999997</c:v>
                </c:pt>
                <c:pt idx="11">
                  <c:v>251917.11444999999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7-4770-95C3-6962D7A0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08464"/>
        <c:axId val="2106499760"/>
      </c:lineChart>
      <c:catAx>
        <c:axId val="210650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49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4997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8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1197472.8158100001</c:v>
                </c:pt>
                <c:pt idx="1">
                  <c:v>1195839.9701100001</c:v>
                </c:pt>
                <c:pt idx="2">
                  <c:v>1307590.9639099999</c:v>
                </c:pt>
                <c:pt idx="3">
                  <c:v>1235598.7270599999</c:v>
                </c:pt>
                <c:pt idx="4">
                  <c:v>1355749.5799400001</c:v>
                </c:pt>
                <c:pt idx="5">
                  <c:v>878032.51748000004</c:v>
                </c:pt>
                <c:pt idx="6">
                  <c:v>1242280.9188000001</c:v>
                </c:pt>
                <c:pt idx="7">
                  <c:v>1021542.52457</c:v>
                </c:pt>
                <c:pt idx="8">
                  <c:v>1139766.64056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F-4B05-BFD7-A5F627D229F9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1117500.22694</c:v>
                </c:pt>
                <c:pt idx="1">
                  <c:v>1147425.7328000001</c:v>
                </c:pt>
                <c:pt idx="2">
                  <c:v>1287238.8788399999</c:v>
                </c:pt>
                <c:pt idx="3">
                  <c:v>1122407.01217</c:v>
                </c:pt>
                <c:pt idx="4">
                  <c:v>1204113.1554399999</c:v>
                </c:pt>
                <c:pt idx="5">
                  <c:v>1187610.1720799999</c:v>
                </c:pt>
                <c:pt idx="6">
                  <c:v>1260229.88876</c:v>
                </c:pt>
                <c:pt idx="7">
                  <c:v>1181895.1413499999</c:v>
                </c:pt>
                <c:pt idx="8">
                  <c:v>1404159.60439</c:v>
                </c:pt>
                <c:pt idx="9">
                  <c:v>1489947.0423300001</c:v>
                </c:pt>
                <c:pt idx="10">
                  <c:v>1659611.8856500001</c:v>
                </c:pt>
                <c:pt idx="11">
                  <c:v>1436930.80837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F-4B05-BFD7-A5F627D2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10640"/>
        <c:axId val="2106499216"/>
      </c:lineChart>
      <c:catAx>
        <c:axId val="210651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49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49921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1064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368421.53451000003</c:v>
                </c:pt>
                <c:pt idx="3">
                  <c:v>385322.65061999997</c:v>
                </c:pt>
                <c:pt idx="4">
                  <c:v>459527.57595000003</c:v>
                </c:pt>
                <c:pt idx="5">
                  <c:v>317503.57864000002</c:v>
                </c:pt>
                <c:pt idx="6">
                  <c:v>379189.96782999998</c:v>
                </c:pt>
                <c:pt idx="7">
                  <c:v>340112.98348</c:v>
                </c:pt>
                <c:pt idx="8">
                  <c:v>353769.07397999999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1-4CC9-A559-B6D829684AD3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1-4CC9-A559-B6D829684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06832"/>
        <c:axId val="2106503024"/>
      </c:lineChart>
      <c:catAx>
        <c:axId val="210650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0302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683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5-4F56-925B-4A527338B2D3}"/>
            </c:ext>
          </c:extLst>
        </c:ser>
        <c:ser>
          <c:idx val="1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13180412.039999872</c:v>
                </c:pt>
                <c:pt idx="1">
                  <c:v>13572097.660997901</c:v>
                </c:pt>
                <c:pt idx="2">
                  <c:v>15461636.536998359</c:v>
                </c:pt>
                <c:pt idx="3">
                  <c:v>14462672.790999077</c:v>
                </c:pt>
                <c:pt idx="4">
                  <c:v>15944198.215998357</c:v>
                </c:pt>
                <c:pt idx="5">
                  <c:v>11069562.300999004</c:v>
                </c:pt>
                <c:pt idx="6">
                  <c:v>15144414.547998575</c:v>
                </c:pt>
                <c:pt idx="7">
                  <c:v>12523328.218998915</c:v>
                </c:pt>
                <c:pt idx="8">
                  <c:v>14437474.812000001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5-4F56-925B-4A527338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932016"/>
        <c:axId val="2015932560"/>
      </c:lineChart>
      <c:catAx>
        <c:axId val="201593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593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59325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5932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91914.359599999996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114409.40011</c:v>
                </c:pt>
                <c:pt idx="4">
                  <c:v>53989.944869999999</c:v>
                </c:pt>
                <c:pt idx="5">
                  <c:v>55621.220090000003</c:v>
                </c:pt>
                <c:pt idx="6">
                  <c:v>88646.392699999997</c:v>
                </c:pt>
                <c:pt idx="7">
                  <c:v>109692.7362</c:v>
                </c:pt>
                <c:pt idx="8">
                  <c:v>37060.896339999999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6-4D1A-BA28-F5E28075D8C1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6-4D1A-BA28-F5E28075D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10096"/>
        <c:axId val="2106503568"/>
      </c:lineChart>
      <c:catAx>
        <c:axId val="210651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0356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1009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174773.56437000001</c:v>
                </c:pt>
                <c:pt idx="1">
                  <c:v>170913.36405</c:v>
                </c:pt>
                <c:pt idx="2">
                  <c:v>282567.32348999998</c:v>
                </c:pt>
                <c:pt idx="3">
                  <c:v>197048.40953999999</c:v>
                </c:pt>
                <c:pt idx="4">
                  <c:v>248778.45129999999</c:v>
                </c:pt>
                <c:pt idx="5">
                  <c:v>207582.27974</c:v>
                </c:pt>
                <c:pt idx="6">
                  <c:v>234060.04074</c:v>
                </c:pt>
                <c:pt idx="7">
                  <c:v>175314.58811000001</c:v>
                </c:pt>
                <c:pt idx="8">
                  <c:v>164235.79814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C-44F6-B629-15C2AFD528B2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206633.42103999999</c:v>
                </c:pt>
                <c:pt idx="10">
                  <c:v>228958.16792000001</c:v>
                </c:pt>
                <c:pt idx="11">
                  <c:v>253495.31524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C-44F6-B629-15C2AFD5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04112"/>
        <c:axId val="2106505200"/>
      </c:lineChart>
      <c:catAx>
        <c:axId val="210650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05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4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334322.50595999998</c:v>
                </c:pt>
                <c:pt idx="1">
                  <c:v>362332.45088000002</c:v>
                </c:pt>
                <c:pt idx="2">
                  <c:v>414508.80784999998</c:v>
                </c:pt>
                <c:pt idx="3">
                  <c:v>392900.27214000002</c:v>
                </c:pt>
                <c:pt idx="4">
                  <c:v>473464.77944000001</c:v>
                </c:pt>
                <c:pt idx="5">
                  <c:v>286072.22936</c:v>
                </c:pt>
                <c:pt idx="6">
                  <c:v>426451.56838000001</c:v>
                </c:pt>
                <c:pt idx="7">
                  <c:v>345510.19001999998</c:v>
                </c:pt>
                <c:pt idx="8">
                  <c:v>396275.74239999999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D-4DDF-B2F3-C200C741DA3B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331287.17619999999</c:v>
                </c:pt>
                <c:pt idx="1">
                  <c:v>350915.61978000001</c:v>
                </c:pt>
                <c:pt idx="2">
                  <c:v>417498.91473000002</c:v>
                </c:pt>
                <c:pt idx="3">
                  <c:v>365935.32127000001</c:v>
                </c:pt>
                <c:pt idx="4">
                  <c:v>406277.45730000001</c:v>
                </c:pt>
                <c:pt idx="5">
                  <c:v>357596.32114999997</c:v>
                </c:pt>
                <c:pt idx="6">
                  <c:v>401452.20649999997</c:v>
                </c:pt>
                <c:pt idx="7">
                  <c:v>342610.31091</c:v>
                </c:pt>
                <c:pt idx="8">
                  <c:v>374279.93299</c:v>
                </c:pt>
                <c:pt idx="9">
                  <c:v>422414.48459000001</c:v>
                </c:pt>
                <c:pt idx="10">
                  <c:v>409412.95370999997</c:v>
                </c:pt>
                <c:pt idx="11">
                  <c:v>352709.65000999998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D-4DDF-B2F3-C200C741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06288"/>
        <c:axId val="2106507920"/>
      </c:lineChart>
      <c:catAx>
        <c:axId val="210650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50792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650628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1893782.1339599998</c:v>
                </c:pt>
                <c:pt idx="1">
                  <c:v>1835790.1215799998</c:v>
                </c:pt>
                <c:pt idx="2">
                  <c:v>1994931.3816400003</c:v>
                </c:pt>
                <c:pt idx="3">
                  <c:v>1783106.34775</c:v>
                </c:pt>
                <c:pt idx="4">
                  <c:v>1896880.0225399998</c:v>
                </c:pt>
                <c:pt idx="5">
                  <c:v>1589490.87335</c:v>
                </c:pt>
                <c:pt idx="6">
                  <c:v>1678333.5975200001</c:v>
                </c:pt>
                <c:pt idx="7">
                  <c:v>1512275.3015899998</c:v>
                </c:pt>
                <c:pt idx="8">
                  <c:v>1894749.8480700001</c:v>
                </c:pt>
                <c:pt idx="9">
                  <c:v>2161630.8931700001</c:v>
                </c:pt>
                <c:pt idx="10">
                  <c:v>2303899.7195699997</c:v>
                </c:pt>
                <c:pt idx="11">
                  <c:v>2079313.67136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2-478C-AF9E-116A5E52D271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1881491.78495</c:v>
                </c:pt>
                <c:pt idx="1">
                  <c:v>1857196.3909499997</c:v>
                </c:pt>
                <c:pt idx="2">
                  <c:v>1950593.3993000002</c:v>
                </c:pt>
                <c:pt idx="3">
                  <c:v>1878507.94992</c:v>
                </c:pt>
                <c:pt idx="4">
                  <c:v>2012506.5440200001</c:v>
                </c:pt>
                <c:pt idx="5">
                  <c:v>1364057.3229500002</c:v>
                </c:pt>
                <c:pt idx="6">
                  <c:v>1799205.3832200002</c:v>
                </c:pt>
                <c:pt idx="7">
                  <c:v>1531121.3118600002</c:v>
                </c:pt>
                <c:pt idx="8">
                  <c:v>2081286.4453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2-478C-AF9E-116A5E52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933104"/>
        <c:axId val="2104636128"/>
      </c:lineChart>
      <c:catAx>
        <c:axId val="201593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361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15933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C-467D-A06D-2B6C0A3C57D5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C-467D-A06D-2B6C0A3C57D5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C-467D-A06D-2B6C0A3C57D5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C-467D-A06D-2B6C0A3C57D5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C-467D-A06D-2B6C0A3C57D5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3C-467D-A06D-2B6C0A3C57D5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3C-467D-A06D-2B6C0A3C57D5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3C-467D-A06D-2B6C0A3C57D5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3C-467D-A06D-2B6C0A3C57D5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3C-467D-A06D-2B6C0A3C57D5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'2002_2019_AYLIK_IHR'!$C$79:$D$79</c:f>
              <c:numCache>
                <c:formatCode>#,##0</c:formatCode>
                <c:ptCount val="2"/>
                <c:pt idx="0">
                  <c:v>13180412.039999872</c:v>
                </c:pt>
                <c:pt idx="1">
                  <c:v>13572097.660997901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3C-467D-A06D-2B6C0A3C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636672"/>
        <c:axId val="2104633408"/>
      </c:lineChart>
      <c:catAx>
        <c:axId val="21046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3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66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3032152230971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409282700421941"/>
          <c:w val="0.83187226596675412"/>
          <c:h val="0.7451476793248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'2002_2019_AYLIK_IHR'!$A$62:$A$79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'2002_2019_AYLIK_IHR'!$A$62:$A$79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'2002_2019_AYLIK_IHR'!$O$62:$O$79</c:f>
              <c:numCache>
                <c:formatCode>#,##0</c:formatCode>
                <c:ptCount val="18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167920613.45500001</c:v>
                </c:pt>
                <c:pt idx="17">
                  <c:v>125795797.12499006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2-46C3-80B1-F93D396C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633952"/>
        <c:axId val="2104641024"/>
      </c:barChart>
      <c:catAx>
        <c:axId val="21046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102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395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560032.39307999995</c:v>
                </c:pt>
                <c:pt idx="1">
                  <c:v>565262.68799999997</c:v>
                </c:pt>
                <c:pt idx="2">
                  <c:v>586795.91000999999</c:v>
                </c:pt>
                <c:pt idx="3">
                  <c:v>597744.71329999994</c:v>
                </c:pt>
                <c:pt idx="4">
                  <c:v>590708.50314000004</c:v>
                </c:pt>
                <c:pt idx="5">
                  <c:v>344818.34487999999</c:v>
                </c:pt>
                <c:pt idx="6">
                  <c:v>546718.85519000003</c:v>
                </c:pt>
                <c:pt idx="7">
                  <c:v>481665.40208000003</c:v>
                </c:pt>
                <c:pt idx="8">
                  <c:v>569744.70453999995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E-4C15-99E2-4701348FE597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547223.66903999995</c:v>
                </c:pt>
                <c:pt idx="1">
                  <c:v>534695.97504000005</c:v>
                </c:pt>
                <c:pt idx="2">
                  <c:v>599961.66367000004</c:v>
                </c:pt>
                <c:pt idx="3">
                  <c:v>534035.62387000001</c:v>
                </c:pt>
                <c:pt idx="4">
                  <c:v>559444.18229999999</c:v>
                </c:pt>
                <c:pt idx="5">
                  <c:v>447489.81228999997</c:v>
                </c:pt>
                <c:pt idx="6">
                  <c:v>533361.76101000002</c:v>
                </c:pt>
                <c:pt idx="7">
                  <c:v>489967.42408999999</c:v>
                </c:pt>
                <c:pt idx="8">
                  <c:v>544911.54104000004</c:v>
                </c:pt>
                <c:pt idx="9">
                  <c:v>645860.07984999998</c:v>
                </c:pt>
                <c:pt idx="10">
                  <c:v>647966.02815000003</c:v>
                </c:pt>
                <c:pt idx="11">
                  <c:v>593523.16351999994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E-4C15-99E2-4701348F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32864"/>
        <c:axId val="2104639392"/>
      </c:lineChart>
      <c:catAx>
        <c:axId val="210463286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3939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28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199176.22761</c:v>
                </c:pt>
                <c:pt idx="1">
                  <c:v>165895.22714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140808.25948000001</c:v>
                </c:pt>
                <c:pt idx="5">
                  <c:v>202443.87166999999</c:v>
                </c:pt>
                <c:pt idx="6">
                  <c:v>131758.79988000001</c:v>
                </c:pt>
                <c:pt idx="7">
                  <c:v>109842.28185</c:v>
                </c:pt>
                <c:pt idx="8">
                  <c:v>148932.10741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D-4D37-87DC-C197D77C21C1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225394.03391999999</c:v>
                </c:pt>
                <c:pt idx="1">
                  <c:v>211794.99771</c:v>
                </c:pt>
                <c:pt idx="2">
                  <c:v>207194.92988000001</c:v>
                </c:pt>
                <c:pt idx="3">
                  <c:v>149357.76658</c:v>
                </c:pt>
                <c:pt idx="4">
                  <c:v>213052.51121999999</c:v>
                </c:pt>
                <c:pt idx="5">
                  <c:v>167635.71973000001</c:v>
                </c:pt>
                <c:pt idx="6">
                  <c:v>104468.44220999999</c:v>
                </c:pt>
                <c:pt idx="7">
                  <c:v>111080.49325</c:v>
                </c:pt>
                <c:pt idx="8">
                  <c:v>152215.67697</c:v>
                </c:pt>
                <c:pt idx="9">
                  <c:v>201895.71311000001</c:v>
                </c:pt>
                <c:pt idx="10">
                  <c:v>299870.78110999998</c:v>
                </c:pt>
                <c:pt idx="11">
                  <c:v>281780.24563999998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37-87DC-C197D77C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37216"/>
        <c:axId val="2104648096"/>
      </c:lineChart>
      <c:catAx>
        <c:axId val="21046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8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37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125434.41522</c:v>
                </c:pt>
                <c:pt idx="1">
                  <c:v>122148.56421</c:v>
                </c:pt>
                <c:pt idx="2">
                  <c:v>128023.94576</c:v>
                </c:pt>
                <c:pt idx="3">
                  <c:v>125243.73372</c:v>
                </c:pt>
                <c:pt idx="4">
                  <c:v>138556.26306999999</c:v>
                </c:pt>
                <c:pt idx="5">
                  <c:v>83564.09302</c:v>
                </c:pt>
                <c:pt idx="6">
                  <c:v>130194.65261999999</c:v>
                </c:pt>
                <c:pt idx="7">
                  <c:v>128014.35125000001</c:v>
                </c:pt>
                <c:pt idx="8">
                  <c:v>152820.87398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8-4285-98DD-64ABFFF01198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119835.36044999999</c:v>
                </c:pt>
                <c:pt idx="1">
                  <c:v>117643.61351</c:v>
                </c:pt>
                <c:pt idx="2">
                  <c:v>141218.40416000001</c:v>
                </c:pt>
                <c:pt idx="3">
                  <c:v>128537.29485999999</c:v>
                </c:pt>
                <c:pt idx="4">
                  <c:v>137415.20196999999</c:v>
                </c:pt>
                <c:pt idx="5">
                  <c:v>118810.93104</c:v>
                </c:pt>
                <c:pt idx="6">
                  <c:v>125958.33078</c:v>
                </c:pt>
                <c:pt idx="7">
                  <c:v>111575.90204</c:v>
                </c:pt>
                <c:pt idx="8">
                  <c:v>143626.68825000001</c:v>
                </c:pt>
                <c:pt idx="9">
                  <c:v>141433.93588</c:v>
                </c:pt>
                <c:pt idx="10">
                  <c:v>150319.4952</c:v>
                </c:pt>
                <c:pt idx="11">
                  <c:v>128118.89834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8-4285-98DD-64ABFFF0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47552"/>
        <c:axId val="2104641568"/>
      </c:lineChart>
      <c:catAx>
        <c:axId val="21046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15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04647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E4" sqref="E4"/>
    </sheetView>
  </sheetViews>
  <sheetFormatPr defaultColWidth="9.33203125" defaultRowHeight="13.2" x14ac:dyDescent="0.25"/>
  <cols>
    <col min="1" max="1" width="52.33203125" style="1" customWidth="1"/>
    <col min="2" max="2" width="17.664062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664062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33203125" style="1"/>
  </cols>
  <sheetData>
    <row r="1" spans="1:13" ht="24.6" x14ac:dyDescent="0.4">
      <c r="B1" s="166" t="s">
        <v>125</v>
      </c>
      <c r="C1" s="166"/>
      <c r="D1" s="166"/>
      <c r="E1" s="166"/>
      <c r="F1" s="166"/>
      <c r="G1" s="166"/>
      <c r="H1" s="166"/>
      <c r="I1" s="166"/>
      <c r="J1" s="166"/>
      <c r="K1" s="71"/>
      <c r="L1" s="71"/>
      <c r="M1" s="71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63" t="s">
        <v>126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5"/>
    </row>
    <row r="6" spans="1:13" ht="17.399999999999999" x14ac:dyDescent="0.25">
      <c r="A6" s="3"/>
      <c r="B6" s="162" t="s">
        <v>127</v>
      </c>
      <c r="C6" s="162"/>
      <c r="D6" s="162"/>
      <c r="E6" s="162"/>
      <c r="F6" s="162" t="s">
        <v>128</v>
      </c>
      <c r="G6" s="162"/>
      <c r="H6" s="162"/>
      <c r="I6" s="162"/>
      <c r="J6" s="162" t="s">
        <v>104</v>
      </c>
      <c r="K6" s="162"/>
      <c r="L6" s="162"/>
      <c r="M6" s="162"/>
    </row>
    <row r="7" spans="1:13" ht="28.2" x14ac:dyDescent="0.3">
      <c r="A7" s="4" t="s">
        <v>1</v>
      </c>
      <c r="B7" s="5">
        <v>2018</v>
      </c>
      <c r="C7" s="6">
        <v>2019</v>
      </c>
      <c r="D7" s="7" t="s">
        <v>117</v>
      </c>
      <c r="E7" s="7" t="s">
        <v>118</v>
      </c>
      <c r="F7" s="5">
        <v>2018</v>
      </c>
      <c r="G7" s="6">
        <v>2019</v>
      </c>
      <c r="H7" s="7" t="s">
        <v>117</v>
      </c>
      <c r="I7" s="7" t="s">
        <v>118</v>
      </c>
      <c r="J7" s="5" t="s">
        <v>129</v>
      </c>
      <c r="K7" s="5" t="s">
        <v>130</v>
      </c>
      <c r="L7" s="7" t="s">
        <v>117</v>
      </c>
      <c r="M7" s="7" t="s">
        <v>116</v>
      </c>
    </row>
    <row r="8" spans="1:13" ht="16.8" x14ac:dyDescent="0.3">
      <c r="A8" s="88" t="s">
        <v>2</v>
      </c>
      <c r="B8" s="8">
        <f>B9+B18+B20</f>
        <v>1894749.8480700001</v>
      </c>
      <c r="C8" s="8">
        <f>C9+C18+C20</f>
        <v>2081286.4453</v>
      </c>
      <c r="D8" s="10">
        <f t="shared" ref="D8:D45" si="0">(C8-B8)/B8*100</f>
        <v>9.8449194979488652</v>
      </c>
      <c r="E8" s="10">
        <f>C8/C$48*100</f>
        <v>13.674644263358271</v>
      </c>
      <c r="F8" s="8">
        <f>F9+F18+F20</f>
        <v>16079339.628000002</v>
      </c>
      <c r="G8" s="8">
        <f>G9+G18+G20</f>
        <v>16355966.532470001</v>
      </c>
      <c r="H8" s="10">
        <f t="shared" ref="H8:H45" si="1">(G8-F8)/F8*100</f>
        <v>1.7203872227954566</v>
      </c>
      <c r="I8" s="10">
        <f t="shared" ref="I8:I48" si="2">G8/G$48*100</f>
        <v>12.343623769478059</v>
      </c>
      <c r="J8" s="8">
        <f>J9+J18+J20</f>
        <v>22455645.17128</v>
      </c>
      <c r="K8" s="8">
        <f>K9+K18+K20</f>
        <v>22900810.816569999</v>
      </c>
      <c r="L8" s="10">
        <f t="shared" ref="L8:L45" si="3">(K8-J8)/J8*100</f>
        <v>1.9824219785025374</v>
      </c>
      <c r="M8" s="10">
        <f t="shared" ref="M8:M48" si="4">K8/K$48*100</f>
        <v>12.710904808697448</v>
      </c>
    </row>
    <row r="9" spans="1:13" ht="15.6" x14ac:dyDescent="0.3">
      <c r="A9" s="9" t="s">
        <v>3</v>
      </c>
      <c r="B9" s="8">
        <f>B10+B11+B12+B13+B14+B15+B16+B17</f>
        <v>1276128.8586200001</v>
      </c>
      <c r="C9" s="8">
        <f>C10+C11+C12+C13+C14+C15+C16+C17</f>
        <v>1422213.9420999999</v>
      </c>
      <c r="D9" s="10">
        <f t="shared" si="0"/>
        <v>11.447518210502311</v>
      </c>
      <c r="E9" s="10">
        <f t="shared" ref="E9:E48" si="5">C9/C$48*100</f>
        <v>9.3443503504884511</v>
      </c>
      <c r="F9" s="8">
        <f>F10+F11+F12+F13+F14+F15+F16+F17</f>
        <v>10613053.464340001</v>
      </c>
      <c r="G9" s="8">
        <f>G10+G11+G12+G13+G14+G15+G16+G17</f>
        <v>10477175.595320001</v>
      </c>
      <c r="H9" s="10">
        <f t="shared" si="1"/>
        <v>-1.2802900642736939</v>
      </c>
      <c r="I9" s="10">
        <f t="shared" si="2"/>
        <v>7.9069808230927672</v>
      </c>
      <c r="J9" s="8">
        <f>J10+J11+J12+J13+J14+J15+J16+J17</f>
        <v>15095539.966799999</v>
      </c>
      <c r="K9" s="8">
        <f>K10+K11+K12+K13+K14+K15+K16+K17</f>
        <v>14963063.90315</v>
      </c>
      <c r="L9" s="10">
        <f t="shared" si="3"/>
        <v>-0.8775841337332545</v>
      </c>
      <c r="M9" s="10">
        <f t="shared" si="4"/>
        <v>8.3051243225755407</v>
      </c>
    </row>
    <row r="10" spans="1:13" ht="13.8" x14ac:dyDescent="0.25">
      <c r="A10" s="11" t="s">
        <v>131</v>
      </c>
      <c r="B10" s="12">
        <v>544911.54104000004</v>
      </c>
      <c r="C10" s="12">
        <v>569744.70453999995</v>
      </c>
      <c r="D10" s="13">
        <f t="shared" si="0"/>
        <v>4.5572834542289486</v>
      </c>
      <c r="E10" s="13">
        <f t="shared" si="5"/>
        <v>3.74338485368536</v>
      </c>
      <c r="F10" s="12">
        <v>4791091.6523500001</v>
      </c>
      <c r="G10" s="12">
        <v>4843491.5142200002</v>
      </c>
      <c r="H10" s="13">
        <f t="shared" si="1"/>
        <v>1.0936935811757709</v>
      </c>
      <c r="I10" s="13">
        <f t="shared" si="2"/>
        <v>3.6553166615683113</v>
      </c>
      <c r="J10" s="12">
        <v>6496276.3762100004</v>
      </c>
      <c r="K10" s="12">
        <v>6730840.7857400002</v>
      </c>
      <c r="L10" s="13">
        <f t="shared" si="3"/>
        <v>3.6107516975262572</v>
      </c>
      <c r="M10" s="13">
        <f t="shared" si="4"/>
        <v>3.7358972656171487</v>
      </c>
    </row>
    <row r="11" spans="1:13" ht="13.8" x14ac:dyDescent="0.25">
      <c r="A11" s="11" t="s">
        <v>132</v>
      </c>
      <c r="B11" s="12">
        <v>152215.67697</v>
      </c>
      <c r="C11" s="12">
        <v>148932.10741</v>
      </c>
      <c r="D11" s="13">
        <f t="shared" si="0"/>
        <v>-2.1571822465087864</v>
      </c>
      <c r="E11" s="13">
        <f t="shared" si="5"/>
        <v>0.9785263305889913</v>
      </c>
      <c r="F11" s="12">
        <v>1542194.5714700001</v>
      </c>
      <c r="G11" s="12">
        <v>1355678.6264299999</v>
      </c>
      <c r="H11" s="13">
        <f t="shared" si="1"/>
        <v>-12.094190220253177</v>
      </c>
      <c r="I11" s="13">
        <f t="shared" si="2"/>
        <v>1.023112078626125</v>
      </c>
      <c r="J11" s="12">
        <v>2454304.9901299998</v>
      </c>
      <c r="K11" s="12">
        <v>2139225.3662899998</v>
      </c>
      <c r="L11" s="13">
        <f t="shared" si="3"/>
        <v>-12.8378349515278</v>
      </c>
      <c r="M11" s="13">
        <f t="shared" si="4"/>
        <v>1.1873592692005723</v>
      </c>
    </row>
    <row r="12" spans="1:13" ht="13.8" x14ac:dyDescent="0.25">
      <c r="A12" s="11" t="s">
        <v>133</v>
      </c>
      <c r="B12" s="12">
        <v>143626.68825000001</v>
      </c>
      <c r="C12" s="12">
        <v>152820.87398</v>
      </c>
      <c r="D12" s="13">
        <f t="shared" si="0"/>
        <v>6.4014465849107234</v>
      </c>
      <c r="E12" s="13">
        <f t="shared" si="5"/>
        <v>1.0040766336662426</v>
      </c>
      <c r="F12" s="12">
        <v>1144621.7270599999</v>
      </c>
      <c r="G12" s="12">
        <v>1134000.8928499999</v>
      </c>
      <c r="H12" s="13">
        <f t="shared" si="1"/>
        <v>-0.9278903203488873</v>
      </c>
      <c r="I12" s="13">
        <f t="shared" si="2"/>
        <v>0.85581493137713938</v>
      </c>
      <c r="J12" s="12">
        <v>1539792.6494</v>
      </c>
      <c r="K12" s="12">
        <v>1553873.22227</v>
      </c>
      <c r="L12" s="13">
        <f t="shared" si="3"/>
        <v>0.91444603761985155</v>
      </c>
      <c r="M12" s="13">
        <f t="shared" si="4"/>
        <v>0.86246442413152069</v>
      </c>
    </row>
    <row r="13" spans="1:13" ht="13.8" x14ac:dyDescent="0.25">
      <c r="A13" s="11" t="s">
        <v>134</v>
      </c>
      <c r="B13" s="12">
        <v>154030.35561999999</v>
      </c>
      <c r="C13" s="12">
        <v>154994.99197999999</v>
      </c>
      <c r="D13" s="13">
        <f t="shared" si="0"/>
        <v>0.62626380113008806</v>
      </c>
      <c r="E13" s="13">
        <f t="shared" si="5"/>
        <v>1.0183612076631094</v>
      </c>
      <c r="F13" s="12">
        <v>925889.55697999999</v>
      </c>
      <c r="G13" s="12">
        <v>954585.47533000004</v>
      </c>
      <c r="H13" s="13">
        <f t="shared" si="1"/>
        <v>3.0992809167864834</v>
      </c>
      <c r="I13" s="13">
        <f t="shared" si="2"/>
        <v>0.72041257481727561</v>
      </c>
      <c r="J13" s="12">
        <v>1395454.64026</v>
      </c>
      <c r="K13" s="12">
        <v>1415647.5662700001</v>
      </c>
      <c r="L13" s="13">
        <f t="shared" si="3"/>
        <v>1.4470499740670699</v>
      </c>
      <c r="M13" s="13">
        <f t="shared" si="4"/>
        <v>0.78574342199719915</v>
      </c>
    </row>
    <row r="14" spans="1:13" ht="13.8" x14ac:dyDescent="0.25">
      <c r="A14" s="11" t="s">
        <v>135</v>
      </c>
      <c r="B14" s="12">
        <v>130280.1053</v>
      </c>
      <c r="C14" s="12">
        <v>277636.48910000001</v>
      </c>
      <c r="D14" s="13">
        <f t="shared" si="0"/>
        <v>113.10735699873587</v>
      </c>
      <c r="E14" s="13">
        <f t="shared" si="5"/>
        <v>1.8241507465460869</v>
      </c>
      <c r="F14" s="12">
        <v>1111044.68753</v>
      </c>
      <c r="G14" s="12">
        <v>1236369.99254</v>
      </c>
      <c r="H14" s="13">
        <f t="shared" si="1"/>
        <v>11.279951780212803</v>
      </c>
      <c r="I14" s="13">
        <f t="shared" si="2"/>
        <v>0.93307148785669891</v>
      </c>
      <c r="J14" s="12">
        <v>1727737.7794900001</v>
      </c>
      <c r="K14" s="12">
        <v>1758314.6616499999</v>
      </c>
      <c r="L14" s="13">
        <f t="shared" si="3"/>
        <v>1.7697640534911265</v>
      </c>
      <c r="M14" s="13">
        <f t="shared" si="4"/>
        <v>0.97593794678216894</v>
      </c>
    </row>
    <row r="15" spans="1:13" ht="13.8" x14ac:dyDescent="0.25">
      <c r="A15" s="11" t="s">
        <v>136</v>
      </c>
      <c r="B15" s="12">
        <v>26288.061740000001</v>
      </c>
      <c r="C15" s="12">
        <v>18068.147369999999</v>
      </c>
      <c r="D15" s="13">
        <f t="shared" si="0"/>
        <v>-31.268620909743809</v>
      </c>
      <c r="E15" s="13">
        <f t="shared" si="5"/>
        <v>0.11871287027339884</v>
      </c>
      <c r="F15" s="12">
        <v>303251.22191999998</v>
      </c>
      <c r="G15" s="12">
        <v>209161.58254999999</v>
      </c>
      <c r="H15" s="13">
        <f t="shared" si="1"/>
        <v>-31.026961333999694</v>
      </c>
      <c r="I15" s="13">
        <f t="shared" si="2"/>
        <v>0.15785137961125029</v>
      </c>
      <c r="J15" s="12">
        <v>402971.93148999999</v>
      </c>
      <c r="K15" s="12">
        <v>305387.19416999997</v>
      </c>
      <c r="L15" s="13">
        <f t="shared" si="3"/>
        <v>-24.216261653554312</v>
      </c>
      <c r="M15" s="13">
        <f t="shared" si="4"/>
        <v>0.16950262529924992</v>
      </c>
    </row>
    <row r="16" spans="1:13" ht="13.8" x14ac:dyDescent="0.25">
      <c r="A16" s="11" t="s">
        <v>137</v>
      </c>
      <c r="B16" s="12">
        <v>119426.97013</v>
      </c>
      <c r="C16" s="12">
        <v>93442.755529999995</v>
      </c>
      <c r="D16" s="13">
        <f t="shared" si="0"/>
        <v>-21.757409211433039</v>
      </c>
      <c r="E16" s="13">
        <f t="shared" si="5"/>
        <v>0.61394549690468969</v>
      </c>
      <c r="F16" s="12">
        <v>715560.06159000006</v>
      </c>
      <c r="G16" s="12">
        <v>662565.82363</v>
      </c>
      <c r="H16" s="13">
        <f t="shared" si="1"/>
        <v>-7.40598040676627</v>
      </c>
      <c r="I16" s="13">
        <f t="shared" si="2"/>
        <v>0.50002934605956317</v>
      </c>
      <c r="J16" s="12">
        <v>977985.75225999998</v>
      </c>
      <c r="K16" s="12">
        <v>958567.75913999998</v>
      </c>
      <c r="L16" s="13">
        <f t="shared" si="3"/>
        <v>-1.9855087944918932</v>
      </c>
      <c r="M16" s="13">
        <f t="shared" si="4"/>
        <v>0.53204507197181761</v>
      </c>
    </row>
    <row r="17" spans="1:13" ht="13.8" x14ac:dyDescent="0.25">
      <c r="A17" s="11" t="s">
        <v>138</v>
      </c>
      <c r="B17" s="12">
        <v>5349.45957</v>
      </c>
      <c r="C17" s="12">
        <v>6573.87219</v>
      </c>
      <c r="D17" s="13">
        <f t="shared" si="0"/>
        <v>22.888529279977345</v>
      </c>
      <c r="E17" s="13">
        <f t="shared" si="5"/>
        <v>4.3192211160572043E-2</v>
      </c>
      <c r="F17" s="12">
        <v>79399.985440000004</v>
      </c>
      <c r="G17" s="12">
        <v>81321.687770000004</v>
      </c>
      <c r="H17" s="13">
        <f t="shared" si="1"/>
        <v>2.4202804564141491</v>
      </c>
      <c r="I17" s="13">
        <f t="shared" si="2"/>
        <v>6.1372363176403211E-2</v>
      </c>
      <c r="J17" s="12">
        <v>101015.84755999999</v>
      </c>
      <c r="K17" s="12">
        <v>101207.34762</v>
      </c>
      <c r="L17" s="13">
        <f t="shared" si="3"/>
        <v>0.18957427435953672</v>
      </c>
      <c r="M17" s="13">
        <f t="shared" si="4"/>
        <v>5.6174297575864181E-2</v>
      </c>
    </row>
    <row r="18" spans="1:13" ht="15.6" x14ac:dyDescent="0.3">
      <c r="A18" s="9" t="s">
        <v>12</v>
      </c>
      <c r="B18" s="8">
        <f>B19</f>
        <v>208921.23465</v>
      </c>
      <c r="C18" s="8">
        <f>C19</f>
        <v>200781.50237</v>
      </c>
      <c r="D18" s="10">
        <f t="shared" si="0"/>
        <v>-3.8960770520221488</v>
      </c>
      <c r="E18" s="10">
        <f t="shared" si="5"/>
        <v>1.3191916114058093</v>
      </c>
      <c r="F18" s="8">
        <f>F19</f>
        <v>1833953.1421300001</v>
      </c>
      <c r="G18" s="8">
        <f>G19</f>
        <v>1882869.14955</v>
      </c>
      <c r="H18" s="10">
        <f t="shared" si="1"/>
        <v>2.6672441239795046</v>
      </c>
      <c r="I18" s="10">
        <f t="shared" si="2"/>
        <v>1.4209755408256211</v>
      </c>
      <c r="J18" s="8">
        <f>J19</f>
        <v>2467396.2799</v>
      </c>
      <c r="K18" s="8">
        <f>K19</f>
        <v>2559495.6094599999</v>
      </c>
      <c r="L18" s="10">
        <f t="shared" si="3"/>
        <v>3.7326525256710137</v>
      </c>
      <c r="M18" s="10">
        <f t="shared" si="4"/>
        <v>1.4206267765237959</v>
      </c>
    </row>
    <row r="19" spans="1:13" ht="13.8" x14ac:dyDescent="0.25">
      <c r="A19" s="11" t="s">
        <v>139</v>
      </c>
      <c r="B19" s="12">
        <v>208921.23465</v>
      </c>
      <c r="C19" s="12">
        <v>200781.50237</v>
      </c>
      <c r="D19" s="13">
        <f t="shared" si="0"/>
        <v>-3.8960770520221488</v>
      </c>
      <c r="E19" s="13">
        <f t="shared" si="5"/>
        <v>1.3191916114058093</v>
      </c>
      <c r="F19" s="12">
        <v>1833953.1421300001</v>
      </c>
      <c r="G19" s="12">
        <v>1882869.14955</v>
      </c>
      <c r="H19" s="13">
        <f t="shared" si="1"/>
        <v>2.6672441239795046</v>
      </c>
      <c r="I19" s="13">
        <f t="shared" si="2"/>
        <v>1.4209755408256211</v>
      </c>
      <c r="J19" s="12">
        <v>2467396.2799</v>
      </c>
      <c r="K19" s="12">
        <v>2559495.6094599999</v>
      </c>
      <c r="L19" s="13">
        <f t="shared" si="3"/>
        <v>3.7326525256710137</v>
      </c>
      <c r="M19" s="13">
        <f t="shared" si="4"/>
        <v>1.4206267765237959</v>
      </c>
    </row>
    <row r="20" spans="1:13" ht="15.6" x14ac:dyDescent="0.3">
      <c r="A20" s="9" t="s">
        <v>110</v>
      </c>
      <c r="B20" s="8">
        <f>B21</f>
        <v>409699.7548</v>
      </c>
      <c r="C20" s="8">
        <f>C21</f>
        <v>458291.00082999998</v>
      </c>
      <c r="D20" s="10">
        <f t="shared" si="0"/>
        <v>11.860208716434405</v>
      </c>
      <c r="E20" s="10">
        <f t="shared" si="5"/>
        <v>3.0111023014640104</v>
      </c>
      <c r="F20" s="8">
        <f>F21</f>
        <v>3632333.02153</v>
      </c>
      <c r="G20" s="8">
        <f>G21</f>
        <v>3995921.7875999999</v>
      </c>
      <c r="H20" s="10">
        <f t="shared" si="1"/>
        <v>10.009786104822794</v>
      </c>
      <c r="I20" s="10">
        <f t="shared" si="2"/>
        <v>3.0156674055596708</v>
      </c>
      <c r="J20" s="8">
        <f>J21</f>
        <v>4892708.9245800003</v>
      </c>
      <c r="K20" s="8">
        <f>K21</f>
        <v>5378251.3039600002</v>
      </c>
      <c r="L20" s="10">
        <f t="shared" si="3"/>
        <v>9.9237945045275655</v>
      </c>
      <c r="M20" s="10">
        <f t="shared" si="4"/>
        <v>2.9851537095981113</v>
      </c>
    </row>
    <row r="21" spans="1:13" ht="13.8" x14ac:dyDescent="0.25">
      <c r="A21" s="11" t="s">
        <v>140</v>
      </c>
      <c r="B21" s="12">
        <v>409699.7548</v>
      </c>
      <c r="C21" s="12">
        <v>458291.00082999998</v>
      </c>
      <c r="D21" s="13">
        <f t="shared" si="0"/>
        <v>11.860208716434405</v>
      </c>
      <c r="E21" s="13">
        <f t="shared" si="5"/>
        <v>3.0111023014640104</v>
      </c>
      <c r="F21" s="12">
        <v>3632333.02153</v>
      </c>
      <c r="G21" s="12">
        <v>3995921.7875999999</v>
      </c>
      <c r="H21" s="13">
        <f t="shared" si="1"/>
        <v>10.009786104822794</v>
      </c>
      <c r="I21" s="13">
        <f t="shared" si="2"/>
        <v>3.0156674055596708</v>
      </c>
      <c r="J21" s="12">
        <v>4892708.9245800003</v>
      </c>
      <c r="K21" s="12">
        <v>5378251.3039600002</v>
      </c>
      <c r="L21" s="13">
        <f t="shared" si="3"/>
        <v>9.9237945045275655</v>
      </c>
      <c r="M21" s="13">
        <f t="shared" si="4"/>
        <v>2.9851537095981113</v>
      </c>
    </row>
    <row r="22" spans="1:13" ht="16.8" x14ac:dyDescent="0.3">
      <c r="A22" s="88" t="s">
        <v>14</v>
      </c>
      <c r="B22" s="8">
        <f>B23+B27+B29</f>
        <v>11714858.90078</v>
      </c>
      <c r="C22" s="8">
        <f>C23+C27+C29</f>
        <v>11616576.495970001</v>
      </c>
      <c r="D22" s="10">
        <f t="shared" si="0"/>
        <v>-0.83895508808436869</v>
      </c>
      <c r="E22" s="10">
        <f t="shared" si="5"/>
        <v>76.324213564741413</v>
      </c>
      <c r="F22" s="8">
        <f>F23+F27+F29</f>
        <v>100172335.01444001</v>
      </c>
      <c r="G22" s="8">
        <f>G23+G27+G29</f>
        <v>102314098.57701001</v>
      </c>
      <c r="H22" s="10">
        <f t="shared" si="1"/>
        <v>2.1380789039820747</v>
      </c>
      <c r="I22" s="10">
        <f t="shared" si="2"/>
        <v>77.215047893423446</v>
      </c>
      <c r="J22" s="8">
        <f>J23+J27+J29</f>
        <v>133182443.50503001</v>
      </c>
      <c r="K22" s="8">
        <f>K23+K27+K29</f>
        <v>138358002.57865</v>
      </c>
      <c r="L22" s="10">
        <f t="shared" si="3"/>
        <v>3.886067065156769</v>
      </c>
      <c r="M22" s="10">
        <f t="shared" si="4"/>
        <v>76.794460003409654</v>
      </c>
    </row>
    <row r="23" spans="1:13" ht="15.6" x14ac:dyDescent="0.3">
      <c r="A23" s="9" t="s">
        <v>15</v>
      </c>
      <c r="B23" s="8">
        <f>B24+B25+B26</f>
        <v>1048636.99771</v>
      </c>
      <c r="C23" s="8">
        <f>C24+C25+C26</f>
        <v>1057014.5150299999</v>
      </c>
      <c r="D23" s="10">
        <f>(C23-B23)/B23*100</f>
        <v>0.79889583700504385</v>
      </c>
      <c r="E23" s="10">
        <f t="shared" si="5"/>
        <v>6.9448861817566625</v>
      </c>
      <c r="F23" s="8">
        <f>F24+F25+F26</f>
        <v>9246498.3998300005</v>
      </c>
      <c r="G23" s="8">
        <f>G24+G25+G26</f>
        <v>9028027.5402600002</v>
      </c>
      <c r="H23" s="10">
        <f t="shared" si="1"/>
        <v>-2.3627415495363842</v>
      </c>
      <c r="I23" s="10">
        <f t="shared" si="2"/>
        <v>6.8133286477584241</v>
      </c>
      <c r="J23" s="8">
        <f>J24+J25+J26</f>
        <v>12402658.50038</v>
      </c>
      <c r="K23" s="8">
        <f>K24+K25+K26</f>
        <v>12187223.525899999</v>
      </c>
      <c r="L23" s="10">
        <f t="shared" si="3"/>
        <v>-1.7370064206266795</v>
      </c>
      <c r="M23" s="10">
        <f t="shared" si="4"/>
        <v>6.7644171798470376</v>
      </c>
    </row>
    <row r="24" spans="1:13" ht="13.8" x14ac:dyDescent="0.25">
      <c r="A24" s="11" t="s">
        <v>141</v>
      </c>
      <c r="B24" s="12">
        <v>716708.76046999998</v>
      </c>
      <c r="C24" s="12">
        <v>678848.57270999998</v>
      </c>
      <c r="D24" s="13">
        <f t="shared" si="0"/>
        <v>-5.2825066258674198</v>
      </c>
      <c r="E24" s="13">
        <f t="shared" si="5"/>
        <v>4.4602283176642139</v>
      </c>
      <c r="F24" s="12">
        <v>6329797.1321299998</v>
      </c>
      <c r="G24" s="12">
        <v>5944313.3510299996</v>
      </c>
      <c r="H24" s="13">
        <f t="shared" si="1"/>
        <v>-6.089986346375742</v>
      </c>
      <c r="I24" s="13">
        <f t="shared" si="2"/>
        <v>4.4860918140995381</v>
      </c>
      <c r="J24" s="12">
        <v>8485267.8537700009</v>
      </c>
      <c r="K24" s="12">
        <v>8071629.4424599996</v>
      </c>
      <c r="L24" s="13">
        <f t="shared" si="3"/>
        <v>-4.8747831941006066</v>
      </c>
      <c r="M24" s="13">
        <f t="shared" si="4"/>
        <v>4.4800908717150572</v>
      </c>
    </row>
    <row r="25" spans="1:13" ht="13.8" x14ac:dyDescent="0.25">
      <c r="A25" s="11" t="s">
        <v>142</v>
      </c>
      <c r="B25" s="12">
        <v>138311.14146000001</v>
      </c>
      <c r="C25" s="12">
        <v>148011.70795000001</v>
      </c>
      <c r="D25" s="13">
        <f t="shared" si="0"/>
        <v>7.0135828448826949</v>
      </c>
      <c r="E25" s="13">
        <f t="shared" si="5"/>
        <v>0.97247904419835096</v>
      </c>
      <c r="F25" s="12">
        <v>1282468.2032300001</v>
      </c>
      <c r="G25" s="12">
        <v>1280242.07158</v>
      </c>
      <c r="H25" s="13">
        <f t="shared" si="1"/>
        <v>-0.17358182014910151</v>
      </c>
      <c r="I25" s="13">
        <f t="shared" si="2"/>
        <v>0.96618114460364157</v>
      </c>
      <c r="J25" s="12">
        <v>1659815.8444600001</v>
      </c>
      <c r="K25" s="12">
        <v>1681314.3259999999</v>
      </c>
      <c r="L25" s="13">
        <f t="shared" si="3"/>
        <v>1.2952329387477375</v>
      </c>
      <c r="M25" s="13">
        <f t="shared" si="4"/>
        <v>0.93319955011471434</v>
      </c>
    </row>
    <row r="26" spans="1:13" ht="13.8" x14ac:dyDescent="0.25">
      <c r="A26" s="11" t="s">
        <v>143</v>
      </c>
      <c r="B26" s="12">
        <v>193617.09578</v>
      </c>
      <c r="C26" s="12">
        <v>230154.23436999999</v>
      </c>
      <c r="D26" s="13">
        <f t="shared" si="0"/>
        <v>18.870822559757737</v>
      </c>
      <c r="E26" s="13">
        <f t="shared" si="5"/>
        <v>1.5121788198940975</v>
      </c>
      <c r="F26" s="12">
        <v>1634233.0644700001</v>
      </c>
      <c r="G26" s="12">
        <v>1803472.1176499999</v>
      </c>
      <c r="H26" s="13">
        <f t="shared" si="1"/>
        <v>10.355870093405919</v>
      </c>
      <c r="I26" s="13">
        <f t="shared" si="2"/>
        <v>1.3610556890552441</v>
      </c>
      <c r="J26" s="12">
        <v>2257574.8021499999</v>
      </c>
      <c r="K26" s="12">
        <v>2434279.7574399998</v>
      </c>
      <c r="L26" s="13">
        <f t="shared" si="3"/>
        <v>7.8272026743793868</v>
      </c>
      <c r="M26" s="13">
        <f t="shared" si="4"/>
        <v>1.3511267580172657</v>
      </c>
    </row>
    <row r="27" spans="1:13" ht="15.6" x14ac:dyDescent="0.3">
      <c r="A27" s="9" t="s">
        <v>19</v>
      </c>
      <c r="B27" s="8">
        <f>B28</f>
        <v>1529340.0713500001</v>
      </c>
      <c r="C27" s="8">
        <f>C28</f>
        <v>1653717.19395</v>
      </c>
      <c r="D27" s="10">
        <f t="shared" si="0"/>
        <v>8.132731557227034</v>
      </c>
      <c r="E27" s="10">
        <f t="shared" si="5"/>
        <v>10.865392599145903</v>
      </c>
      <c r="F27" s="8">
        <f>F28</f>
        <v>12772985.59162</v>
      </c>
      <c r="G27" s="8">
        <f>G28</f>
        <v>15023151.640869999</v>
      </c>
      <c r="H27" s="10">
        <f t="shared" si="1"/>
        <v>17.616602110052256</v>
      </c>
      <c r="I27" s="10">
        <f t="shared" si="2"/>
        <v>11.337766638161</v>
      </c>
      <c r="J27" s="8">
        <f>J28</f>
        <v>16994047.662489999</v>
      </c>
      <c r="K27" s="8">
        <f>K28</f>
        <v>19599098.501910001</v>
      </c>
      <c r="L27" s="10">
        <f t="shared" si="3"/>
        <v>15.329195793477639</v>
      </c>
      <c r="M27" s="10">
        <f t="shared" si="4"/>
        <v>10.878316815481883</v>
      </c>
    </row>
    <row r="28" spans="1:13" ht="13.8" x14ac:dyDescent="0.25">
      <c r="A28" s="11" t="s">
        <v>144</v>
      </c>
      <c r="B28" s="12">
        <v>1529340.0713500001</v>
      </c>
      <c r="C28" s="12">
        <v>1653717.19395</v>
      </c>
      <c r="D28" s="13">
        <f t="shared" si="0"/>
        <v>8.132731557227034</v>
      </c>
      <c r="E28" s="13">
        <f t="shared" si="5"/>
        <v>10.865392599145903</v>
      </c>
      <c r="F28" s="12">
        <v>12772985.59162</v>
      </c>
      <c r="G28" s="12">
        <v>15023151.640869999</v>
      </c>
      <c r="H28" s="13">
        <f t="shared" si="1"/>
        <v>17.616602110052256</v>
      </c>
      <c r="I28" s="13">
        <f t="shared" si="2"/>
        <v>11.337766638161</v>
      </c>
      <c r="J28" s="12">
        <v>16994047.662489999</v>
      </c>
      <c r="K28" s="12">
        <v>19599098.501910001</v>
      </c>
      <c r="L28" s="13">
        <f t="shared" si="3"/>
        <v>15.329195793477639</v>
      </c>
      <c r="M28" s="13">
        <f t="shared" si="4"/>
        <v>10.878316815481883</v>
      </c>
    </row>
    <row r="29" spans="1:13" ht="15.6" x14ac:dyDescent="0.3">
      <c r="A29" s="9" t="s">
        <v>21</v>
      </c>
      <c r="B29" s="8">
        <f>B30+B31+B32+B33+B34+B35+B36+B37+B38+B39+B40+B41</f>
        <v>9136881.8317200001</v>
      </c>
      <c r="C29" s="8">
        <f>C30+C31+C32+C33+C34+C35+C36+C37+C38+C39+C40+C41</f>
        <v>8905844.7869900018</v>
      </c>
      <c r="D29" s="10">
        <f t="shared" si="0"/>
        <v>-2.5286202556316315</v>
      </c>
      <c r="E29" s="10">
        <f t="shared" si="5"/>
        <v>58.513934783838849</v>
      </c>
      <c r="F29" s="8">
        <f>F30+F31+F32+F33+F34+F35+F36+F37+F38+F39+F40+F41</f>
        <v>78152851.022990018</v>
      </c>
      <c r="G29" s="8">
        <f>G30+G31+G32+G33+G34+G35+G36+G37+G38+G39+G40+G41</f>
        <v>78262919.395879999</v>
      </c>
      <c r="H29" s="10">
        <f t="shared" si="1"/>
        <v>0.14083730977082609</v>
      </c>
      <c r="I29" s="10">
        <f t="shared" si="2"/>
        <v>59.063952607504014</v>
      </c>
      <c r="J29" s="8">
        <f>J30+J31+J32+J33+J34+J35+J36+J37+J38+J39+J40+J41</f>
        <v>103785737.34216</v>
      </c>
      <c r="K29" s="8">
        <f>K30+K31+K32+K33+K34+K35+K36+K37+K38+K39+K40+K41</f>
        <v>106571680.55084001</v>
      </c>
      <c r="L29" s="10">
        <f t="shared" si="3"/>
        <v>2.6843218346036588</v>
      </c>
      <c r="M29" s="10">
        <f t="shared" si="4"/>
        <v>59.15172600808075</v>
      </c>
    </row>
    <row r="30" spans="1:13" ht="13.8" x14ac:dyDescent="0.25">
      <c r="A30" s="11" t="s">
        <v>145</v>
      </c>
      <c r="B30" s="12">
        <v>1459270.4180399999</v>
      </c>
      <c r="C30" s="12">
        <v>1505401.61042</v>
      </c>
      <c r="D30" s="13">
        <f t="shared" si="0"/>
        <v>3.1612504310174843</v>
      </c>
      <c r="E30" s="13">
        <f t="shared" si="5"/>
        <v>9.8909170059063545</v>
      </c>
      <c r="F30" s="12">
        <v>13236850.9855</v>
      </c>
      <c r="G30" s="12">
        <v>13293318.41886</v>
      </c>
      <c r="H30" s="13">
        <f t="shared" si="1"/>
        <v>0.42659264973108135</v>
      </c>
      <c r="I30" s="13">
        <f t="shared" si="2"/>
        <v>10.032285214360916</v>
      </c>
      <c r="J30" s="12">
        <v>17639231.514040001</v>
      </c>
      <c r="K30" s="12">
        <v>17685422.910629999</v>
      </c>
      <c r="L30" s="13">
        <f t="shared" si="3"/>
        <v>0.26186739798291081</v>
      </c>
      <c r="M30" s="13">
        <f t="shared" si="4"/>
        <v>9.816147075278284</v>
      </c>
    </row>
    <row r="31" spans="1:13" ht="13.8" x14ac:dyDescent="0.25">
      <c r="A31" s="11" t="s">
        <v>146</v>
      </c>
      <c r="B31" s="12">
        <v>2605339.7833199999</v>
      </c>
      <c r="C31" s="12">
        <v>2594651.1358599998</v>
      </c>
      <c r="D31" s="13">
        <f t="shared" si="0"/>
        <v>-0.41025925019190845</v>
      </c>
      <c r="E31" s="13">
        <f t="shared" si="5"/>
        <v>17.047596379886905</v>
      </c>
      <c r="F31" s="12">
        <v>23407190.891619999</v>
      </c>
      <c r="G31" s="12">
        <v>22549903.992070001</v>
      </c>
      <c r="H31" s="13">
        <f t="shared" si="1"/>
        <v>-3.6624937333121652</v>
      </c>
      <c r="I31" s="13">
        <f t="shared" si="2"/>
        <v>17.018103477002448</v>
      </c>
      <c r="J31" s="12">
        <v>31168559.759089999</v>
      </c>
      <c r="K31" s="12">
        <v>30707669.556979999</v>
      </c>
      <c r="L31" s="13">
        <f t="shared" si="3"/>
        <v>-1.4787022745752181</v>
      </c>
      <c r="M31" s="13">
        <f t="shared" si="4"/>
        <v>17.0440369016668</v>
      </c>
    </row>
    <row r="32" spans="1:13" ht="13.8" x14ac:dyDescent="0.25">
      <c r="A32" s="11" t="s">
        <v>147</v>
      </c>
      <c r="B32" s="12">
        <v>53260.481919999998</v>
      </c>
      <c r="C32" s="12">
        <v>37060.896339999999</v>
      </c>
      <c r="D32" s="13">
        <f t="shared" si="0"/>
        <v>-30.415769809091504</v>
      </c>
      <c r="E32" s="13">
        <f t="shared" si="5"/>
        <v>0.24350063619313408</v>
      </c>
      <c r="F32" s="12">
        <v>791536.59809999994</v>
      </c>
      <c r="G32" s="12">
        <v>726687.38676000002</v>
      </c>
      <c r="H32" s="13">
        <f t="shared" si="1"/>
        <v>-8.1928253849112735</v>
      </c>
      <c r="I32" s="13">
        <f t="shared" si="2"/>
        <v>0.54842101091264772</v>
      </c>
      <c r="J32" s="12">
        <v>1126055.62164</v>
      </c>
      <c r="K32" s="12">
        <v>925671.52897999994</v>
      </c>
      <c r="L32" s="13">
        <f t="shared" si="3"/>
        <v>-17.795221551148462</v>
      </c>
      <c r="M32" s="13">
        <f t="shared" si="4"/>
        <v>0.51378629268762666</v>
      </c>
    </row>
    <row r="33" spans="1:13" ht="13.8" x14ac:dyDescent="0.25">
      <c r="A33" s="11" t="s">
        <v>148</v>
      </c>
      <c r="B33" s="12">
        <v>999346.64451000001</v>
      </c>
      <c r="C33" s="12">
        <v>1014739.3168800001</v>
      </c>
      <c r="D33" s="13">
        <f t="shared" si="0"/>
        <v>1.5402735832016912</v>
      </c>
      <c r="E33" s="13">
        <f t="shared" si="5"/>
        <v>6.6671260987225835</v>
      </c>
      <c r="F33" s="12">
        <v>8142773.28706</v>
      </c>
      <c r="G33" s="12">
        <v>8186341.9737799997</v>
      </c>
      <c r="H33" s="13">
        <f t="shared" si="1"/>
        <v>0.53505955752490808</v>
      </c>
      <c r="I33" s="13">
        <f t="shared" si="2"/>
        <v>6.1781200867599706</v>
      </c>
      <c r="J33" s="12">
        <v>11254988.386159999</v>
      </c>
      <c r="K33" s="12">
        <v>11347380.37218</v>
      </c>
      <c r="L33" s="13">
        <f t="shared" si="3"/>
        <v>0.82089810180180145</v>
      </c>
      <c r="M33" s="13">
        <f t="shared" si="4"/>
        <v>6.2982692138786405</v>
      </c>
    </row>
    <row r="34" spans="1:13" ht="13.8" x14ac:dyDescent="0.25">
      <c r="A34" s="11" t="s">
        <v>149</v>
      </c>
      <c r="B34" s="12">
        <v>612323.60514999996</v>
      </c>
      <c r="C34" s="12">
        <v>648569.13069000002</v>
      </c>
      <c r="D34" s="13">
        <f t="shared" si="0"/>
        <v>5.9193415434508765</v>
      </c>
      <c r="E34" s="13">
        <f t="shared" si="5"/>
        <v>4.2612837663019922</v>
      </c>
      <c r="F34" s="12">
        <v>5244465.3028499996</v>
      </c>
      <c r="G34" s="12">
        <v>5705184.3180099996</v>
      </c>
      <c r="H34" s="13">
        <f t="shared" si="1"/>
        <v>8.784861536020296</v>
      </c>
      <c r="I34" s="13">
        <f t="shared" si="2"/>
        <v>4.3056244103482406</v>
      </c>
      <c r="J34" s="12">
        <v>6970387.4068999998</v>
      </c>
      <c r="K34" s="12">
        <v>7772477.6779699996</v>
      </c>
      <c r="L34" s="13">
        <f t="shared" si="3"/>
        <v>11.507111789453898</v>
      </c>
      <c r="M34" s="13">
        <f t="shared" si="4"/>
        <v>4.3140491698625212</v>
      </c>
    </row>
    <row r="35" spans="1:13" ht="13.8" x14ac:dyDescent="0.25">
      <c r="A35" s="11" t="s">
        <v>150</v>
      </c>
      <c r="B35" s="12">
        <v>663410.00473000004</v>
      </c>
      <c r="C35" s="12">
        <v>653298.60208999994</v>
      </c>
      <c r="D35" s="13">
        <f t="shared" si="0"/>
        <v>-1.5241558866926226</v>
      </c>
      <c r="E35" s="13">
        <f t="shared" si="5"/>
        <v>4.2923577393703196</v>
      </c>
      <c r="F35" s="12">
        <v>6007012.4290300002</v>
      </c>
      <c r="G35" s="12">
        <v>6043884.7635000004</v>
      </c>
      <c r="H35" s="13">
        <f t="shared" si="1"/>
        <v>0.61382151120260275</v>
      </c>
      <c r="I35" s="13">
        <f t="shared" si="2"/>
        <v>4.5612369943788718</v>
      </c>
      <c r="J35" s="12">
        <v>7901677.4286900004</v>
      </c>
      <c r="K35" s="12">
        <v>8119795.9880999997</v>
      </c>
      <c r="L35" s="13">
        <f t="shared" si="3"/>
        <v>2.7604082978386102</v>
      </c>
      <c r="M35" s="13">
        <f t="shared" si="4"/>
        <v>4.5068253127572424</v>
      </c>
    </row>
    <row r="36" spans="1:13" ht="13.8" x14ac:dyDescent="0.25">
      <c r="A36" s="11" t="s">
        <v>151</v>
      </c>
      <c r="B36" s="12">
        <v>1404159.60439</v>
      </c>
      <c r="C36" s="12">
        <v>1139766.64056</v>
      </c>
      <c r="D36" s="13">
        <f t="shared" si="0"/>
        <v>-18.829267200352096</v>
      </c>
      <c r="E36" s="13">
        <f t="shared" si="5"/>
        <v>7.4885911970922177</v>
      </c>
      <c r="F36" s="12">
        <v>10912579.81277</v>
      </c>
      <c r="G36" s="12">
        <v>10573874.65824</v>
      </c>
      <c r="H36" s="13">
        <f t="shared" si="1"/>
        <v>-3.1038046029559765</v>
      </c>
      <c r="I36" s="13">
        <f t="shared" si="2"/>
        <v>7.9799582805347322</v>
      </c>
      <c r="J36" s="12">
        <v>14161740.77744</v>
      </c>
      <c r="K36" s="12">
        <v>15160364.39459</v>
      </c>
      <c r="L36" s="13">
        <f t="shared" si="3"/>
        <v>7.051559782402113</v>
      </c>
      <c r="M36" s="13">
        <f t="shared" si="4"/>
        <v>8.4146343213913255</v>
      </c>
    </row>
    <row r="37" spans="1:13" ht="13.8" x14ac:dyDescent="0.25">
      <c r="A37" s="14" t="s">
        <v>152</v>
      </c>
      <c r="B37" s="12">
        <v>243458.81565999999</v>
      </c>
      <c r="C37" s="12">
        <v>304623.74540999997</v>
      </c>
      <c r="D37" s="13">
        <f t="shared" si="0"/>
        <v>25.123316887986203</v>
      </c>
      <c r="E37" s="13">
        <f t="shared" si="5"/>
        <v>2.0014647008634734</v>
      </c>
      <c r="F37" s="12">
        <v>2221193.21894</v>
      </c>
      <c r="G37" s="12">
        <v>2641339.8896599999</v>
      </c>
      <c r="H37" s="13">
        <f t="shared" si="1"/>
        <v>18.915358967307789</v>
      </c>
      <c r="I37" s="13">
        <f t="shared" si="2"/>
        <v>1.9933830128933425</v>
      </c>
      <c r="J37" s="12">
        <v>2924881.3978800001</v>
      </c>
      <c r="K37" s="12">
        <v>3406784.5477900002</v>
      </c>
      <c r="L37" s="13">
        <f t="shared" si="3"/>
        <v>16.475989428470196</v>
      </c>
      <c r="M37" s="13">
        <f t="shared" si="4"/>
        <v>1.8909074633884901</v>
      </c>
    </row>
    <row r="38" spans="1:13" ht="13.8" x14ac:dyDescent="0.25">
      <c r="A38" s="11" t="s">
        <v>153</v>
      </c>
      <c r="B38" s="12">
        <v>590090.13118000003</v>
      </c>
      <c r="C38" s="12">
        <v>439485.94263000001</v>
      </c>
      <c r="D38" s="13">
        <f t="shared" si="0"/>
        <v>-25.522234755703781</v>
      </c>
      <c r="E38" s="13">
        <f t="shared" si="5"/>
        <v>2.8875477173184909</v>
      </c>
      <c r="F38" s="12">
        <v>3407948.8708100002</v>
      </c>
      <c r="G38" s="12">
        <v>3171108.5255100001</v>
      </c>
      <c r="H38" s="13">
        <f t="shared" si="1"/>
        <v>-6.9496449118882477</v>
      </c>
      <c r="I38" s="13">
        <f t="shared" si="2"/>
        <v>2.3931921414349198</v>
      </c>
      <c r="J38" s="12">
        <v>4174982.5498299999</v>
      </c>
      <c r="K38" s="12">
        <v>4166148.5370900002</v>
      </c>
      <c r="L38" s="13">
        <f t="shared" si="3"/>
        <v>-0.21159400391648092</v>
      </c>
      <c r="M38" s="13">
        <f t="shared" si="4"/>
        <v>2.3123861376789718</v>
      </c>
    </row>
    <row r="39" spans="1:13" ht="13.8" x14ac:dyDescent="0.25">
      <c r="A39" s="11" t="s">
        <v>154</v>
      </c>
      <c r="B39" s="12">
        <v>122785.72756</v>
      </c>
      <c r="C39" s="12">
        <v>164235.79814</v>
      </c>
      <c r="D39" s="13">
        <f>(C39-B39)/B39*100</f>
        <v>33.758052669228327</v>
      </c>
      <c r="E39" s="13">
        <f t="shared" si="5"/>
        <v>1.0790759339949936</v>
      </c>
      <c r="F39" s="12">
        <v>1346869.41787</v>
      </c>
      <c r="G39" s="12">
        <v>1855273.8194800001</v>
      </c>
      <c r="H39" s="13">
        <f t="shared" si="1"/>
        <v>37.747118975647517</v>
      </c>
      <c r="I39" s="13">
        <f t="shared" si="2"/>
        <v>1.4001497234395053</v>
      </c>
      <c r="J39" s="12">
        <v>1870185.48817</v>
      </c>
      <c r="K39" s="12">
        <v>2544360.7236799998</v>
      </c>
      <c r="L39" s="13">
        <f t="shared" si="3"/>
        <v>36.048575917979598</v>
      </c>
      <c r="M39" s="13">
        <f t="shared" si="4"/>
        <v>1.4122262838957842</v>
      </c>
    </row>
    <row r="40" spans="1:13" ht="13.8" x14ac:dyDescent="0.25">
      <c r="A40" s="11" t="s">
        <v>155</v>
      </c>
      <c r="B40" s="12">
        <v>374279.93299</v>
      </c>
      <c r="C40" s="12">
        <v>396275.74239999999</v>
      </c>
      <c r="D40" s="13">
        <f>(C40-B40)/B40*100</f>
        <v>5.8768337469451426</v>
      </c>
      <c r="E40" s="13">
        <f t="shared" si="5"/>
        <v>2.6036444045245806</v>
      </c>
      <c r="F40" s="12">
        <v>3347853.26083</v>
      </c>
      <c r="G40" s="12">
        <v>3431838.5464300001</v>
      </c>
      <c r="H40" s="13">
        <f t="shared" si="1"/>
        <v>2.5086310258167774</v>
      </c>
      <c r="I40" s="13">
        <f t="shared" si="2"/>
        <v>2.5899615146942447</v>
      </c>
      <c r="J40" s="12">
        <v>4471601.12567</v>
      </c>
      <c r="K40" s="12">
        <v>4616375.6347399997</v>
      </c>
      <c r="L40" s="13">
        <f t="shared" si="3"/>
        <v>3.2376436314700912</v>
      </c>
      <c r="M40" s="13">
        <f t="shared" si="4"/>
        <v>2.5622809482323397</v>
      </c>
    </row>
    <row r="41" spans="1:13" ht="13.8" x14ac:dyDescent="0.25">
      <c r="A41" s="11" t="s">
        <v>156</v>
      </c>
      <c r="B41" s="12">
        <v>9156.6822699999993</v>
      </c>
      <c r="C41" s="12">
        <v>7736.2255699999996</v>
      </c>
      <c r="D41" s="13">
        <f t="shared" si="0"/>
        <v>-15.512787908496467</v>
      </c>
      <c r="E41" s="13">
        <f t="shared" si="5"/>
        <v>5.0829203663793288E-2</v>
      </c>
      <c r="F41" s="12">
        <v>86576.947610000003</v>
      </c>
      <c r="G41" s="12">
        <v>84163.103579999995</v>
      </c>
      <c r="H41" s="13">
        <f t="shared" si="1"/>
        <v>-2.7880909371782914</v>
      </c>
      <c r="I41" s="13">
        <f t="shared" si="2"/>
        <v>6.3516740744164718E-2</v>
      </c>
      <c r="J41" s="12">
        <v>121445.88665</v>
      </c>
      <c r="K41" s="12">
        <v>119228.67810999999</v>
      </c>
      <c r="L41" s="13">
        <f t="shared" si="3"/>
        <v>-1.8256761107025989</v>
      </c>
      <c r="M41" s="13">
        <f t="shared" si="4"/>
        <v>6.6176887362716791E-2</v>
      </c>
    </row>
    <row r="42" spans="1:13" ht="15.6" x14ac:dyDescent="0.3">
      <c r="A42" s="9" t="s">
        <v>31</v>
      </c>
      <c r="B42" s="8">
        <f>B43</f>
        <v>364373.57481999998</v>
      </c>
      <c r="C42" s="8">
        <f>C43</f>
        <v>353769.07397999999</v>
      </c>
      <c r="D42" s="10">
        <f t="shared" si="0"/>
        <v>-2.910337514249929</v>
      </c>
      <c r="E42" s="10">
        <f t="shared" si="5"/>
        <v>2.3243634959419848</v>
      </c>
      <c r="F42" s="8">
        <f>F43</f>
        <v>3373859.5333699998</v>
      </c>
      <c r="G42" s="8">
        <f>G43</f>
        <v>3201890.8192500002</v>
      </c>
      <c r="H42" s="10">
        <f t="shared" si="1"/>
        <v>-5.0970916962932264</v>
      </c>
      <c r="I42" s="10">
        <f t="shared" si="2"/>
        <v>2.4164231166227088</v>
      </c>
      <c r="J42" s="8">
        <f>J43</f>
        <v>4572438.4397900002</v>
      </c>
      <c r="K42" s="8">
        <f>K43</f>
        <v>4389315.2432599999</v>
      </c>
      <c r="L42" s="10">
        <f t="shared" si="3"/>
        <v>-4.00493519904908</v>
      </c>
      <c r="M42" s="10">
        <f t="shared" si="4"/>
        <v>2.4362529641122501</v>
      </c>
    </row>
    <row r="43" spans="1:13" ht="13.8" x14ac:dyDescent="0.25">
      <c r="A43" s="11" t="s">
        <v>157</v>
      </c>
      <c r="B43" s="12">
        <v>364373.57481999998</v>
      </c>
      <c r="C43" s="12">
        <v>353769.07397999999</v>
      </c>
      <c r="D43" s="13">
        <f t="shared" si="0"/>
        <v>-2.910337514249929</v>
      </c>
      <c r="E43" s="13">
        <f t="shared" si="5"/>
        <v>2.3243634959419848</v>
      </c>
      <c r="F43" s="12">
        <v>3373859.5333699998</v>
      </c>
      <c r="G43" s="12">
        <v>3201890.8192500002</v>
      </c>
      <c r="H43" s="13">
        <f t="shared" si="1"/>
        <v>-5.0970916962932264</v>
      </c>
      <c r="I43" s="13">
        <f t="shared" si="2"/>
        <v>2.4164231166227088</v>
      </c>
      <c r="J43" s="12">
        <v>4572438.4397900002</v>
      </c>
      <c r="K43" s="12">
        <v>4389315.2432599999</v>
      </c>
      <c r="L43" s="13">
        <f t="shared" si="3"/>
        <v>-4.00493519904908</v>
      </c>
      <c r="M43" s="13">
        <f t="shared" si="4"/>
        <v>2.4362529641122501</v>
      </c>
    </row>
    <row r="44" spans="1:13" ht="15.6" x14ac:dyDescent="0.3">
      <c r="A44" s="9" t="s">
        <v>33</v>
      </c>
      <c r="B44" s="8">
        <f>B8+B22+B42</f>
        <v>13973982.32367</v>
      </c>
      <c r="C44" s="8">
        <f>C8+C22+C42</f>
        <v>14051632.015250001</v>
      </c>
      <c r="D44" s="10">
        <f t="shared" si="0"/>
        <v>0.5556733204712403</v>
      </c>
      <c r="E44" s="10">
        <f t="shared" si="5"/>
        <v>92.323221324041668</v>
      </c>
      <c r="F44" s="15">
        <f>F8+F22+F42</f>
        <v>119625534.17581002</v>
      </c>
      <c r="G44" s="15">
        <f>G8+G22+G42</f>
        <v>121871955.92873001</v>
      </c>
      <c r="H44" s="16">
        <f t="shared" si="1"/>
        <v>1.8778781373034361</v>
      </c>
      <c r="I44" s="16">
        <f t="shared" si="2"/>
        <v>91.975094779524198</v>
      </c>
      <c r="J44" s="15">
        <f>J8+J22+J42</f>
        <v>160210527.11610001</v>
      </c>
      <c r="K44" s="15">
        <f>K8+K22+K42</f>
        <v>165648128.63847998</v>
      </c>
      <c r="L44" s="16">
        <f t="shared" si="3"/>
        <v>3.3940350988543275</v>
      </c>
      <c r="M44" s="16">
        <f t="shared" si="4"/>
        <v>91.94161777621936</v>
      </c>
    </row>
    <row r="45" spans="1:13" ht="15" x14ac:dyDescent="0.25">
      <c r="A45" s="89" t="s">
        <v>34</v>
      </c>
      <c r="B45" s="90">
        <f>+B46-B44</f>
        <v>423853.09633000009</v>
      </c>
      <c r="C45" s="90">
        <f>+C46-C44</f>
        <v>385842.79674999975</v>
      </c>
      <c r="D45" s="91">
        <f t="shared" si="0"/>
        <v>-8.9678003792159604</v>
      </c>
      <c r="E45" s="91">
        <f t="shared" si="5"/>
        <v>2.5350969824698808</v>
      </c>
      <c r="F45" s="90">
        <f t="shared" ref="F45:G45" si="6">+F46-F44</f>
        <v>3316427.9561899751</v>
      </c>
      <c r="G45" s="90">
        <f t="shared" si="6"/>
        <v>3923841.196269989</v>
      </c>
      <c r="H45" s="92">
        <f t="shared" si="1"/>
        <v>18.315285243760606</v>
      </c>
      <c r="I45" s="92">
        <f t="shared" si="2"/>
        <v>2.9612691712093593</v>
      </c>
      <c r="J45" s="90">
        <f t="shared" ref="J45:K45" si="7">+J46-J44</f>
        <v>4678123.4428969622</v>
      </c>
      <c r="K45" s="90">
        <f t="shared" si="7"/>
        <v>7795721.4325200021</v>
      </c>
      <c r="L45" s="92">
        <f t="shared" si="3"/>
        <v>66.642063376002852</v>
      </c>
      <c r="M45" s="92">
        <f t="shared" si="4"/>
        <v>4.3269504227416569</v>
      </c>
    </row>
    <row r="46" spans="1:13" s="18" customFormat="1" ht="22.5" customHeight="1" x14ac:dyDescent="0.4">
      <c r="A46" s="17" t="s">
        <v>223</v>
      </c>
      <c r="B46" s="150">
        <v>14397835.42</v>
      </c>
      <c r="C46" s="150">
        <v>14437474.812000001</v>
      </c>
      <c r="D46" s="151">
        <f t="shared" ref="D46:D48" si="8">(C46-B46)/B46*100</f>
        <v>0.27531494036206261</v>
      </c>
      <c r="E46" s="93">
        <f t="shared" si="5"/>
        <v>94.858318306511549</v>
      </c>
      <c r="F46" s="152">
        <v>122941962.132</v>
      </c>
      <c r="G46" s="152">
        <v>125795797.125</v>
      </c>
      <c r="H46" s="151">
        <f t="shared" ref="H46:H48" si="9">(G46-F46)/F46*100</f>
        <v>2.3212863561880548</v>
      </c>
      <c r="I46" s="94">
        <f t="shared" si="2"/>
        <v>94.936363950733565</v>
      </c>
      <c r="J46" s="152">
        <v>164888650.55899698</v>
      </c>
      <c r="K46" s="152">
        <v>173443850.07099998</v>
      </c>
      <c r="L46" s="151">
        <f t="shared" ref="L46:L48" si="10">(K46-J46)/J46*100</f>
        <v>5.188470815304516</v>
      </c>
      <c r="M46" s="94">
        <f t="shared" si="4"/>
        <v>96.26856819896102</v>
      </c>
    </row>
    <row r="47" spans="1:13" ht="15" x14ac:dyDescent="0.25">
      <c r="A47" s="153" t="s">
        <v>224</v>
      </c>
      <c r="B47" s="90">
        <f>+B48-B46</f>
        <v>810756.64699999988</v>
      </c>
      <c r="C47" s="90">
        <f>+C48-C46</f>
        <v>782566.0549999997</v>
      </c>
      <c r="D47" s="91">
        <f t="shared" si="8"/>
        <v>-3.4770719554766947</v>
      </c>
      <c r="E47" s="91">
        <f t="shared" si="5"/>
        <v>5.1416816934884491</v>
      </c>
      <c r="F47" s="90">
        <f t="shared" ref="F47:G47" si="11">+F48-F46</f>
        <v>6257606.2520000041</v>
      </c>
      <c r="G47" s="90">
        <f t="shared" si="11"/>
        <v>6709590.5789999962</v>
      </c>
      <c r="H47" s="154">
        <f t="shared" si="9"/>
        <v>7.2229588887209495</v>
      </c>
      <c r="I47" s="154">
        <f t="shared" si="2"/>
        <v>5.0636360492664334</v>
      </c>
      <c r="J47" s="90">
        <f t="shared" ref="J47:K47" si="12">+J48-J46</f>
        <v>5738438.6510030329</v>
      </c>
      <c r="K47" s="90">
        <f t="shared" si="12"/>
        <v>6722795.5080000162</v>
      </c>
      <c r="L47" s="154">
        <f t="shared" si="10"/>
        <v>17.153740187235872</v>
      </c>
      <c r="M47" s="154">
        <f t="shared" si="4"/>
        <v>3.7314318010389917</v>
      </c>
    </row>
    <row r="48" spans="1:13" s="18" customFormat="1" ht="22.5" customHeight="1" x14ac:dyDescent="0.4">
      <c r="A48" s="17" t="s">
        <v>225</v>
      </c>
      <c r="B48" s="150">
        <v>15208592.067</v>
      </c>
      <c r="C48" s="150">
        <v>15220040.867000001</v>
      </c>
      <c r="D48" s="151">
        <f t="shared" si="8"/>
        <v>7.5278500137055102E-2</v>
      </c>
      <c r="E48" s="93">
        <f t="shared" si="5"/>
        <v>100</v>
      </c>
      <c r="F48" s="152">
        <v>129199568.384</v>
      </c>
      <c r="G48" s="152">
        <v>132505387.704</v>
      </c>
      <c r="H48" s="151">
        <f t="shared" si="9"/>
        <v>2.5586922319853382</v>
      </c>
      <c r="I48" s="94">
        <f t="shared" si="2"/>
        <v>100</v>
      </c>
      <c r="J48" s="152">
        <v>170627089.21000001</v>
      </c>
      <c r="K48" s="152">
        <v>180166645.579</v>
      </c>
      <c r="L48" s="151">
        <f t="shared" si="10"/>
        <v>5.5908803304140875</v>
      </c>
      <c r="M48" s="94">
        <f t="shared" si="4"/>
        <v>100</v>
      </c>
    </row>
    <row r="49" spans="1:13" s="18" customFormat="1" ht="22.5" customHeight="1" x14ac:dyDescent="0.4">
      <c r="A49" s="155"/>
      <c r="B49" s="158"/>
      <c r="C49" s="158"/>
      <c r="D49" s="157"/>
      <c r="E49" s="156"/>
      <c r="F49" s="159"/>
      <c r="G49" s="159"/>
      <c r="H49" s="157"/>
      <c r="I49" s="157"/>
      <c r="J49" s="159"/>
      <c r="K49" s="159"/>
      <c r="L49" s="157"/>
      <c r="M49" s="157"/>
    </row>
    <row r="50" spans="1:13" s="18" customFormat="1" ht="22.5" customHeight="1" x14ac:dyDescent="0.4">
      <c r="A50" s="155"/>
      <c r="B50" s="158"/>
      <c r="C50" s="158"/>
      <c r="D50" s="157"/>
      <c r="E50" s="156"/>
      <c r="F50" s="159"/>
      <c r="G50" s="159"/>
      <c r="H50" s="157"/>
      <c r="I50" s="157"/>
      <c r="J50" s="159"/>
      <c r="K50" s="159"/>
      <c r="L50" s="157"/>
      <c r="M50" s="157"/>
    </row>
    <row r="51" spans="1:13" ht="14.4" x14ac:dyDescent="0.25">
      <c r="C51" s="160"/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3320312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3320312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56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3320312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topLeftCell="A16" workbookViewId="0">
      <selection activeCell="H94" sqref="H94"/>
    </sheetView>
  </sheetViews>
  <sheetFormatPr defaultColWidth="9.33203125" defaultRowHeight="13.2" x14ac:dyDescent="0.25"/>
  <cols>
    <col min="4" max="4" width="22.33203125" customWidth="1"/>
    <col min="9" max="9" width="17.6640625" customWidth="1"/>
  </cols>
  <sheetData>
    <row r="1" spans="2:2" ht="13.8" x14ac:dyDescent="0.25">
      <c r="B1" s="33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59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2"/>
  <sheetViews>
    <sheetView showGridLines="0" topLeftCell="A55" zoomScale="90" zoomScaleNormal="90" workbookViewId="0">
      <selection activeCell="K79" sqref="K79"/>
    </sheetView>
  </sheetViews>
  <sheetFormatPr defaultColWidth="9.33203125" defaultRowHeight="13.2" x14ac:dyDescent="0.25"/>
  <cols>
    <col min="1" max="1" width="7" customWidth="1"/>
    <col min="2" max="2" width="40.33203125" customWidth="1"/>
    <col min="3" max="4" width="11" style="35" bestFit="1" customWidth="1"/>
    <col min="5" max="5" width="12.33203125" style="36" bestFit="1" customWidth="1"/>
    <col min="6" max="6" width="11" style="36" bestFit="1" customWidth="1"/>
    <col min="7" max="7" width="12.33203125" style="36" bestFit="1" customWidth="1"/>
    <col min="8" max="8" width="11.44140625" style="36" bestFit="1" customWidth="1"/>
    <col min="9" max="9" width="12.33203125" style="36" bestFit="1" customWidth="1"/>
    <col min="10" max="10" width="12.6640625" style="36" bestFit="1" customWidth="1"/>
    <col min="11" max="11" width="12.33203125" style="36" bestFit="1" customWidth="1"/>
    <col min="12" max="12" width="11" style="36" customWidth="1"/>
    <col min="13" max="13" width="12.33203125" style="36" bestFit="1" customWidth="1"/>
    <col min="14" max="14" width="11" style="36" bestFit="1" customWidth="1"/>
    <col min="15" max="15" width="13.5546875" style="35" bestFit="1" customWidth="1"/>
  </cols>
  <sheetData>
    <row r="1" spans="1:15" ht="16.2" thickBot="1" x14ac:dyDescent="0.35">
      <c r="A1" s="95"/>
      <c r="B1" s="120" t="s">
        <v>60</v>
      </c>
      <c r="C1" s="121" t="s">
        <v>44</v>
      </c>
      <c r="D1" s="121" t="s">
        <v>45</v>
      </c>
      <c r="E1" s="121" t="s">
        <v>46</v>
      </c>
      <c r="F1" s="121" t="s">
        <v>47</v>
      </c>
      <c r="G1" s="121" t="s">
        <v>48</v>
      </c>
      <c r="H1" s="121" t="s">
        <v>49</v>
      </c>
      <c r="I1" s="121" t="s">
        <v>0</v>
      </c>
      <c r="J1" s="121" t="s">
        <v>61</v>
      </c>
      <c r="K1" s="121" t="s">
        <v>50</v>
      </c>
      <c r="L1" s="121" t="s">
        <v>51</v>
      </c>
      <c r="M1" s="121" t="s">
        <v>52</v>
      </c>
      <c r="N1" s="121" t="s">
        <v>53</v>
      </c>
      <c r="O1" s="122" t="s">
        <v>42</v>
      </c>
    </row>
    <row r="2" spans="1:15" s="39" customFormat="1" ht="15" thickTop="1" thickBot="1" x14ac:dyDescent="0.3">
      <c r="A2" s="96">
        <v>2019</v>
      </c>
      <c r="B2" s="123" t="s">
        <v>2</v>
      </c>
      <c r="C2" s="124">
        <f>C4+C6+C8+C10+C12+C14+C16+C18+C20+C22</f>
        <v>1881491.78495</v>
      </c>
      <c r="D2" s="124">
        <f t="shared" ref="D2:O2" si="0">D4+D6+D8+D10+D12+D14+D16+D18+D20+D22</f>
        <v>1857196.3909499997</v>
      </c>
      <c r="E2" s="124">
        <f t="shared" si="0"/>
        <v>1950593.3993000002</v>
      </c>
      <c r="F2" s="124">
        <f t="shared" si="0"/>
        <v>1878507.94992</v>
      </c>
      <c r="G2" s="124">
        <f t="shared" si="0"/>
        <v>2012506.5440200001</v>
      </c>
      <c r="H2" s="124">
        <f t="shared" si="0"/>
        <v>1364057.3229500002</v>
      </c>
      <c r="I2" s="124">
        <f t="shared" si="0"/>
        <v>1799205.3832200002</v>
      </c>
      <c r="J2" s="124">
        <f t="shared" si="0"/>
        <v>1531121.3118600002</v>
      </c>
      <c r="K2" s="124">
        <f t="shared" si="0"/>
        <v>2081286.4453</v>
      </c>
      <c r="L2" s="124"/>
      <c r="M2" s="124"/>
      <c r="N2" s="124"/>
      <c r="O2" s="124">
        <f t="shared" si="0"/>
        <v>16355966.532470001</v>
      </c>
    </row>
    <row r="3" spans="1:15" ht="14.4" thickTop="1" x14ac:dyDescent="0.25">
      <c r="A3" s="95">
        <v>2018</v>
      </c>
      <c r="B3" s="123" t="s">
        <v>2</v>
      </c>
      <c r="C3" s="124">
        <f>C5+C7+C9+C11+C13+C15+C17+C19+C21+C23</f>
        <v>1893782.1339599998</v>
      </c>
      <c r="D3" s="124">
        <f t="shared" ref="D3:O3" si="1">D5+D7+D9+D11+D13+D15+D17+D19+D21+D23</f>
        <v>1835790.1215799998</v>
      </c>
      <c r="E3" s="124">
        <f t="shared" si="1"/>
        <v>1994931.3816400003</v>
      </c>
      <c r="F3" s="124">
        <f t="shared" si="1"/>
        <v>1783106.34775</v>
      </c>
      <c r="G3" s="124">
        <f t="shared" si="1"/>
        <v>1896880.0225399998</v>
      </c>
      <c r="H3" s="124">
        <f t="shared" si="1"/>
        <v>1589490.87335</v>
      </c>
      <c r="I3" s="124">
        <f t="shared" si="1"/>
        <v>1678333.5975200001</v>
      </c>
      <c r="J3" s="124">
        <f t="shared" si="1"/>
        <v>1512275.3015899998</v>
      </c>
      <c r="K3" s="124">
        <f t="shared" si="1"/>
        <v>1894749.8480700001</v>
      </c>
      <c r="L3" s="124">
        <f t="shared" si="1"/>
        <v>2161630.8931700001</v>
      </c>
      <c r="M3" s="124">
        <f t="shared" si="1"/>
        <v>2303899.7195699997</v>
      </c>
      <c r="N3" s="124">
        <f t="shared" si="1"/>
        <v>2079313.67136</v>
      </c>
      <c r="O3" s="124">
        <f t="shared" si="1"/>
        <v>22624183.912099995</v>
      </c>
    </row>
    <row r="4" spans="1:15" s="39" customFormat="1" ht="13.8" x14ac:dyDescent="0.25">
      <c r="A4" s="96">
        <v>2019</v>
      </c>
      <c r="B4" s="125" t="s">
        <v>131</v>
      </c>
      <c r="C4" s="126">
        <v>560032.39307999995</v>
      </c>
      <c r="D4" s="126">
        <v>565262.68799999997</v>
      </c>
      <c r="E4" s="126">
        <v>586795.91000999999</v>
      </c>
      <c r="F4" s="126">
        <v>597744.71329999994</v>
      </c>
      <c r="G4" s="126">
        <v>590708.50314000004</v>
      </c>
      <c r="H4" s="126">
        <v>344818.34487999999</v>
      </c>
      <c r="I4" s="126">
        <v>546718.85519000003</v>
      </c>
      <c r="J4" s="126">
        <v>481665.40208000003</v>
      </c>
      <c r="K4" s="126">
        <v>569744.70453999995</v>
      </c>
      <c r="L4" s="126"/>
      <c r="M4" s="126"/>
      <c r="N4" s="126"/>
      <c r="O4" s="127">
        <v>4843491.5142200002</v>
      </c>
    </row>
    <row r="5" spans="1:15" ht="13.8" x14ac:dyDescent="0.25">
      <c r="A5" s="95">
        <v>2018</v>
      </c>
      <c r="B5" s="125" t="s">
        <v>131</v>
      </c>
      <c r="C5" s="126">
        <v>547223.66903999995</v>
      </c>
      <c r="D5" s="126">
        <v>534695.97504000005</v>
      </c>
      <c r="E5" s="126">
        <v>599961.66367000004</v>
      </c>
      <c r="F5" s="126">
        <v>534035.62387000001</v>
      </c>
      <c r="G5" s="126">
        <v>559444.18229999999</v>
      </c>
      <c r="H5" s="126">
        <v>447489.81228999997</v>
      </c>
      <c r="I5" s="126">
        <v>533361.76101000002</v>
      </c>
      <c r="J5" s="126">
        <v>489967.42408999999</v>
      </c>
      <c r="K5" s="126">
        <v>544911.54104000004</v>
      </c>
      <c r="L5" s="126">
        <v>645860.07984999998</v>
      </c>
      <c r="M5" s="126">
        <v>647966.02815000003</v>
      </c>
      <c r="N5" s="126">
        <v>593523.16351999994</v>
      </c>
      <c r="O5" s="127">
        <v>6678440.9238700001</v>
      </c>
    </row>
    <row r="6" spans="1:15" s="39" customFormat="1" ht="13.8" x14ac:dyDescent="0.25">
      <c r="A6" s="96">
        <v>2019</v>
      </c>
      <c r="B6" s="125" t="s">
        <v>132</v>
      </c>
      <c r="C6" s="126">
        <v>199176.22761</v>
      </c>
      <c r="D6" s="126">
        <v>165895.22714</v>
      </c>
      <c r="E6" s="126">
        <v>143609.00703000001</v>
      </c>
      <c r="F6" s="126">
        <v>113212.84436</v>
      </c>
      <c r="G6" s="126">
        <v>140808.25948000001</v>
      </c>
      <c r="H6" s="126">
        <v>202443.87166999999</v>
      </c>
      <c r="I6" s="126">
        <v>131758.79988000001</v>
      </c>
      <c r="J6" s="126">
        <v>109842.28185</v>
      </c>
      <c r="K6" s="126">
        <v>148932.10741</v>
      </c>
      <c r="L6" s="126"/>
      <c r="M6" s="126"/>
      <c r="N6" s="126"/>
      <c r="O6" s="127">
        <v>1355678.6264299999</v>
      </c>
    </row>
    <row r="7" spans="1:15" ht="13.8" x14ac:dyDescent="0.25">
      <c r="A7" s="95">
        <v>2018</v>
      </c>
      <c r="B7" s="125" t="s">
        <v>132</v>
      </c>
      <c r="C7" s="126">
        <v>225394.03391999999</v>
      </c>
      <c r="D7" s="126">
        <v>211794.99771</v>
      </c>
      <c r="E7" s="126">
        <v>207194.92988000001</v>
      </c>
      <c r="F7" s="126">
        <v>149357.76658</v>
      </c>
      <c r="G7" s="126">
        <v>213052.51121999999</v>
      </c>
      <c r="H7" s="126">
        <v>167635.71973000001</v>
      </c>
      <c r="I7" s="126">
        <v>104468.44220999999</v>
      </c>
      <c r="J7" s="126">
        <v>111080.49325</v>
      </c>
      <c r="K7" s="126">
        <v>152215.67697</v>
      </c>
      <c r="L7" s="126">
        <v>201895.71311000001</v>
      </c>
      <c r="M7" s="126">
        <v>299870.78110999998</v>
      </c>
      <c r="N7" s="126">
        <v>281780.24563999998</v>
      </c>
      <c r="O7" s="127">
        <v>2325741.3113299999</v>
      </c>
    </row>
    <row r="8" spans="1:15" s="39" customFormat="1" ht="13.8" x14ac:dyDescent="0.25">
      <c r="A8" s="96">
        <v>2019</v>
      </c>
      <c r="B8" s="125" t="s">
        <v>133</v>
      </c>
      <c r="C8" s="126">
        <v>125434.41522</v>
      </c>
      <c r="D8" s="126">
        <v>122148.56421</v>
      </c>
      <c r="E8" s="126">
        <v>128023.94576</v>
      </c>
      <c r="F8" s="126">
        <v>125243.73372</v>
      </c>
      <c r="G8" s="126">
        <v>138556.26306999999</v>
      </c>
      <c r="H8" s="126">
        <v>83564.09302</v>
      </c>
      <c r="I8" s="126">
        <v>130194.65261999999</v>
      </c>
      <c r="J8" s="126">
        <v>128014.35125000001</v>
      </c>
      <c r="K8" s="126">
        <v>152820.87398</v>
      </c>
      <c r="L8" s="126"/>
      <c r="M8" s="126"/>
      <c r="N8" s="126"/>
      <c r="O8" s="127">
        <v>1134000.8928499999</v>
      </c>
    </row>
    <row r="9" spans="1:15" ht="13.8" x14ac:dyDescent="0.25">
      <c r="A9" s="95">
        <v>2018</v>
      </c>
      <c r="B9" s="125" t="s">
        <v>133</v>
      </c>
      <c r="C9" s="126">
        <v>119835.36044999999</v>
      </c>
      <c r="D9" s="126">
        <v>117643.61351</v>
      </c>
      <c r="E9" s="126">
        <v>141218.40416000001</v>
      </c>
      <c r="F9" s="126">
        <v>128537.29485999999</v>
      </c>
      <c r="G9" s="126">
        <v>137415.20196999999</v>
      </c>
      <c r="H9" s="126">
        <v>118810.93104</v>
      </c>
      <c r="I9" s="126">
        <v>125958.33078</v>
      </c>
      <c r="J9" s="126">
        <v>111575.90204</v>
      </c>
      <c r="K9" s="126">
        <v>143626.68825000001</v>
      </c>
      <c r="L9" s="126">
        <v>141433.93588</v>
      </c>
      <c r="M9" s="126">
        <v>150319.4952</v>
      </c>
      <c r="N9" s="126">
        <v>128118.89834</v>
      </c>
      <c r="O9" s="127">
        <v>1564494.05648</v>
      </c>
    </row>
    <row r="10" spans="1:15" s="39" customFormat="1" ht="13.8" x14ac:dyDescent="0.25">
      <c r="A10" s="96">
        <v>2019</v>
      </c>
      <c r="B10" s="125" t="s">
        <v>134</v>
      </c>
      <c r="C10" s="126">
        <v>112141.59022</v>
      </c>
      <c r="D10" s="126">
        <v>114842.19143000001</v>
      </c>
      <c r="E10" s="126">
        <v>118300.13184</v>
      </c>
      <c r="F10" s="126">
        <v>117697.58087999999</v>
      </c>
      <c r="G10" s="126">
        <v>117894.47007</v>
      </c>
      <c r="H10" s="126">
        <v>63517.454749999997</v>
      </c>
      <c r="I10" s="126">
        <v>83084.204899999997</v>
      </c>
      <c r="J10" s="126">
        <v>72112.859259999997</v>
      </c>
      <c r="K10" s="126">
        <v>154994.99197999999</v>
      </c>
      <c r="L10" s="126"/>
      <c r="M10" s="126"/>
      <c r="N10" s="126"/>
      <c r="O10" s="127">
        <v>954585.47533000004</v>
      </c>
    </row>
    <row r="11" spans="1:15" ht="13.8" x14ac:dyDescent="0.25">
      <c r="A11" s="95">
        <v>2018</v>
      </c>
      <c r="B11" s="125" t="s">
        <v>134</v>
      </c>
      <c r="C11" s="126">
        <v>108333.43629</v>
      </c>
      <c r="D11" s="126">
        <v>107572.17714</v>
      </c>
      <c r="E11" s="126">
        <v>114735.2337</v>
      </c>
      <c r="F11" s="126">
        <v>103051.37514</v>
      </c>
      <c r="G11" s="126">
        <v>98740.460529999997</v>
      </c>
      <c r="H11" s="126">
        <v>72043.221720000001</v>
      </c>
      <c r="I11" s="126">
        <v>76536.520529999994</v>
      </c>
      <c r="J11" s="126">
        <v>90846.776310000001</v>
      </c>
      <c r="K11" s="126">
        <v>154030.35561999999</v>
      </c>
      <c r="L11" s="126">
        <v>176872.83212000001</v>
      </c>
      <c r="M11" s="126">
        <v>157635.96547</v>
      </c>
      <c r="N11" s="126">
        <v>126553.29335000001</v>
      </c>
      <c r="O11" s="127">
        <v>1386951.6479199999</v>
      </c>
    </row>
    <row r="12" spans="1:15" s="39" customFormat="1" ht="13.8" x14ac:dyDescent="0.25">
      <c r="A12" s="96">
        <v>2019</v>
      </c>
      <c r="B12" s="125" t="s">
        <v>135</v>
      </c>
      <c r="C12" s="126">
        <v>152196.42077999999</v>
      </c>
      <c r="D12" s="126">
        <v>144359.66367000001</v>
      </c>
      <c r="E12" s="126">
        <v>136200.95042000001</v>
      </c>
      <c r="F12" s="126">
        <v>135956.34336</v>
      </c>
      <c r="G12" s="126">
        <v>133456.76366</v>
      </c>
      <c r="H12" s="126">
        <v>76322.856289999996</v>
      </c>
      <c r="I12" s="126">
        <v>113226.80705</v>
      </c>
      <c r="J12" s="126">
        <v>67013.698210000002</v>
      </c>
      <c r="K12" s="126">
        <v>277636.48910000001</v>
      </c>
      <c r="L12" s="126"/>
      <c r="M12" s="126"/>
      <c r="N12" s="126"/>
      <c r="O12" s="127">
        <v>1236369.99254</v>
      </c>
    </row>
    <row r="13" spans="1:15" ht="13.8" x14ac:dyDescent="0.25">
      <c r="A13" s="95">
        <v>2018</v>
      </c>
      <c r="B13" s="125" t="s">
        <v>135</v>
      </c>
      <c r="C13" s="126">
        <v>153621.37202000001</v>
      </c>
      <c r="D13" s="126">
        <v>132753.50149</v>
      </c>
      <c r="E13" s="126">
        <v>124563.13004</v>
      </c>
      <c r="F13" s="126">
        <v>147757.61514000001</v>
      </c>
      <c r="G13" s="126">
        <v>140152.84507000001</v>
      </c>
      <c r="H13" s="126">
        <v>100310.21571</v>
      </c>
      <c r="I13" s="126">
        <v>117908.15614000001</v>
      </c>
      <c r="J13" s="126">
        <v>63697.746619999998</v>
      </c>
      <c r="K13" s="126">
        <v>130280.1053</v>
      </c>
      <c r="L13" s="126">
        <v>177939.40914</v>
      </c>
      <c r="M13" s="126">
        <v>179367.82448000001</v>
      </c>
      <c r="N13" s="126">
        <v>164637.43549</v>
      </c>
      <c r="O13" s="127">
        <v>1632989.3566399999</v>
      </c>
    </row>
    <row r="14" spans="1:15" s="39" customFormat="1" ht="13.8" x14ac:dyDescent="0.25">
      <c r="A14" s="96">
        <v>2019</v>
      </c>
      <c r="B14" s="125" t="s">
        <v>136</v>
      </c>
      <c r="C14" s="126">
        <v>27998.944500000001</v>
      </c>
      <c r="D14" s="126">
        <v>26741.32647</v>
      </c>
      <c r="E14" s="126">
        <v>34862.358189999999</v>
      </c>
      <c r="F14" s="126">
        <v>24122.14443</v>
      </c>
      <c r="G14" s="126">
        <v>27919.586240000001</v>
      </c>
      <c r="H14" s="126">
        <v>15775.459930000001</v>
      </c>
      <c r="I14" s="126">
        <v>17132.11995</v>
      </c>
      <c r="J14" s="126">
        <v>16541.495470000002</v>
      </c>
      <c r="K14" s="126">
        <v>18068.147369999999</v>
      </c>
      <c r="L14" s="126"/>
      <c r="M14" s="126"/>
      <c r="N14" s="126"/>
      <c r="O14" s="127">
        <v>209161.58254999999</v>
      </c>
    </row>
    <row r="15" spans="1:15" ht="13.8" x14ac:dyDescent="0.25">
      <c r="A15" s="95">
        <v>2018</v>
      </c>
      <c r="B15" s="125" t="s">
        <v>136</v>
      </c>
      <c r="C15" s="126">
        <v>63470.139309999999</v>
      </c>
      <c r="D15" s="126">
        <v>57999.799489999998</v>
      </c>
      <c r="E15" s="126">
        <v>47250.82015</v>
      </c>
      <c r="F15" s="126">
        <v>28798.931809999998</v>
      </c>
      <c r="G15" s="126">
        <v>27552.43924</v>
      </c>
      <c r="H15" s="126">
        <v>17097.2582</v>
      </c>
      <c r="I15" s="126">
        <v>17987.946319999999</v>
      </c>
      <c r="J15" s="126">
        <v>16805.825659999999</v>
      </c>
      <c r="K15" s="126">
        <v>26288.061740000001</v>
      </c>
      <c r="L15" s="126">
        <v>28306.503280000001</v>
      </c>
      <c r="M15" s="126">
        <v>34843.242209999997</v>
      </c>
      <c r="N15" s="126">
        <v>33075.866130000002</v>
      </c>
      <c r="O15" s="127">
        <v>399476.83354000002</v>
      </c>
    </row>
    <row r="16" spans="1:15" ht="13.8" x14ac:dyDescent="0.25">
      <c r="A16" s="96">
        <v>2019</v>
      </c>
      <c r="B16" s="125" t="s">
        <v>137</v>
      </c>
      <c r="C16" s="126">
        <v>82543.428780000002</v>
      </c>
      <c r="D16" s="126">
        <v>82148.817379999993</v>
      </c>
      <c r="E16" s="126">
        <v>73557.318710000007</v>
      </c>
      <c r="F16" s="126">
        <v>60277.450449999997</v>
      </c>
      <c r="G16" s="126">
        <v>96526.272779999999</v>
      </c>
      <c r="H16" s="126">
        <v>57984.925450000002</v>
      </c>
      <c r="I16" s="126">
        <v>63096.187539999999</v>
      </c>
      <c r="J16" s="126">
        <v>52988.667009999997</v>
      </c>
      <c r="K16" s="126">
        <v>93442.755529999995</v>
      </c>
      <c r="L16" s="126"/>
      <c r="M16" s="126"/>
      <c r="N16" s="126"/>
      <c r="O16" s="127">
        <v>662565.82363</v>
      </c>
    </row>
    <row r="17" spans="1:15" ht="13.8" x14ac:dyDescent="0.25">
      <c r="A17" s="95">
        <v>2018</v>
      </c>
      <c r="B17" s="125" t="s">
        <v>137</v>
      </c>
      <c r="C17" s="126">
        <v>77553.726509999993</v>
      </c>
      <c r="D17" s="126">
        <v>83548.081090000007</v>
      </c>
      <c r="E17" s="126">
        <v>65103.239679999999</v>
      </c>
      <c r="F17" s="126">
        <v>53878.586889999999</v>
      </c>
      <c r="G17" s="126">
        <v>72477.135729999995</v>
      </c>
      <c r="H17" s="126">
        <v>86879.483730000007</v>
      </c>
      <c r="I17" s="126">
        <v>90149.987599999993</v>
      </c>
      <c r="J17" s="126">
        <v>66542.850229999996</v>
      </c>
      <c r="K17" s="126">
        <v>119426.97013</v>
      </c>
      <c r="L17" s="126">
        <v>122858.87014</v>
      </c>
      <c r="M17" s="126">
        <v>101133.17666</v>
      </c>
      <c r="N17" s="126">
        <v>72009.888709999999</v>
      </c>
      <c r="O17" s="127">
        <v>1011561.9971</v>
      </c>
    </row>
    <row r="18" spans="1:15" ht="13.8" x14ac:dyDescent="0.25">
      <c r="A18" s="96">
        <v>2019</v>
      </c>
      <c r="B18" s="125" t="s">
        <v>138</v>
      </c>
      <c r="C18" s="126">
        <v>8448.1456600000001</v>
      </c>
      <c r="D18" s="126">
        <v>13159.61594</v>
      </c>
      <c r="E18" s="126">
        <v>19682.62761</v>
      </c>
      <c r="F18" s="126">
        <v>9745.6436599999997</v>
      </c>
      <c r="G18" s="126">
        <v>8965.0073200000006</v>
      </c>
      <c r="H18" s="126">
        <v>3904.7493800000002</v>
      </c>
      <c r="I18" s="126">
        <v>4960.3642099999997</v>
      </c>
      <c r="J18" s="126">
        <v>5881.6617999999999</v>
      </c>
      <c r="K18" s="126">
        <v>6573.87219</v>
      </c>
      <c r="L18" s="126"/>
      <c r="M18" s="126"/>
      <c r="N18" s="126"/>
      <c r="O18" s="127">
        <v>81321.687770000004</v>
      </c>
    </row>
    <row r="19" spans="1:15" ht="13.8" x14ac:dyDescent="0.25">
      <c r="A19" s="95">
        <v>2018</v>
      </c>
      <c r="B19" s="125" t="s">
        <v>138</v>
      </c>
      <c r="C19" s="126">
        <v>8699.7593300000008</v>
      </c>
      <c r="D19" s="126">
        <v>14888.55919</v>
      </c>
      <c r="E19" s="126">
        <v>18298.714830000001</v>
      </c>
      <c r="F19" s="126">
        <v>11630.61274</v>
      </c>
      <c r="G19" s="126">
        <v>6780.4105499999996</v>
      </c>
      <c r="H19" s="126">
        <v>4806.9034300000003</v>
      </c>
      <c r="I19" s="126">
        <v>4293.7941899999996</v>
      </c>
      <c r="J19" s="126">
        <v>4651.7716099999998</v>
      </c>
      <c r="K19" s="126">
        <v>5349.45957</v>
      </c>
      <c r="L19" s="126">
        <v>5137.6928900000003</v>
      </c>
      <c r="M19" s="126">
        <v>7413.7436299999999</v>
      </c>
      <c r="N19" s="126">
        <v>7334.2233299999998</v>
      </c>
      <c r="O19" s="127">
        <v>99285.64529</v>
      </c>
    </row>
    <row r="20" spans="1:15" ht="13.8" x14ac:dyDescent="0.25">
      <c r="A20" s="96">
        <v>2019</v>
      </c>
      <c r="B20" s="125" t="s">
        <v>139</v>
      </c>
      <c r="C20" s="128">
        <v>220627.41555000001</v>
      </c>
      <c r="D20" s="128">
        <v>211080.66346000001</v>
      </c>
      <c r="E20" s="128">
        <v>237556.44433999999</v>
      </c>
      <c r="F20" s="128">
        <v>217807.31377000001</v>
      </c>
      <c r="G20" s="128">
        <v>230928.64744</v>
      </c>
      <c r="H20" s="126">
        <v>168271.85302000001</v>
      </c>
      <c r="I20" s="126">
        <v>212361.53711999999</v>
      </c>
      <c r="J20" s="126">
        <v>183453.77248000001</v>
      </c>
      <c r="K20" s="126">
        <v>200781.50237</v>
      </c>
      <c r="L20" s="126"/>
      <c r="M20" s="126"/>
      <c r="N20" s="126"/>
      <c r="O20" s="127">
        <v>1882869.14955</v>
      </c>
    </row>
    <row r="21" spans="1:15" ht="13.8" x14ac:dyDescent="0.25">
      <c r="A21" s="95">
        <v>2018</v>
      </c>
      <c r="B21" s="125" t="s">
        <v>139</v>
      </c>
      <c r="C21" s="126">
        <v>218255.13686</v>
      </c>
      <c r="D21" s="126">
        <v>177209.36773</v>
      </c>
      <c r="E21" s="126">
        <v>219741.03091</v>
      </c>
      <c r="F21" s="126">
        <v>213714.70480000001</v>
      </c>
      <c r="G21" s="126">
        <v>211948.28867000001</v>
      </c>
      <c r="H21" s="126">
        <v>189600.86120000001</v>
      </c>
      <c r="I21" s="126">
        <v>202231.44690000001</v>
      </c>
      <c r="J21" s="126">
        <v>192331.07040999999</v>
      </c>
      <c r="K21" s="126">
        <v>208921.23465</v>
      </c>
      <c r="L21" s="126">
        <v>221852.63436</v>
      </c>
      <c r="M21" s="126">
        <v>241024.81894</v>
      </c>
      <c r="N21" s="126">
        <v>213749.00661000001</v>
      </c>
      <c r="O21" s="127">
        <v>2510579.6020399998</v>
      </c>
    </row>
    <row r="22" spans="1:15" ht="13.8" x14ac:dyDescent="0.25">
      <c r="A22" s="96">
        <v>2019</v>
      </c>
      <c r="B22" s="125" t="s">
        <v>140</v>
      </c>
      <c r="C22" s="128">
        <v>392892.80355000001</v>
      </c>
      <c r="D22" s="128">
        <v>411557.63325000001</v>
      </c>
      <c r="E22" s="128">
        <v>472004.70539000002</v>
      </c>
      <c r="F22" s="128">
        <v>476700.18199000001</v>
      </c>
      <c r="G22" s="128">
        <v>526742.77081999998</v>
      </c>
      <c r="H22" s="126">
        <v>347453.71455999999</v>
      </c>
      <c r="I22" s="126">
        <v>496671.85476000002</v>
      </c>
      <c r="J22" s="126">
        <v>413607.12245000002</v>
      </c>
      <c r="K22" s="126">
        <v>458291.00082999998</v>
      </c>
      <c r="L22" s="126"/>
      <c r="M22" s="126"/>
      <c r="N22" s="126"/>
      <c r="O22" s="127">
        <v>3995921.7875999999</v>
      </c>
    </row>
    <row r="23" spans="1:15" ht="13.8" x14ac:dyDescent="0.25">
      <c r="A23" s="95">
        <v>2018</v>
      </c>
      <c r="B23" s="125" t="s">
        <v>140</v>
      </c>
      <c r="C23" s="126">
        <v>371395.50023000001</v>
      </c>
      <c r="D23" s="128">
        <v>397684.04918999999</v>
      </c>
      <c r="E23" s="126">
        <v>456864.21461999998</v>
      </c>
      <c r="F23" s="126">
        <v>412343.83591999998</v>
      </c>
      <c r="G23" s="126">
        <v>429316.54726000002</v>
      </c>
      <c r="H23" s="126">
        <v>384816.46629999997</v>
      </c>
      <c r="I23" s="126">
        <v>405437.21184</v>
      </c>
      <c r="J23" s="126">
        <v>364775.44137000002</v>
      </c>
      <c r="K23" s="126">
        <v>409699.7548</v>
      </c>
      <c r="L23" s="126">
        <v>439473.22240000003</v>
      </c>
      <c r="M23" s="126">
        <v>484324.64371999999</v>
      </c>
      <c r="N23" s="126">
        <v>458531.65023999999</v>
      </c>
      <c r="O23" s="127">
        <v>5014662.5378900003</v>
      </c>
    </row>
    <row r="24" spans="1:15" ht="13.8" x14ac:dyDescent="0.25">
      <c r="A24" s="96">
        <v>2019</v>
      </c>
      <c r="B24" s="123" t="s">
        <v>14</v>
      </c>
      <c r="C24" s="129">
        <f>C26+C28+C30+C32+C34+C36+C38+C40+C42+C44+C46+C48+C50+C52+C54+C56</f>
        <v>10616180.850750003</v>
      </c>
      <c r="D24" s="129">
        <f t="shared" ref="D24:O24" si="2">D26+D28+D30+D32+D34+D36+D38+D40+D42+D44+D46+D48+D50+D52+D54+D56</f>
        <v>11046359.930260003</v>
      </c>
      <c r="E24" s="129">
        <f t="shared" si="2"/>
        <v>12637825.840769999</v>
      </c>
      <c r="F24" s="129">
        <f t="shared" si="2"/>
        <v>11770572.427769998</v>
      </c>
      <c r="G24" s="129">
        <f t="shared" si="2"/>
        <v>13001837.969530003</v>
      </c>
      <c r="H24" s="129">
        <f t="shared" si="2"/>
        <v>8893437.0312299989</v>
      </c>
      <c r="I24" s="129">
        <f t="shared" si="2"/>
        <v>12528683.294520002</v>
      </c>
      <c r="J24" s="129">
        <f t="shared" si="2"/>
        <v>10202624.736210002</v>
      </c>
      <c r="K24" s="129">
        <f t="shared" si="2"/>
        <v>11616576.495969998</v>
      </c>
      <c r="L24" s="129"/>
      <c r="M24" s="129"/>
      <c r="N24" s="129"/>
      <c r="O24" s="129">
        <f t="shared" si="2"/>
        <v>102314098.57701002</v>
      </c>
    </row>
    <row r="25" spans="1:15" ht="13.8" x14ac:dyDescent="0.25">
      <c r="A25" s="95">
        <v>2018</v>
      </c>
      <c r="B25" s="123" t="s">
        <v>14</v>
      </c>
      <c r="C25" s="129">
        <f>C27+C29+C31+C33+C35+C37+C39+C41+C43+C45+C47+C49+C51+C53+C55+C57</f>
        <v>9885837.2489900012</v>
      </c>
      <c r="D25" s="129">
        <f t="shared" ref="D25:O25" si="3">D27+D29+D31+D33+D35+D37+D39+D41+D43+D45+D47+D49+D51+D53+D55+D57</f>
        <v>10687691.3828</v>
      </c>
      <c r="E25" s="129">
        <f t="shared" si="3"/>
        <v>12705720.845829999</v>
      </c>
      <c r="F25" s="129">
        <f t="shared" si="3"/>
        <v>11354940.38673</v>
      </c>
      <c r="G25" s="129">
        <f t="shared" si="3"/>
        <v>11589551.493259998</v>
      </c>
      <c r="H25" s="129">
        <f t="shared" si="3"/>
        <v>10581784.900779998</v>
      </c>
      <c r="I25" s="129">
        <f t="shared" si="3"/>
        <v>11551662.46257</v>
      </c>
      <c r="J25" s="129">
        <f t="shared" si="3"/>
        <v>10100287.392699998</v>
      </c>
      <c r="K25" s="129">
        <f t="shared" si="3"/>
        <v>11714858.90078</v>
      </c>
      <c r="L25" s="129">
        <f t="shared" si="3"/>
        <v>12702910.155189998</v>
      </c>
      <c r="M25" s="129">
        <f t="shared" si="3"/>
        <v>12273068.569589999</v>
      </c>
      <c r="N25" s="129">
        <f t="shared" si="3"/>
        <v>11067925.276859999</v>
      </c>
      <c r="O25" s="129">
        <f t="shared" si="3"/>
        <v>136216239.01607999</v>
      </c>
    </row>
    <row r="26" spans="1:15" ht="13.8" x14ac:dyDescent="0.25">
      <c r="A26" s="96">
        <v>2019</v>
      </c>
      <c r="B26" s="125" t="s">
        <v>141</v>
      </c>
      <c r="C26" s="126">
        <v>675598.77413000003</v>
      </c>
      <c r="D26" s="126">
        <v>639722.54775000003</v>
      </c>
      <c r="E26" s="126">
        <v>727232.80723000003</v>
      </c>
      <c r="F26" s="126">
        <v>690761.64925000002</v>
      </c>
      <c r="G26" s="126">
        <v>786392.07470999996</v>
      </c>
      <c r="H26" s="126">
        <v>509934.10498</v>
      </c>
      <c r="I26" s="126">
        <v>662742.91593999998</v>
      </c>
      <c r="J26" s="126">
        <v>573079.90433000005</v>
      </c>
      <c r="K26" s="126">
        <v>678848.57270999998</v>
      </c>
      <c r="L26" s="126"/>
      <c r="M26" s="126"/>
      <c r="N26" s="126"/>
      <c r="O26" s="127">
        <v>5944313.3510299996</v>
      </c>
    </row>
    <row r="27" spans="1:15" ht="13.8" x14ac:dyDescent="0.25">
      <c r="A27" s="95">
        <v>2018</v>
      </c>
      <c r="B27" s="125" t="s">
        <v>141</v>
      </c>
      <c r="C27" s="126">
        <v>695217.7378</v>
      </c>
      <c r="D27" s="126">
        <v>698373.08108999999</v>
      </c>
      <c r="E27" s="126">
        <v>791150.88341000001</v>
      </c>
      <c r="F27" s="126">
        <v>706266.24419</v>
      </c>
      <c r="G27" s="126">
        <v>747199.03589000006</v>
      </c>
      <c r="H27" s="126">
        <v>659429.48675000004</v>
      </c>
      <c r="I27" s="126">
        <v>699556.26543999999</v>
      </c>
      <c r="J27" s="126">
        <v>615895.63708999997</v>
      </c>
      <c r="K27" s="126">
        <v>716708.76046999998</v>
      </c>
      <c r="L27" s="126">
        <v>759081.84704000002</v>
      </c>
      <c r="M27" s="126">
        <v>746726.95984999998</v>
      </c>
      <c r="N27" s="126">
        <v>621507.28454000002</v>
      </c>
      <c r="O27" s="127">
        <v>8457113.2235599998</v>
      </c>
    </row>
    <row r="28" spans="1:15" ht="13.8" x14ac:dyDescent="0.25">
      <c r="A28" s="96">
        <v>2019</v>
      </c>
      <c r="B28" s="125" t="s">
        <v>142</v>
      </c>
      <c r="C28" s="126">
        <v>116826.92168</v>
      </c>
      <c r="D28" s="126">
        <v>146312.15843000001</v>
      </c>
      <c r="E28" s="126">
        <v>176084.76550000001</v>
      </c>
      <c r="F28" s="126">
        <v>141726.68888</v>
      </c>
      <c r="G28" s="126">
        <v>162717.19302999999</v>
      </c>
      <c r="H28" s="126">
        <v>87683.144239999994</v>
      </c>
      <c r="I28" s="126">
        <v>166029.31885000001</v>
      </c>
      <c r="J28" s="126">
        <v>134850.17301999999</v>
      </c>
      <c r="K28" s="126">
        <v>148011.70795000001</v>
      </c>
      <c r="L28" s="126"/>
      <c r="M28" s="126"/>
      <c r="N28" s="126"/>
      <c r="O28" s="127">
        <v>1280242.07158</v>
      </c>
    </row>
    <row r="29" spans="1:15" ht="13.8" x14ac:dyDescent="0.25">
      <c r="A29" s="95">
        <v>2018</v>
      </c>
      <c r="B29" s="125" t="s">
        <v>142</v>
      </c>
      <c r="C29" s="126">
        <v>129006.51098000001</v>
      </c>
      <c r="D29" s="126">
        <v>144500.90893000001</v>
      </c>
      <c r="E29" s="126">
        <v>168927.35490999999</v>
      </c>
      <c r="F29" s="126">
        <v>149662.07883000001</v>
      </c>
      <c r="G29" s="126">
        <v>141957.16248999999</v>
      </c>
      <c r="H29" s="126">
        <v>117837.21334</v>
      </c>
      <c r="I29" s="126">
        <v>149645.90728000001</v>
      </c>
      <c r="J29" s="126">
        <v>142619.92501000001</v>
      </c>
      <c r="K29" s="126">
        <v>138311.14146000001</v>
      </c>
      <c r="L29" s="126">
        <v>142955.52056999999</v>
      </c>
      <c r="M29" s="126">
        <v>124206.18283999999</v>
      </c>
      <c r="N29" s="126">
        <v>133910.55101</v>
      </c>
      <c r="O29" s="127">
        <v>1683540.45765</v>
      </c>
    </row>
    <row r="30" spans="1:15" s="39" customFormat="1" ht="13.8" x14ac:dyDescent="0.25">
      <c r="A30" s="96">
        <v>2019</v>
      </c>
      <c r="B30" s="125" t="s">
        <v>143</v>
      </c>
      <c r="C30" s="126">
        <v>182672.99269000001</v>
      </c>
      <c r="D30" s="126">
        <v>185831.68093999999</v>
      </c>
      <c r="E30" s="126">
        <v>208839.27116</v>
      </c>
      <c r="F30" s="126">
        <v>229625.93014000001</v>
      </c>
      <c r="G30" s="126">
        <v>235776.61497</v>
      </c>
      <c r="H30" s="126">
        <v>132956.72506</v>
      </c>
      <c r="I30" s="126">
        <v>222834.73100999999</v>
      </c>
      <c r="J30" s="126">
        <v>174779.93731000001</v>
      </c>
      <c r="K30" s="126">
        <v>230154.23436999999</v>
      </c>
      <c r="L30" s="126"/>
      <c r="M30" s="126"/>
      <c r="N30" s="126"/>
      <c r="O30" s="127">
        <v>1803472.1176499999</v>
      </c>
    </row>
    <row r="31" spans="1:15" ht="13.8" x14ac:dyDescent="0.25">
      <c r="A31" s="95">
        <v>2018</v>
      </c>
      <c r="B31" s="125" t="s">
        <v>143</v>
      </c>
      <c r="C31" s="126">
        <v>168766.30025999999</v>
      </c>
      <c r="D31" s="126">
        <v>173337.79154999999</v>
      </c>
      <c r="E31" s="126">
        <v>211790.01795000001</v>
      </c>
      <c r="F31" s="126">
        <v>190638.38509</v>
      </c>
      <c r="G31" s="126">
        <v>200048.17971</v>
      </c>
      <c r="H31" s="126">
        <v>152699.56980999999</v>
      </c>
      <c r="I31" s="126">
        <v>184959.29788</v>
      </c>
      <c r="J31" s="126">
        <v>158376.42644000001</v>
      </c>
      <c r="K31" s="126">
        <v>193617.09578</v>
      </c>
      <c r="L31" s="126">
        <v>213020.26045999999</v>
      </c>
      <c r="M31" s="126">
        <v>227692.57577</v>
      </c>
      <c r="N31" s="126">
        <v>190094.80356</v>
      </c>
      <c r="O31" s="127">
        <v>2265040.70426</v>
      </c>
    </row>
    <row r="32" spans="1:15" ht="13.8" x14ac:dyDescent="0.25">
      <c r="A32" s="96">
        <v>2019</v>
      </c>
      <c r="B32" s="125" t="s">
        <v>144</v>
      </c>
      <c r="C32" s="128">
        <v>1535535.90423</v>
      </c>
      <c r="D32" s="128">
        <v>1641109.48982</v>
      </c>
      <c r="E32" s="128">
        <v>1833635.91288</v>
      </c>
      <c r="F32" s="128">
        <v>1766075.50602</v>
      </c>
      <c r="G32" s="128">
        <v>1933314.3232499999</v>
      </c>
      <c r="H32" s="128">
        <v>1294728.4988899999</v>
      </c>
      <c r="I32" s="128">
        <v>1731707.8698100001</v>
      </c>
      <c r="J32" s="128">
        <v>1633326.94202</v>
      </c>
      <c r="K32" s="128">
        <v>1653717.19395</v>
      </c>
      <c r="L32" s="128"/>
      <c r="M32" s="128"/>
      <c r="N32" s="128"/>
      <c r="O32" s="127">
        <v>15023151.640869999</v>
      </c>
    </row>
    <row r="33" spans="1:15" ht="13.8" x14ac:dyDescent="0.25">
      <c r="A33" s="95">
        <v>2018</v>
      </c>
      <c r="B33" s="125" t="s">
        <v>144</v>
      </c>
      <c r="C33" s="126">
        <v>1349419.1649499999</v>
      </c>
      <c r="D33" s="126">
        <v>1260182.5490900001</v>
      </c>
      <c r="E33" s="126">
        <v>1560031.6217</v>
      </c>
      <c r="F33" s="128">
        <v>1347988.6047799999</v>
      </c>
      <c r="G33" s="128">
        <v>1461147.1682800001</v>
      </c>
      <c r="H33" s="128">
        <v>1417613.28281</v>
      </c>
      <c r="I33" s="128">
        <v>1473217.6945700001</v>
      </c>
      <c r="J33" s="128">
        <v>1374045.4340900001</v>
      </c>
      <c r="K33" s="128">
        <v>1529340.0713500001</v>
      </c>
      <c r="L33" s="128">
        <v>1582935.83326</v>
      </c>
      <c r="M33" s="128">
        <v>1489235.07497</v>
      </c>
      <c r="N33" s="128">
        <v>1503775.9528099999</v>
      </c>
      <c r="O33" s="127">
        <v>17348932.452660002</v>
      </c>
    </row>
    <row r="34" spans="1:15" ht="13.8" x14ac:dyDescent="0.25">
      <c r="A34" s="96">
        <v>2019</v>
      </c>
      <c r="B34" s="125" t="s">
        <v>145</v>
      </c>
      <c r="C34" s="126">
        <v>1413883.5246600001</v>
      </c>
      <c r="D34" s="126">
        <v>1413585.99948</v>
      </c>
      <c r="E34" s="126">
        <v>1674536.15916</v>
      </c>
      <c r="F34" s="126">
        <v>1502808.4766800001</v>
      </c>
      <c r="G34" s="126">
        <v>1621569.62998</v>
      </c>
      <c r="H34" s="126">
        <v>1086472.4991200001</v>
      </c>
      <c r="I34" s="126">
        <v>1675998.9014000001</v>
      </c>
      <c r="J34" s="126">
        <v>1399061.6179599999</v>
      </c>
      <c r="K34" s="126">
        <v>1505401.61042</v>
      </c>
      <c r="L34" s="126"/>
      <c r="M34" s="126"/>
      <c r="N34" s="126"/>
      <c r="O34" s="127">
        <v>13293318.41886</v>
      </c>
    </row>
    <row r="35" spans="1:15" ht="13.8" x14ac:dyDescent="0.25">
      <c r="A35" s="95">
        <v>2018</v>
      </c>
      <c r="B35" s="125" t="s">
        <v>145</v>
      </c>
      <c r="C35" s="126">
        <v>1427518.43108</v>
      </c>
      <c r="D35" s="126">
        <v>1405227.67512</v>
      </c>
      <c r="E35" s="126">
        <v>1678441.7929199999</v>
      </c>
      <c r="F35" s="126">
        <v>1464978.0263199999</v>
      </c>
      <c r="G35" s="126">
        <v>1480999.13662</v>
      </c>
      <c r="H35" s="126">
        <v>1354511.9857999999</v>
      </c>
      <c r="I35" s="126">
        <v>1580512.7409000001</v>
      </c>
      <c r="J35" s="126">
        <v>1385390.7786999999</v>
      </c>
      <c r="K35" s="126">
        <v>1459270.4180399999</v>
      </c>
      <c r="L35" s="126">
        <v>1560777.91414</v>
      </c>
      <c r="M35" s="126">
        <v>1525316.12387</v>
      </c>
      <c r="N35" s="126">
        <v>1306010.4537599999</v>
      </c>
      <c r="O35" s="127">
        <v>17628955.47727</v>
      </c>
    </row>
    <row r="36" spans="1:15" ht="13.8" x14ac:dyDescent="0.25">
      <c r="A36" s="96">
        <v>2019</v>
      </c>
      <c r="B36" s="125" t="s">
        <v>146</v>
      </c>
      <c r="C36" s="126">
        <v>2327777.3316000002</v>
      </c>
      <c r="D36" s="126">
        <v>2544761.5178999999</v>
      </c>
      <c r="E36" s="126">
        <v>2883215.3957699998</v>
      </c>
      <c r="F36" s="126">
        <v>2615134.3687800001</v>
      </c>
      <c r="G36" s="126">
        <v>2753136.32247</v>
      </c>
      <c r="H36" s="126">
        <v>2189898.7546199998</v>
      </c>
      <c r="I36" s="126">
        <v>2900335.1527399998</v>
      </c>
      <c r="J36" s="126">
        <v>1740994.0123300001</v>
      </c>
      <c r="K36" s="126">
        <v>2594651.1358599998</v>
      </c>
      <c r="L36" s="126"/>
      <c r="M36" s="126"/>
      <c r="N36" s="126"/>
      <c r="O36" s="127">
        <v>22549903.992070001</v>
      </c>
    </row>
    <row r="37" spans="1:15" ht="13.8" x14ac:dyDescent="0.25">
      <c r="A37" s="95">
        <v>2018</v>
      </c>
      <c r="B37" s="125" t="s">
        <v>146</v>
      </c>
      <c r="C37" s="126">
        <v>2285575.09082</v>
      </c>
      <c r="D37" s="126">
        <v>2795908.2250100002</v>
      </c>
      <c r="E37" s="126">
        <v>3144072.3177899998</v>
      </c>
      <c r="F37" s="126">
        <v>2901983.6377599998</v>
      </c>
      <c r="G37" s="126">
        <v>2764086.87109</v>
      </c>
      <c r="H37" s="126">
        <v>2539880.2918500002</v>
      </c>
      <c r="I37" s="126">
        <v>2762765.1183199999</v>
      </c>
      <c r="J37" s="126">
        <v>1607579.5556600001</v>
      </c>
      <c r="K37" s="126">
        <v>2605339.7833199999</v>
      </c>
      <c r="L37" s="126">
        <v>2918844.09448</v>
      </c>
      <c r="M37" s="126">
        <v>2766870.56311</v>
      </c>
      <c r="N37" s="126">
        <v>2472050.9073200002</v>
      </c>
      <c r="O37" s="127">
        <v>31564956.456530001</v>
      </c>
    </row>
    <row r="38" spans="1:15" ht="13.8" x14ac:dyDescent="0.25">
      <c r="A38" s="96">
        <v>2019</v>
      </c>
      <c r="B38" s="125" t="s">
        <v>147</v>
      </c>
      <c r="C38" s="126">
        <v>91914.359599999996</v>
      </c>
      <c r="D38" s="126">
        <v>75710.983500000002</v>
      </c>
      <c r="E38" s="126">
        <v>99641.453349999996</v>
      </c>
      <c r="F38" s="126">
        <v>114409.40011</v>
      </c>
      <c r="G38" s="126">
        <v>53989.944869999999</v>
      </c>
      <c r="H38" s="126">
        <v>55621.220090000003</v>
      </c>
      <c r="I38" s="126">
        <v>88646.392699999997</v>
      </c>
      <c r="J38" s="126">
        <v>109692.7362</v>
      </c>
      <c r="K38" s="126">
        <v>37060.896339999999</v>
      </c>
      <c r="L38" s="126"/>
      <c r="M38" s="126"/>
      <c r="N38" s="126"/>
      <c r="O38" s="127">
        <v>726687.38676000002</v>
      </c>
    </row>
    <row r="39" spans="1:15" ht="13.8" x14ac:dyDescent="0.25">
      <c r="A39" s="95">
        <v>2018</v>
      </c>
      <c r="B39" s="125" t="s">
        <v>147</v>
      </c>
      <c r="C39" s="126">
        <v>42524.265619999998</v>
      </c>
      <c r="D39" s="126">
        <v>56242.339760000003</v>
      </c>
      <c r="E39" s="126">
        <v>79226.622390000004</v>
      </c>
      <c r="F39" s="126">
        <v>42637.633880000001</v>
      </c>
      <c r="G39" s="126">
        <v>133538.68554000001</v>
      </c>
      <c r="H39" s="126">
        <v>139721.95924</v>
      </c>
      <c r="I39" s="126">
        <v>148742.76595999999</v>
      </c>
      <c r="J39" s="126">
        <v>95641.843789999999</v>
      </c>
      <c r="K39" s="126">
        <v>53260.481919999998</v>
      </c>
      <c r="L39" s="126">
        <v>130754.85827</v>
      </c>
      <c r="M39" s="126">
        <v>29652.930079999998</v>
      </c>
      <c r="N39" s="126">
        <v>38576.353869999999</v>
      </c>
      <c r="O39" s="127">
        <v>990520.74031999998</v>
      </c>
    </row>
    <row r="40" spans="1:15" ht="13.8" x14ac:dyDescent="0.25">
      <c r="A40" s="96">
        <v>2019</v>
      </c>
      <c r="B40" s="125" t="s">
        <v>148</v>
      </c>
      <c r="C40" s="126">
        <v>797229.70753999997</v>
      </c>
      <c r="D40" s="126">
        <v>889006.11655000004</v>
      </c>
      <c r="E40" s="126">
        <v>992637.96368000004</v>
      </c>
      <c r="F40" s="126">
        <v>937163.59496999998</v>
      </c>
      <c r="G40" s="126">
        <v>1042271.54029</v>
      </c>
      <c r="H40" s="126">
        <v>716329.33154000004</v>
      </c>
      <c r="I40" s="126">
        <v>948190.03816999996</v>
      </c>
      <c r="J40" s="126">
        <v>848774.36416</v>
      </c>
      <c r="K40" s="126">
        <v>1014739.3168800001</v>
      </c>
      <c r="L40" s="126"/>
      <c r="M40" s="126"/>
      <c r="N40" s="126"/>
      <c r="O40" s="127">
        <v>8186341.9737799997</v>
      </c>
    </row>
    <row r="41" spans="1:15" ht="13.8" x14ac:dyDescent="0.25">
      <c r="A41" s="95">
        <v>2018</v>
      </c>
      <c r="B41" s="125" t="s">
        <v>148</v>
      </c>
      <c r="C41" s="126">
        <v>767130.12494999997</v>
      </c>
      <c r="D41" s="126">
        <v>879671.44675</v>
      </c>
      <c r="E41" s="126">
        <v>1028302.50552</v>
      </c>
      <c r="F41" s="126">
        <v>948771.24450000003</v>
      </c>
      <c r="G41" s="126">
        <v>985780.75783000002</v>
      </c>
      <c r="H41" s="126">
        <v>861743.66347999999</v>
      </c>
      <c r="I41" s="126">
        <v>871246.56579000002</v>
      </c>
      <c r="J41" s="126">
        <v>800780.33372999995</v>
      </c>
      <c r="K41" s="126">
        <v>999346.64451000001</v>
      </c>
      <c r="L41" s="126">
        <v>1112817.774</v>
      </c>
      <c r="M41" s="126">
        <v>1090995.2981799999</v>
      </c>
      <c r="N41" s="126">
        <v>957225.32622000005</v>
      </c>
      <c r="O41" s="127">
        <v>11303811.685459999</v>
      </c>
    </row>
    <row r="42" spans="1:15" ht="13.8" x14ac:dyDescent="0.25">
      <c r="A42" s="96">
        <v>2019</v>
      </c>
      <c r="B42" s="125" t="s">
        <v>149</v>
      </c>
      <c r="C42" s="126">
        <v>585633.22141999996</v>
      </c>
      <c r="D42" s="126">
        <v>601146.06064000004</v>
      </c>
      <c r="E42" s="126">
        <v>699104.11292999994</v>
      </c>
      <c r="F42" s="126">
        <v>660089.63719000004</v>
      </c>
      <c r="G42" s="126">
        <v>780501.87523000001</v>
      </c>
      <c r="H42" s="126">
        <v>472387.78219</v>
      </c>
      <c r="I42" s="126">
        <v>682806.32583999995</v>
      </c>
      <c r="J42" s="126">
        <v>574946.17188000004</v>
      </c>
      <c r="K42" s="126">
        <v>648569.13069000002</v>
      </c>
      <c r="L42" s="126"/>
      <c r="M42" s="126"/>
      <c r="N42" s="126"/>
      <c r="O42" s="127">
        <v>5705184.3180099996</v>
      </c>
    </row>
    <row r="43" spans="1:15" ht="13.8" x14ac:dyDescent="0.25">
      <c r="A43" s="95">
        <v>2018</v>
      </c>
      <c r="B43" s="125" t="s">
        <v>149</v>
      </c>
      <c r="C43" s="126">
        <v>511761.42559</v>
      </c>
      <c r="D43" s="126">
        <v>546682.48063999997</v>
      </c>
      <c r="E43" s="126">
        <v>635697.34967000003</v>
      </c>
      <c r="F43" s="126">
        <v>602371.03783000004</v>
      </c>
      <c r="G43" s="126">
        <v>622542.98627999995</v>
      </c>
      <c r="H43" s="126">
        <v>551031.92663</v>
      </c>
      <c r="I43" s="126">
        <v>611379.9523</v>
      </c>
      <c r="J43" s="126">
        <v>550674.53876000002</v>
      </c>
      <c r="K43" s="126">
        <v>612323.60514999996</v>
      </c>
      <c r="L43" s="126">
        <v>702357.67391999997</v>
      </c>
      <c r="M43" s="126">
        <v>702658.16853000002</v>
      </c>
      <c r="N43" s="126">
        <v>662277.51751000003</v>
      </c>
      <c r="O43" s="127">
        <v>7311758.6628099997</v>
      </c>
    </row>
    <row r="44" spans="1:15" ht="13.8" x14ac:dyDescent="0.25">
      <c r="A44" s="96">
        <v>2019</v>
      </c>
      <c r="B44" s="125" t="s">
        <v>150</v>
      </c>
      <c r="C44" s="126">
        <v>650713.38577000005</v>
      </c>
      <c r="D44" s="126">
        <v>655137.05460999999</v>
      </c>
      <c r="E44" s="126">
        <v>712368.93412999995</v>
      </c>
      <c r="F44" s="126">
        <v>706638.23312999995</v>
      </c>
      <c r="G44" s="126">
        <v>827614.90595000004</v>
      </c>
      <c r="H44" s="126">
        <v>516732.68050999998</v>
      </c>
      <c r="I44" s="126">
        <v>709771.49948999996</v>
      </c>
      <c r="J44" s="126">
        <v>611609.46782000002</v>
      </c>
      <c r="K44" s="126">
        <v>653298.60208999994</v>
      </c>
      <c r="L44" s="126"/>
      <c r="M44" s="126"/>
      <c r="N44" s="126"/>
      <c r="O44" s="127">
        <v>6043884.7635000004</v>
      </c>
    </row>
    <row r="45" spans="1:15" ht="13.8" x14ac:dyDescent="0.25">
      <c r="A45" s="95">
        <v>2018</v>
      </c>
      <c r="B45" s="125" t="s">
        <v>150</v>
      </c>
      <c r="C45" s="126">
        <v>597071.10094999999</v>
      </c>
      <c r="D45" s="126">
        <v>635627.30166</v>
      </c>
      <c r="E45" s="126">
        <v>752639.45242999995</v>
      </c>
      <c r="F45" s="126">
        <v>697996.73695000005</v>
      </c>
      <c r="G45" s="126">
        <v>716062.79812000005</v>
      </c>
      <c r="H45" s="126">
        <v>656930.07006000006</v>
      </c>
      <c r="I45" s="126">
        <v>686901.40460999997</v>
      </c>
      <c r="J45" s="126">
        <v>600373.55952000001</v>
      </c>
      <c r="K45" s="126">
        <v>663410.00473000004</v>
      </c>
      <c r="L45" s="126">
        <v>715231.06463000004</v>
      </c>
      <c r="M45" s="126">
        <v>729399.41712999996</v>
      </c>
      <c r="N45" s="126">
        <v>631280.74283999996</v>
      </c>
      <c r="O45" s="127">
        <v>8082923.6536299996</v>
      </c>
    </row>
    <row r="46" spans="1:15" ht="13.8" x14ac:dyDescent="0.25">
      <c r="A46" s="96">
        <v>2019</v>
      </c>
      <c r="B46" s="125" t="s">
        <v>151</v>
      </c>
      <c r="C46" s="126">
        <v>1197472.8158100001</v>
      </c>
      <c r="D46" s="126">
        <v>1195839.9701100001</v>
      </c>
      <c r="E46" s="126">
        <v>1307590.9639099999</v>
      </c>
      <c r="F46" s="126">
        <v>1235598.7270599999</v>
      </c>
      <c r="G46" s="126">
        <v>1355749.5799400001</v>
      </c>
      <c r="H46" s="126">
        <v>878032.51748000004</v>
      </c>
      <c r="I46" s="126">
        <v>1242280.9188000001</v>
      </c>
      <c r="J46" s="126">
        <v>1021542.52457</v>
      </c>
      <c r="K46" s="126">
        <v>1139766.64056</v>
      </c>
      <c r="L46" s="126"/>
      <c r="M46" s="126"/>
      <c r="N46" s="126"/>
      <c r="O46" s="127">
        <v>10573874.65824</v>
      </c>
    </row>
    <row r="47" spans="1:15" ht="13.8" x14ac:dyDescent="0.25">
      <c r="A47" s="95">
        <v>2018</v>
      </c>
      <c r="B47" s="125" t="s">
        <v>151</v>
      </c>
      <c r="C47" s="126">
        <v>1117500.22694</v>
      </c>
      <c r="D47" s="126">
        <v>1147425.7328000001</v>
      </c>
      <c r="E47" s="126">
        <v>1287238.8788399999</v>
      </c>
      <c r="F47" s="126">
        <v>1122407.01217</v>
      </c>
      <c r="G47" s="126">
        <v>1204113.1554399999</v>
      </c>
      <c r="H47" s="126">
        <v>1187610.1720799999</v>
      </c>
      <c r="I47" s="126">
        <v>1260229.88876</v>
      </c>
      <c r="J47" s="126">
        <v>1181895.1413499999</v>
      </c>
      <c r="K47" s="126">
        <v>1404159.60439</v>
      </c>
      <c r="L47" s="126">
        <v>1489947.0423300001</v>
      </c>
      <c r="M47" s="126">
        <v>1659611.8856500001</v>
      </c>
      <c r="N47" s="126">
        <v>1436930.80837</v>
      </c>
      <c r="O47" s="127">
        <v>15499069.54912</v>
      </c>
    </row>
    <row r="48" spans="1:15" ht="13.8" x14ac:dyDescent="0.25">
      <c r="A48" s="96">
        <v>2019</v>
      </c>
      <c r="B48" s="125" t="s">
        <v>152</v>
      </c>
      <c r="C48" s="126">
        <v>251902.82900999999</v>
      </c>
      <c r="D48" s="126">
        <v>266378.49248000002</v>
      </c>
      <c r="E48" s="126">
        <v>316746.77757999999</v>
      </c>
      <c r="F48" s="126">
        <v>311323.39525</v>
      </c>
      <c r="G48" s="126">
        <v>354009.26088000002</v>
      </c>
      <c r="H48" s="126">
        <v>235247.68916000001</v>
      </c>
      <c r="I48" s="126">
        <v>315694.78876000002</v>
      </c>
      <c r="J48" s="126">
        <v>285412.91113000002</v>
      </c>
      <c r="K48" s="126">
        <v>304623.74540999997</v>
      </c>
      <c r="L48" s="126"/>
      <c r="M48" s="126"/>
      <c r="N48" s="126"/>
      <c r="O48" s="127">
        <v>2641339.8896599999</v>
      </c>
    </row>
    <row r="49" spans="1:15" ht="13.8" x14ac:dyDescent="0.25">
      <c r="A49" s="95">
        <v>2018</v>
      </c>
      <c r="B49" s="125" t="s">
        <v>152</v>
      </c>
      <c r="C49" s="126">
        <v>208340.64773999999</v>
      </c>
      <c r="D49" s="126">
        <v>239376.10553999999</v>
      </c>
      <c r="E49" s="126">
        <v>266845.07678</v>
      </c>
      <c r="F49" s="126">
        <v>258401.22227999999</v>
      </c>
      <c r="G49" s="126">
        <v>273577.41087999998</v>
      </c>
      <c r="H49" s="126">
        <v>254254.18246000001</v>
      </c>
      <c r="I49" s="126">
        <v>256352.098</v>
      </c>
      <c r="J49" s="126">
        <v>220587.65960000001</v>
      </c>
      <c r="K49" s="126">
        <v>243458.81565999999</v>
      </c>
      <c r="L49" s="126">
        <v>261500.93969</v>
      </c>
      <c r="M49" s="126">
        <v>261189.58387</v>
      </c>
      <c r="N49" s="126">
        <v>242754.13456999999</v>
      </c>
      <c r="O49" s="127">
        <v>2986637.8770699999</v>
      </c>
    </row>
    <row r="50" spans="1:15" ht="13.8" x14ac:dyDescent="0.25">
      <c r="A50" s="96">
        <v>2019</v>
      </c>
      <c r="B50" s="125" t="s">
        <v>153</v>
      </c>
      <c r="C50" s="126">
        <v>272604.38332999998</v>
      </c>
      <c r="D50" s="126">
        <v>249567.08027000001</v>
      </c>
      <c r="E50" s="126">
        <v>297727.90720000002</v>
      </c>
      <c r="F50" s="126">
        <v>258366.12575000001</v>
      </c>
      <c r="G50" s="126">
        <v>362006.23891999997</v>
      </c>
      <c r="H50" s="126">
        <v>216756.12458</v>
      </c>
      <c r="I50" s="126">
        <v>508463.08431000001</v>
      </c>
      <c r="J50" s="126">
        <v>566131.63852000004</v>
      </c>
      <c r="K50" s="126">
        <v>439485.94263000001</v>
      </c>
      <c r="L50" s="126"/>
      <c r="M50" s="126"/>
      <c r="N50" s="126"/>
      <c r="O50" s="127">
        <v>3171108.5255100001</v>
      </c>
    </row>
    <row r="51" spans="1:15" ht="13.8" x14ac:dyDescent="0.25">
      <c r="A51" s="95">
        <v>2018</v>
      </c>
      <c r="B51" s="125" t="s">
        <v>153</v>
      </c>
      <c r="C51" s="126">
        <v>141387.96517000001</v>
      </c>
      <c r="D51" s="126">
        <v>195475.11747</v>
      </c>
      <c r="E51" s="126">
        <v>522430.24839999998</v>
      </c>
      <c r="F51" s="126">
        <v>354283.47259000002</v>
      </c>
      <c r="G51" s="126">
        <v>250675.26118999999</v>
      </c>
      <c r="H51" s="126">
        <v>197867.55726</v>
      </c>
      <c r="I51" s="126">
        <v>259578.60659000001</v>
      </c>
      <c r="J51" s="126">
        <v>896160.51095999999</v>
      </c>
      <c r="K51" s="126">
        <v>590090.13118000003</v>
      </c>
      <c r="L51" s="126">
        <v>471252.56047000003</v>
      </c>
      <c r="M51" s="126">
        <v>271870.33665999997</v>
      </c>
      <c r="N51" s="126">
        <v>251917.11444999999</v>
      </c>
      <c r="O51" s="127">
        <v>4402988.8823899999</v>
      </c>
    </row>
    <row r="52" spans="1:15" ht="13.8" x14ac:dyDescent="0.25">
      <c r="A52" s="96">
        <v>2019</v>
      </c>
      <c r="B52" s="125" t="s">
        <v>154</v>
      </c>
      <c r="C52" s="126">
        <v>174773.56437000001</v>
      </c>
      <c r="D52" s="126">
        <v>170913.36405</v>
      </c>
      <c r="E52" s="126">
        <v>282567.32348999998</v>
      </c>
      <c r="F52" s="126">
        <v>197048.40953999999</v>
      </c>
      <c r="G52" s="126">
        <v>248778.45129999999</v>
      </c>
      <c r="H52" s="126">
        <v>207582.27974</v>
      </c>
      <c r="I52" s="126">
        <v>234060.04074</v>
      </c>
      <c r="J52" s="126">
        <v>175314.58811000001</v>
      </c>
      <c r="K52" s="126">
        <v>164235.79814</v>
      </c>
      <c r="L52" s="126"/>
      <c r="M52" s="126"/>
      <c r="N52" s="126"/>
      <c r="O52" s="127">
        <v>1855273.8194800001</v>
      </c>
    </row>
    <row r="53" spans="1:15" ht="13.8" x14ac:dyDescent="0.25">
      <c r="A53" s="95">
        <v>2018</v>
      </c>
      <c r="B53" s="125" t="s">
        <v>154</v>
      </c>
      <c r="C53" s="126">
        <v>106506.34802</v>
      </c>
      <c r="D53" s="126">
        <v>149655.0753</v>
      </c>
      <c r="E53" s="126">
        <v>147926.57779000001</v>
      </c>
      <c r="F53" s="126">
        <v>189961.07772999999</v>
      </c>
      <c r="G53" s="126">
        <v>190016.05770999999</v>
      </c>
      <c r="H53" s="126">
        <v>123013.28576</v>
      </c>
      <c r="I53" s="126">
        <v>197255.41209</v>
      </c>
      <c r="J53" s="126">
        <v>119749.85591</v>
      </c>
      <c r="K53" s="126">
        <v>122785.72756</v>
      </c>
      <c r="L53" s="126">
        <v>206633.42103999999</v>
      </c>
      <c r="M53" s="126">
        <v>228958.16792000001</v>
      </c>
      <c r="N53" s="126">
        <v>253495.31524</v>
      </c>
      <c r="O53" s="127">
        <v>2035956.32207</v>
      </c>
    </row>
    <row r="54" spans="1:15" ht="13.8" x14ac:dyDescent="0.25">
      <c r="A54" s="96">
        <v>2019</v>
      </c>
      <c r="B54" s="125" t="s">
        <v>155</v>
      </c>
      <c r="C54" s="126">
        <v>334322.50595999998</v>
      </c>
      <c r="D54" s="126">
        <v>362332.45088000002</v>
      </c>
      <c r="E54" s="126">
        <v>414508.80784999998</v>
      </c>
      <c r="F54" s="126">
        <v>392900.27214000002</v>
      </c>
      <c r="G54" s="126">
        <v>473464.77944000001</v>
      </c>
      <c r="H54" s="126">
        <v>286072.22936</v>
      </c>
      <c r="I54" s="126">
        <v>426451.56838000001</v>
      </c>
      <c r="J54" s="126">
        <v>345510.19001999998</v>
      </c>
      <c r="K54" s="126">
        <v>396275.74239999999</v>
      </c>
      <c r="L54" s="126"/>
      <c r="M54" s="126"/>
      <c r="N54" s="126"/>
      <c r="O54" s="127">
        <v>3431838.5464300001</v>
      </c>
    </row>
    <row r="55" spans="1:15" ht="13.8" x14ac:dyDescent="0.25">
      <c r="A55" s="95">
        <v>2018</v>
      </c>
      <c r="B55" s="125" t="s">
        <v>155</v>
      </c>
      <c r="C55" s="126">
        <v>331287.17619999999</v>
      </c>
      <c r="D55" s="126">
        <v>350915.61978000001</v>
      </c>
      <c r="E55" s="126">
        <v>417498.91473000002</v>
      </c>
      <c r="F55" s="126">
        <v>365935.32127000001</v>
      </c>
      <c r="G55" s="126">
        <v>406277.45730000001</v>
      </c>
      <c r="H55" s="126">
        <v>357596.32114999997</v>
      </c>
      <c r="I55" s="126">
        <v>401452.20649999997</v>
      </c>
      <c r="J55" s="126">
        <v>342610.31091</v>
      </c>
      <c r="K55" s="126">
        <v>374279.93299</v>
      </c>
      <c r="L55" s="126">
        <v>422414.48459000001</v>
      </c>
      <c r="M55" s="126">
        <v>409412.95370999997</v>
      </c>
      <c r="N55" s="126">
        <v>352709.65000999998</v>
      </c>
      <c r="O55" s="127">
        <v>4532390.3491399996</v>
      </c>
    </row>
    <row r="56" spans="1:15" ht="13.8" x14ac:dyDescent="0.25">
      <c r="A56" s="96">
        <v>2019</v>
      </c>
      <c r="B56" s="125" t="s">
        <v>156</v>
      </c>
      <c r="C56" s="126">
        <v>7318.6289500000003</v>
      </c>
      <c r="D56" s="126">
        <v>9004.9628499999999</v>
      </c>
      <c r="E56" s="126">
        <v>11387.284949999999</v>
      </c>
      <c r="F56" s="126">
        <v>10902.01288</v>
      </c>
      <c r="G56" s="126">
        <v>10545.2343</v>
      </c>
      <c r="H56" s="126">
        <v>7001.44967</v>
      </c>
      <c r="I56" s="126">
        <v>12669.747579999999</v>
      </c>
      <c r="J56" s="126">
        <v>7597.5568300000004</v>
      </c>
      <c r="K56" s="126">
        <v>7736.2255699999996</v>
      </c>
      <c r="L56" s="126"/>
      <c r="M56" s="126"/>
      <c r="N56" s="126"/>
      <c r="O56" s="127">
        <v>84163.103579999995</v>
      </c>
    </row>
    <row r="57" spans="1:15" ht="13.8" x14ac:dyDescent="0.25">
      <c r="A57" s="95">
        <v>2018</v>
      </c>
      <c r="B57" s="125" t="s">
        <v>156</v>
      </c>
      <c r="C57" s="126">
        <v>6824.7319200000002</v>
      </c>
      <c r="D57" s="126">
        <v>9089.9323100000001</v>
      </c>
      <c r="E57" s="126">
        <v>13501.230600000001</v>
      </c>
      <c r="F57" s="126">
        <v>10658.65056</v>
      </c>
      <c r="G57" s="126">
        <v>11529.36889</v>
      </c>
      <c r="H57" s="126">
        <v>10043.9323</v>
      </c>
      <c r="I57" s="126">
        <v>7866.5375800000002</v>
      </c>
      <c r="J57" s="126">
        <v>7905.8811800000003</v>
      </c>
      <c r="K57" s="126">
        <v>9156.6822699999993</v>
      </c>
      <c r="L57" s="126">
        <v>12384.8663</v>
      </c>
      <c r="M57" s="126">
        <v>9272.3474499999993</v>
      </c>
      <c r="N57" s="126">
        <v>13408.360780000001</v>
      </c>
      <c r="O57" s="127">
        <v>121642.52214</v>
      </c>
    </row>
    <row r="58" spans="1:15" ht="13.8" x14ac:dyDescent="0.25">
      <c r="A58" s="96">
        <v>2019</v>
      </c>
      <c r="B58" s="123" t="s">
        <v>31</v>
      </c>
      <c r="C58" s="129">
        <f>C60</f>
        <v>304076.68474</v>
      </c>
      <c r="D58" s="129">
        <f t="shared" ref="D58:O58" si="4">D60</f>
        <v>293966.76949999999</v>
      </c>
      <c r="E58" s="129">
        <f t="shared" si="4"/>
        <v>368421.53451000003</v>
      </c>
      <c r="F58" s="129">
        <f t="shared" si="4"/>
        <v>385322.65061999997</v>
      </c>
      <c r="G58" s="129">
        <f t="shared" si="4"/>
        <v>459527.57595000003</v>
      </c>
      <c r="H58" s="129">
        <f t="shared" si="4"/>
        <v>317503.57864000002</v>
      </c>
      <c r="I58" s="129">
        <f t="shared" si="4"/>
        <v>379189.96782999998</v>
      </c>
      <c r="J58" s="129">
        <f t="shared" si="4"/>
        <v>340112.98348</v>
      </c>
      <c r="K58" s="129">
        <f t="shared" si="4"/>
        <v>353769.07397999999</v>
      </c>
      <c r="L58" s="129"/>
      <c r="M58" s="129"/>
      <c r="N58" s="129"/>
      <c r="O58" s="129">
        <f t="shared" si="4"/>
        <v>3201890.8192500002</v>
      </c>
    </row>
    <row r="59" spans="1:15" ht="13.8" x14ac:dyDescent="0.25">
      <c r="A59" s="95">
        <v>2018</v>
      </c>
      <c r="B59" s="123" t="s">
        <v>31</v>
      </c>
      <c r="C59" s="129">
        <f>C61</f>
        <v>391324.55086000002</v>
      </c>
      <c r="D59" s="129">
        <f t="shared" ref="D59:O59" si="5">D61</f>
        <v>334207.24878999998</v>
      </c>
      <c r="E59" s="129">
        <f t="shared" si="5"/>
        <v>376898.40801999997</v>
      </c>
      <c r="F59" s="129">
        <f t="shared" si="5"/>
        <v>369344.33247000002</v>
      </c>
      <c r="G59" s="129">
        <f t="shared" si="5"/>
        <v>430250.76095999999</v>
      </c>
      <c r="H59" s="129">
        <f t="shared" si="5"/>
        <v>379256.99645999999</v>
      </c>
      <c r="I59" s="129">
        <f t="shared" si="5"/>
        <v>403169.32608999999</v>
      </c>
      <c r="J59" s="129">
        <f t="shared" si="5"/>
        <v>325034.33490000002</v>
      </c>
      <c r="K59" s="129">
        <f t="shared" si="5"/>
        <v>364373.57481999998</v>
      </c>
      <c r="L59" s="129">
        <f t="shared" si="5"/>
        <v>415068.17206999997</v>
      </c>
      <c r="M59" s="129">
        <f t="shared" si="5"/>
        <v>398765.57965999999</v>
      </c>
      <c r="N59" s="129">
        <f t="shared" si="5"/>
        <v>373590.67228</v>
      </c>
      <c r="O59" s="129">
        <f t="shared" si="5"/>
        <v>4561283.9573799996</v>
      </c>
    </row>
    <row r="60" spans="1:15" ht="13.8" x14ac:dyDescent="0.25">
      <c r="A60" s="96">
        <v>2019</v>
      </c>
      <c r="B60" s="125" t="s">
        <v>157</v>
      </c>
      <c r="C60" s="126">
        <v>304076.68474</v>
      </c>
      <c r="D60" s="126">
        <v>293966.76949999999</v>
      </c>
      <c r="E60" s="126">
        <v>368421.53451000003</v>
      </c>
      <c r="F60" s="126">
        <v>385322.65061999997</v>
      </c>
      <c r="G60" s="126">
        <v>459527.57595000003</v>
      </c>
      <c r="H60" s="126">
        <v>317503.57864000002</v>
      </c>
      <c r="I60" s="126">
        <v>379189.96782999998</v>
      </c>
      <c r="J60" s="126">
        <v>340112.98348</v>
      </c>
      <c r="K60" s="126">
        <v>353769.07397999999</v>
      </c>
      <c r="L60" s="126"/>
      <c r="M60" s="126"/>
      <c r="N60" s="126"/>
      <c r="O60" s="127">
        <v>3201890.8192500002</v>
      </c>
    </row>
    <row r="61" spans="1:15" ht="14.4" thickBot="1" x14ac:dyDescent="0.3">
      <c r="A61" s="95">
        <v>2018</v>
      </c>
      <c r="B61" s="125" t="s">
        <v>157</v>
      </c>
      <c r="C61" s="126">
        <v>391324.55086000002</v>
      </c>
      <c r="D61" s="126">
        <v>334207.24878999998</v>
      </c>
      <c r="E61" s="126">
        <v>376898.40801999997</v>
      </c>
      <c r="F61" s="126">
        <v>369344.33247000002</v>
      </c>
      <c r="G61" s="126">
        <v>430250.76095999999</v>
      </c>
      <c r="H61" s="126">
        <v>379256.99645999999</v>
      </c>
      <c r="I61" s="126">
        <v>403169.32608999999</v>
      </c>
      <c r="J61" s="126">
        <v>325034.33490000002</v>
      </c>
      <c r="K61" s="126">
        <v>364373.57481999998</v>
      </c>
      <c r="L61" s="126">
        <v>415068.17206999997</v>
      </c>
      <c r="M61" s="126">
        <v>398765.57965999999</v>
      </c>
      <c r="N61" s="126">
        <v>373590.67228</v>
      </c>
      <c r="O61" s="127">
        <v>4561283.9573799996</v>
      </c>
    </row>
    <row r="62" spans="1:15" s="34" customFormat="1" ht="15" customHeight="1" thickBot="1" x14ac:dyDescent="0.25">
      <c r="A62" s="130">
        <v>2002</v>
      </c>
      <c r="B62" s="131" t="s">
        <v>40</v>
      </c>
      <c r="C62" s="132">
        <v>2607319.6609999998</v>
      </c>
      <c r="D62" s="132">
        <v>2383772.9539999999</v>
      </c>
      <c r="E62" s="132">
        <v>2918943.5210000002</v>
      </c>
      <c r="F62" s="132">
        <v>2742857.9219999998</v>
      </c>
      <c r="G62" s="132">
        <v>3000325.2429999998</v>
      </c>
      <c r="H62" s="132">
        <v>2770693.8810000001</v>
      </c>
      <c r="I62" s="132">
        <v>3103851.8620000002</v>
      </c>
      <c r="J62" s="132">
        <v>2975888.9739999999</v>
      </c>
      <c r="K62" s="132">
        <v>3218206.861</v>
      </c>
      <c r="L62" s="132">
        <v>3501128.02</v>
      </c>
      <c r="M62" s="132">
        <v>3593604.8960000002</v>
      </c>
      <c r="N62" s="132">
        <v>3242495.2340000002</v>
      </c>
      <c r="O62" s="133">
        <f>SUM(C62:N62)</f>
        <v>36059089.028999999</v>
      </c>
    </row>
    <row r="63" spans="1:15" s="34" customFormat="1" ht="15" customHeight="1" thickBot="1" x14ac:dyDescent="0.25">
      <c r="A63" s="130">
        <v>2003</v>
      </c>
      <c r="B63" s="131" t="s">
        <v>40</v>
      </c>
      <c r="C63" s="132">
        <v>3533705.5819999999</v>
      </c>
      <c r="D63" s="132">
        <v>2923460.39</v>
      </c>
      <c r="E63" s="132">
        <v>3908255.9909999999</v>
      </c>
      <c r="F63" s="132">
        <v>3662183.449</v>
      </c>
      <c r="G63" s="132">
        <v>3860471.3</v>
      </c>
      <c r="H63" s="132">
        <v>3796113.5219999999</v>
      </c>
      <c r="I63" s="132">
        <v>4236114.2640000004</v>
      </c>
      <c r="J63" s="132">
        <v>3828726.17</v>
      </c>
      <c r="K63" s="132">
        <v>4114677.523</v>
      </c>
      <c r="L63" s="132">
        <v>4824388.2589999996</v>
      </c>
      <c r="M63" s="132">
        <v>3969697.4580000001</v>
      </c>
      <c r="N63" s="132">
        <v>4595042.3940000003</v>
      </c>
      <c r="O63" s="133">
        <f t="shared" ref="O63:O79" si="6">SUM(C63:N63)</f>
        <v>47252836.302000001</v>
      </c>
    </row>
    <row r="64" spans="1:15" s="34" customFormat="1" ht="15" customHeight="1" thickBot="1" x14ac:dyDescent="0.25">
      <c r="A64" s="130">
        <v>2004</v>
      </c>
      <c r="B64" s="131" t="s">
        <v>40</v>
      </c>
      <c r="C64" s="132">
        <v>4619660.84</v>
      </c>
      <c r="D64" s="132">
        <v>3664503.0430000001</v>
      </c>
      <c r="E64" s="132">
        <v>5218042.1770000001</v>
      </c>
      <c r="F64" s="132">
        <v>5072462.9939999999</v>
      </c>
      <c r="G64" s="132">
        <v>5170061.6050000004</v>
      </c>
      <c r="H64" s="132">
        <v>5284383.2860000003</v>
      </c>
      <c r="I64" s="132">
        <v>5632138.7980000004</v>
      </c>
      <c r="J64" s="132">
        <v>4707491.284</v>
      </c>
      <c r="K64" s="132">
        <v>5656283.5209999997</v>
      </c>
      <c r="L64" s="132">
        <v>5867342.1210000003</v>
      </c>
      <c r="M64" s="132">
        <v>5733908.9759999998</v>
      </c>
      <c r="N64" s="132">
        <v>6540874.1749999998</v>
      </c>
      <c r="O64" s="133">
        <f t="shared" si="6"/>
        <v>63167152.819999993</v>
      </c>
    </row>
    <row r="65" spans="1:15" s="34" customFormat="1" ht="15" customHeight="1" thickBot="1" x14ac:dyDescent="0.25">
      <c r="A65" s="130">
        <v>2005</v>
      </c>
      <c r="B65" s="131" t="s">
        <v>40</v>
      </c>
      <c r="C65" s="132">
        <v>4997279.7240000004</v>
      </c>
      <c r="D65" s="132">
        <v>5651741.2520000003</v>
      </c>
      <c r="E65" s="132">
        <v>6591859.2180000003</v>
      </c>
      <c r="F65" s="132">
        <v>6128131.8779999996</v>
      </c>
      <c r="G65" s="132">
        <v>5977226.2170000002</v>
      </c>
      <c r="H65" s="132">
        <v>6038534.3669999996</v>
      </c>
      <c r="I65" s="132">
        <v>5763466.3530000001</v>
      </c>
      <c r="J65" s="132">
        <v>5552867.2120000003</v>
      </c>
      <c r="K65" s="132">
        <v>6814268.9409999996</v>
      </c>
      <c r="L65" s="132">
        <v>6772178.5690000001</v>
      </c>
      <c r="M65" s="132">
        <v>5942575.7819999997</v>
      </c>
      <c r="N65" s="132">
        <v>7246278.6299999999</v>
      </c>
      <c r="O65" s="133">
        <f t="shared" si="6"/>
        <v>73476408.142999992</v>
      </c>
    </row>
    <row r="66" spans="1:15" s="34" customFormat="1" ht="15" customHeight="1" thickBot="1" x14ac:dyDescent="0.25">
      <c r="A66" s="130">
        <v>2006</v>
      </c>
      <c r="B66" s="131" t="s">
        <v>40</v>
      </c>
      <c r="C66" s="132">
        <v>5133048.8810000001</v>
      </c>
      <c r="D66" s="132">
        <v>6058251.2790000001</v>
      </c>
      <c r="E66" s="132">
        <v>7411101.659</v>
      </c>
      <c r="F66" s="132">
        <v>6456090.2609999999</v>
      </c>
      <c r="G66" s="132">
        <v>7041543.2470000004</v>
      </c>
      <c r="H66" s="132">
        <v>7815434.6220000004</v>
      </c>
      <c r="I66" s="132">
        <v>7067411.4790000003</v>
      </c>
      <c r="J66" s="132">
        <v>6811202.4100000001</v>
      </c>
      <c r="K66" s="132">
        <v>7606551.0949999997</v>
      </c>
      <c r="L66" s="132">
        <v>6888812.5489999996</v>
      </c>
      <c r="M66" s="132">
        <v>8641474.5559999999</v>
      </c>
      <c r="N66" s="132">
        <v>8603753.4800000004</v>
      </c>
      <c r="O66" s="133">
        <f t="shared" si="6"/>
        <v>85534675.517999992</v>
      </c>
    </row>
    <row r="67" spans="1:15" s="34" customFormat="1" ht="15" customHeight="1" thickBot="1" x14ac:dyDescent="0.25">
      <c r="A67" s="130">
        <v>2007</v>
      </c>
      <c r="B67" s="131" t="s">
        <v>40</v>
      </c>
      <c r="C67" s="132">
        <v>6564559.7929999996</v>
      </c>
      <c r="D67" s="132">
        <v>7656951.608</v>
      </c>
      <c r="E67" s="132">
        <v>8957851.6209999993</v>
      </c>
      <c r="F67" s="132">
        <v>8313312.0049999999</v>
      </c>
      <c r="G67" s="132">
        <v>9147620.0419999994</v>
      </c>
      <c r="H67" s="132">
        <v>8980247.4370000008</v>
      </c>
      <c r="I67" s="132">
        <v>8937741.591</v>
      </c>
      <c r="J67" s="132">
        <v>8736689.0920000002</v>
      </c>
      <c r="K67" s="132">
        <v>9038743.8959999997</v>
      </c>
      <c r="L67" s="132">
        <v>9895216.6219999995</v>
      </c>
      <c r="M67" s="132">
        <v>11318798.220000001</v>
      </c>
      <c r="N67" s="132">
        <v>9724017.977</v>
      </c>
      <c r="O67" s="133">
        <f t="shared" si="6"/>
        <v>107271749.90399998</v>
      </c>
    </row>
    <row r="68" spans="1:15" s="34" customFormat="1" ht="15" customHeight="1" thickBot="1" x14ac:dyDescent="0.25">
      <c r="A68" s="130">
        <v>2008</v>
      </c>
      <c r="B68" s="131" t="s">
        <v>40</v>
      </c>
      <c r="C68" s="132">
        <v>10632207.040999999</v>
      </c>
      <c r="D68" s="132">
        <v>11077899.119999999</v>
      </c>
      <c r="E68" s="132">
        <v>11428587.233999999</v>
      </c>
      <c r="F68" s="132">
        <v>11363963.503</v>
      </c>
      <c r="G68" s="132">
        <v>12477968.699999999</v>
      </c>
      <c r="H68" s="132">
        <v>11770634.384</v>
      </c>
      <c r="I68" s="132">
        <v>12595426.863</v>
      </c>
      <c r="J68" s="132">
        <v>11046830.085999999</v>
      </c>
      <c r="K68" s="132">
        <v>12793148.034</v>
      </c>
      <c r="L68" s="132">
        <v>9722708.7899999991</v>
      </c>
      <c r="M68" s="132">
        <v>9395872.8969999999</v>
      </c>
      <c r="N68" s="132">
        <v>7721948.9740000004</v>
      </c>
      <c r="O68" s="133">
        <f t="shared" si="6"/>
        <v>132027195.626</v>
      </c>
    </row>
    <row r="69" spans="1:15" s="34" customFormat="1" ht="15" customHeight="1" thickBot="1" x14ac:dyDescent="0.25">
      <c r="A69" s="130">
        <v>2009</v>
      </c>
      <c r="B69" s="131" t="s">
        <v>40</v>
      </c>
      <c r="C69" s="132">
        <v>7884493.5240000002</v>
      </c>
      <c r="D69" s="132">
        <v>8435115.8340000007</v>
      </c>
      <c r="E69" s="132">
        <v>8155485.0810000002</v>
      </c>
      <c r="F69" s="132">
        <v>7561696.2829999998</v>
      </c>
      <c r="G69" s="132">
        <v>7346407.5279999999</v>
      </c>
      <c r="H69" s="132">
        <v>8329692.7829999998</v>
      </c>
      <c r="I69" s="132">
        <v>9055733.6710000001</v>
      </c>
      <c r="J69" s="132">
        <v>7839908.8420000002</v>
      </c>
      <c r="K69" s="132">
        <v>8480708.3870000001</v>
      </c>
      <c r="L69" s="132">
        <v>10095768.029999999</v>
      </c>
      <c r="M69" s="132">
        <v>8903010.773</v>
      </c>
      <c r="N69" s="132">
        <v>10054591.867000001</v>
      </c>
      <c r="O69" s="133">
        <f t="shared" si="6"/>
        <v>102142612.603</v>
      </c>
    </row>
    <row r="70" spans="1:15" s="34" customFormat="1" ht="15" customHeight="1" thickBot="1" x14ac:dyDescent="0.25">
      <c r="A70" s="130">
        <v>2010</v>
      </c>
      <c r="B70" s="131" t="s">
        <v>40</v>
      </c>
      <c r="C70" s="132">
        <v>7828748.0580000002</v>
      </c>
      <c r="D70" s="132">
        <v>8263237.8140000002</v>
      </c>
      <c r="E70" s="132">
        <v>9886488.1710000001</v>
      </c>
      <c r="F70" s="132">
        <v>9396006.6539999992</v>
      </c>
      <c r="G70" s="132">
        <v>9799958.1170000006</v>
      </c>
      <c r="H70" s="132">
        <v>9542907.6439999994</v>
      </c>
      <c r="I70" s="132">
        <v>9564682.5449999999</v>
      </c>
      <c r="J70" s="132">
        <v>8523451.9729999993</v>
      </c>
      <c r="K70" s="132">
        <v>8909230.5209999997</v>
      </c>
      <c r="L70" s="132">
        <v>10963586.27</v>
      </c>
      <c r="M70" s="132">
        <v>9382369.7180000003</v>
      </c>
      <c r="N70" s="132">
        <v>11822551.698999999</v>
      </c>
      <c r="O70" s="133">
        <f t="shared" si="6"/>
        <v>113883219.18399999</v>
      </c>
    </row>
    <row r="71" spans="1:15" s="34" customFormat="1" ht="15" customHeight="1" thickBot="1" x14ac:dyDescent="0.25">
      <c r="A71" s="130">
        <v>2011</v>
      </c>
      <c r="B71" s="131" t="s">
        <v>40</v>
      </c>
      <c r="C71" s="132">
        <v>9551084.6390000004</v>
      </c>
      <c r="D71" s="132">
        <v>10059126.307</v>
      </c>
      <c r="E71" s="132">
        <v>11811085.16</v>
      </c>
      <c r="F71" s="132">
        <v>11873269.447000001</v>
      </c>
      <c r="G71" s="132">
        <v>10943364.372</v>
      </c>
      <c r="H71" s="132">
        <v>11349953.558</v>
      </c>
      <c r="I71" s="132">
        <v>11860004.271</v>
      </c>
      <c r="J71" s="132">
        <v>11245124.657</v>
      </c>
      <c r="K71" s="132">
        <v>10750626.098999999</v>
      </c>
      <c r="L71" s="132">
        <v>11907219.297</v>
      </c>
      <c r="M71" s="132">
        <v>11078524.743000001</v>
      </c>
      <c r="N71" s="132">
        <v>12477486.279999999</v>
      </c>
      <c r="O71" s="133">
        <f t="shared" si="6"/>
        <v>134906868.83000001</v>
      </c>
    </row>
    <row r="72" spans="1:15" ht="13.8" thickBot="1" x14ac:dyDescent="0.3">
      <c r="A72" s="130">
        <v>2012</v>
      </c>
      <c r="B72" s="131" t="s">
        <v>40</v>
      </c>
      <c r="C72" s="132">
        <v>10348187.165999999</v>
      </c>
      <c r="D72" s="132">
        <v>11748000.124</v>
      </c>
      <c r="E72" s="132">
        <v>13208572.977</v>
      </c>
      <c r="F72" s="132">
        <v>12630226.718</v>
      </c>
      <c r="G72" s="132">
        <v>13131530.960999999</v>
      </c>
      <c r="H72" s="132">
        <v>13231198.687999999</v>
      </c>
      <c r="I72" s="132">
        <v>12830675.307</v>
      </c>
      <c r="J72" s="132">
        <v>12831394.572000001</v>
      </c>
      <c r="K72" s="132">
        <v>12952651.721999999</v>
      </c>
      <c r="L72" s="132">
        <v>13190769.654999999</v>
      </c>
      <c r="M72" s="132">
        <v>13753052.493000001</v>
      </c>
      <c r="N72" s="132">
        <v>12605476.173</v>
      </c>
      <c r="O72" s="133">
        <f t="shared" si="6"/>
        <v>152461736.55599999</v>
      </c>
    </row>
    <row r="73" spans="1:15" ht="13.8" thickBot="1" x14ac:dyDescent="0.3">
      <c r="A73" s="130">
        <v>2013</v>
      </c>
      <c r="B73" s="131" t="s">
        <v>40</v>
      </c>
      <c r="C73" s="132">
        <v>11481521.079</v>
      </c>
      <c r="D73" s="132">
        <v>12385690.909</v>
      </c>
      <c r="E73" s="132">
        <v>13122058.141000001</v>
      </c>
      <c r="F73" s="132">
        <v>12468202.903000001</v>
      </c>
      <c r="G73" s="132">
        <v>13277209.017000001</v>
      </c>
      <c r="H73" s="132">
        <v>12399973.961999999</v>
      </c>
      <c r="I73" s="132">
        <v>13059519.685000001</v>
      </c>
      <c r="J73" s="132">
        <v>11118300.903000001</v>
      </c>
      <c r="K73" s="132">
        <v>13060371.039000001</v>
      </c>
      <c r="L73" s="132">
        <v>12053704.638</v>
      </c>
      <c r="M73" s="132">
        <v>14201227.351</v>
      </c>
      <c r="N73" s="132">
        <v>13174857.460000001</v>
      </c>
      <c r="O73" s="133">
        <f t="shared" si="6"/>
        <v>151802637.08700001</v>
      </c>
    </row>
    <row r="74" spans="1:15" ht="13.8" thickBot="1" x14ac:dyDescent="0.3">
      <c r="A74" s="130">
        <v>2014</v>
      </c>
      <c r="B74" s="131" t="s">
        <v>40</v>
      </c>
      <c r="C74" s="132">
        <v>12399761.948000001</v>
      </c>
      <c r="D74" s="132">
        <v>13053292.493000001</v>
      </c>
      <c r="E74" s="132">
        <v>14680110.779999999</v>
      </c>
      <c r="F74" s="132">
        <v>13371185.664000001</v>
      </c>
      <c r="G74" s="132">
        <v>13681906.159</v>
      </c>
      <c r="H74" s="132">
        <v>12880924.245999999</v>
      </c>
      <c r="I74" s="132">
        <v>13344776.958000001</v>
      </c>
      <c r="J74" s="132">
        <v>11386828.925000001</v>
      </c>
      <c r="K74" s="132">
        <v>13583120.905999999</v>
      </c>
      <c r="L74" s="132">
        <v>12891630.102</v>
      </c>
      <c r="M74" s="132">
        <v>13067348.107000001</v>
      </c>
      <c r="N74" s="132">
        <v>13269271.402000001</v>
      </c>
      <c r="O74" s="133">
        <f t="shared" si="6"/>
        <v>157610157.69</v>
      </c>
    </row>
    <row r="75" spans="1:15" ht="13.8" thickBot="1" x14ac:dyDescent="0.3">
      <c r="A75" s="130">
        <v>2015</v>
      </c>
      <c r="B75" s="131" t="s">
        <v>40</v>
      </c>
      <c r="C75" s="132">
        <v>12301766.75</v>
      </c>
      <c r="D75" s="132">
        <v>12231860.140000001</v>
      </c>
      <c r="E75" s="132">
        <v>12519910.437999999</v>
      </c>
      <c r="F75" s="132">
        <v>13349346.866</v>
      </c>
      <c r="G75" s="132">
        <v>11080385.127</v>
      </c>
      <c r="H75" s="132">
        <v>11949647.085999999</v>
      </c>
      <c r="I75" s="132">
        <v>11129358.973999999</v>
      </c>
      <c r="J75" s="132">
        <v>11022045.344000001</v>
      </c>
      <c r="K75" s="132">
        <v>11581703.842</v>
      </c>
      <c r="L75" s="132">
        <v>13240039.088</v>
      </c>
      <c r="M75" s="132">
        <v>11681989.013</v>
      </c>
      <c r="N75" s="132">
        <v>11750818.76</v>
      </c>
      <c r="O75" s="133">
        <f t="shared" si="6"/>
        <v>143838871.428</v>
      </c>
    </row>
    <row r="76" spans="1:15" ht="13.8" thickBot="1" x14ac:dyDescent="0.3">
      <c r="A76" s="130">
        <v>2016</v>
      </c>
      <c r="B76" s="131" t="s">
        <v>40</v>
      </c>
      <c r="C76" s="132">
        <v>9546115.4000000004</v>
      </c>
      <c r="D76" s="132">
        <v>12366388.057</v>
      </c>
      <c r="E76" s="132">
        <v>12757672.093</v>
      </c>
      <c r="F76" s="132">
        <v>11950497.685000001</v>
      </c>
      <c r="G76" s="132">
        <v>12098611.067</v>
      </c>
      <c r="H76" s="132">
        <v>12864154.060000001</v>
      </c>
      <c r="I76" s="132">
        <v>9850124.8719999995</v>
      </c>
      <c r="J76" s="132">
        <v>11830762.82</v>
      </c>
      <c r="K76" s="132">
        <v>10901638.452</v>
      </c>
      <c r="L76" s="132">
        <v>12796159.91</v>
      </c>
      <c r="M76" s="132">
        <v>12786936.247</v>
      </c>
      <c r="N76" s="132">
        <v>12780523.145</v>
      </c>
      <c r="O76" s="133">
        <f t="shared" si="6"/>
        <v>142529583.80799997</v>
      </c>
    </row>
    <row r="77" spans="1:15" ht="13.8" thickBot="1" x14ac:dyDescent="0.3">
      <c r="A77" s="130">
        <v>2017</v>
      </c>
      <c r="B77" s="131" t="s">
        <v>40</v>
      </c>
      <c r="C77" s="132">
        <v>11247585.677000133</v>
      </c>
      <c r="D77" s="132">
        <v>12089908.933999483</v>
      </c>
      <c r="E77" s="132">
        <v>14470814.05899963</v>
      </c>
      <c r="F77" s="132">
        <v>12859938.790999187</v>
      </c>
      <c r="G77" s="132">
        <v>13582079.73099998</v>
      </c>
      <c r="H77" s="132">
        <v>13125306.943999315</v>
      </c>
      <c r="I77" s="132">
        <v>12612074.05599888</v>
      </c>
      <c r="J77" s="132">
        <v>13248462.990000026</v>
      </c>
      <c r="K77" s="132">
        <v>11810080.804999635</v>
      </c>
      <c r="L77" s="132">
        <v>13912699.49399944</v>
      </c>
      <c r="M77" s="132">
        <v>14188323.115998682</v>
      </c>
      <c r="N77" s="132">
        <v>13845665.816998869</v>
      </c>
      <c r="O77" s="133">
        <f t="shared" si="6"/>
        <v>156992940.41399324</v>
      </c>
    </row>
    <row r="78" spans="1:15" ht="13.8" thickBot="1" x14ac:dyDescent="0.3">
      <c r="A78" s="130">
        <v>2018</v>
      </c>
      <c r="B78" s="131" t="s">
        <v>40</v>
      </c>
      <c r="C78" s="132">
        <v>12434098.319</v>
      </c>
      <c r="D78" s="132">
        <v>13148021.710999999</v>
      </c>
      <c r="E78" s="132">
        <v>15553245.176999999</v>
      </c>
      <c r="F78" s="132">
        <v>13846627.891000001</v>
      </c>
      <c r="G78" s="132">
        <v>14256695.228</v>
      </c>
      <c r="H78" s="132">
        <v>12924498.134</v>
      </c>
      <c r="I78" s="132">
        <v>14048956.242000001</v>
      </c>
      <c r="J78" s="132">
        <v>12331984.01</v>
      </c>
      <c r="K78" s="132">
        <v>14397835.42</v>
      </c>
      <c r="L78" s="132">
        <v>15676860.082</v>
      </c>
      <c r="M78" s="132">
        <v>15491509.931</v>
      </c>
      <c r="N78" s="132">
        <v>13810281.310000001</v>
      </c>
      <c r="O78" s="133">
        <f t="shared" si="6"/>
        <v>167920613.45500001</v>
      </c>
    </row>
    <row r="79" spans="1:15" ht="13.8" thickBot="1" x14ac:dyDescent="0.3">
      <c r="A79" s="130">
        <v>2019</v>
      </c>
      <c r="B79" s="131" t="s">
        <v>40</v>
      </c>
      <c r="C79" s="132">
        <v>13180412.039999872</v>
      </c>
      <c r="D79" s="132">
        <v>13572097.660997901</v>
      </c>
      <c r="E79" s="132">
        <v>15461636.536998359</v>
      </c>
      <c r="F79" s="132">
        <v>14462672.790999077</v>
      </c>
      <c r="G79" s="132">
        <v>15944198.215998357</v>
      </c>
      <c r="H79" s="132">
        <v>11069562.300999004</v>
      </c>
      <c r="I79" s="132">
        <v>15144414.547998575</v>
      </c>
      <c r="J79" s="132">
        <v>12523328.218998915</v>
      </c>
      <c r="K79" s="161">
        <v>14437474.812000001</v>
      </c>
      <c r="L79" s="132"/>
      <c r="M79" s="132"/>
      <c r="N79" s="132"/>
      <c r="O79" s="132">
        <f t="shared" si="6"/>
        <v>125795797.12499006</v>
      </c>
    </row>
    <row r="80" spans="1:15" x14ac:dyDescent="0.25">
      <c r="A80" s="95"/>
      <c r="B80" s="134" t="s">
        <v>229</v>
      </c>
      <c r="C80" s="135"/>
      <c r="D80" s="135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5"/>
    </row>
    <row r="82" spans="3:3" x14ac:dyDescent="0.25">
      <c r="C82" s="3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D82" sqref="D82"/>
    </sheetView>
  </sheetViews>
  <sheetFormatPr defaultColWidth="9.33203125" defaultRowHeight="13.2" x14ac:dyDescent="0.25"/>
  <cols>
    <col min="1" max="1" width="29.33203125" customWidth="1"/>
    <col min="2" max="2" width="20" style="38" customWidth="1"/>
    <col min="3" max="3" width="17.5546875" style="38" customWidth="1"/>
    <col min="4" max="4" width="9.33203125" bestFit="1" customWidth="1"/>
  </cols>
  <sheetData>
    <row r="2" spans="1:4" ht="24.6" customHeight="1" x14ac:dyDescent="0.35">
      <c r="A2" s="168" t="s">
        <v>62</v>
      </c>
      <c r="B2" s="168"/>
      <c r="C2" s="168"/>
      <c r="D2" s="168"/>
    </row>
    <row r="3" spans="1:4" ht="15.6" x14ac:dyDescent="0.3">
      <c r="A3" s="167" t="s">
        <v>63</v>
      </c>
      <c r="B3" s="167"/>
      <c r="C3" s="167"/>
      <c r="D3" s="167"/>
    </row>
    <row r="4" spans="1:4" x14ac:dyDescent="0.25">
      <c r="A4" s="137"/>
      <c r="B4" s="138"/>
      <c r="C4" s="138"/>
      <c r="D4" s="137"/>
    </row>
    <row r="5" spans="1:4" x14ac:dyDescent="0.25">
      <c r="A5" s="139" t="s">
        <v>64</v>
      </c>
      <c r="B5" s="140" t="s">
        <v>158</v>
      </c>
      <c r="C5" s="140" t="s">
        <v>159</v>
      </c>
      <c r="D5" s="141" t="s">
        <v>65</v>
      </c>
    </row>
    <row r="6" spans="1:4" x14ac:dyDescent="0.25">
      <c r="A6" s="142" t="s">
        <v>160</v>
      </c>
      <c r="B6" s="143">
        <v>80.075919999999996</v>
      </c>
      <c r="C6" s="143">
        <v>4070.9149900000002</v>
      </c>
      <c r="D6" s="149">
        <f t="shared" ref="D6:D15" si="0">(C6-B6)/B6</f>
        <v>49.838191930857619</v>
      </c>
    </row>
    <row r="7" spans="1:4" x14ac:dyDescent="0.25">
      <c r="A7" s="142" t="s">
        <v>161</v>
      </c>
      <c r="B7" s="143">
        <v>21.341830000000002</v>
      </c>
      <c r="C7" s="143">
        <v>1073.32474</v>
      </c>
      <c r="D7" s="149">
        <f t="shared" si="0"/>
        <v>49.292066800269701</v>
      </c>
    </row>
    <row r="8" spans="1:4" x14ac:dyDescent="0.25">
      <c r="A8" s="142" t="s">
        <v>162</v>
      </c>
      <c r="B8" s="143">
        <v>4.7024100000000004</v>
      </c>
      <c r="C8" s="143">
        <v>74.058599999999998</v>
      </c>
      <c r="D8" s="149">
        <f t="shared" si="0"/>
        <v>14.749073347496282</v>
      </c>
    </row>
    <row r="9" spans="1:4" x14ac:dyDescent="0.25">
      <c r="A9" s="142" t="s">
        <v>163</v>
      </c>
      <c r="B9" s="143">
        <v>10.5769</v>
      </c>
      <c r="C9" s="143">
        <v>96.309129999999996</v>
      </c>
      <c r="D9" s="149">
        <f t="shared" si="0"/>
        <v>8.1056103395134684</v>
      </c>
    </row>
    <row r="10" spans="1:4" x14ac:dyDescent="0.25">
      <c r="A10" s="142" t="s">
        <v>164</v>
      </c>
      <c r="B10" s="143">
        <v>223.04114000000001</v>
      </c>
      <c r="C10" s="143">
        <v>1936.9314300000001</v>
      </c>
      <c r="D10" s="149">
        <f t="shared" si="0"/>
        <v>7.6841890693349217</v>
      </c>
    </row>
    <row r="11" spans="1:4" x14ac:dyDescent="0.25">
      <c r="A11" s="142" t="s">
        <v>165</v>
      </c>
      <c r="B11" s="143">
        <v>144.09723</v>
      </c>
      <c r="C11" s="143">
        <v>1224.2979399999999</v>
      </c>
      <c r="D11" s="149">
        <f t="shared" si="0"/>
        <v>7.4963322334509819</v>
      </c>
    </row>
    <row r="12" spans="1:4" x14ac:dyDescent="0.25">
      <c r="A12" s="142" t="s">
        <v>166</v>
      </c>
      <c r="B12" s="143">
        <v>81.139750000000006</v>
      </c>
      <c r="C12" s="143">
        <v>647.72730999999999</v>
      </c>
      <c r="D12" s="149">
        <f t="shared" si="0"/>
        <v>6.9828605584808914</v>
      </c>
    </row>
    <row r="13" spans="1:4" x14ac:dyDescent="0.25">
      <c r="A13" s="142" t="s">
        <v>167</v>
      </c>
      <c r="B13" s="143">
        <v>720.07030999999995</v>
      </c>
      <c r="C13" s="143">
        <v>2935.9450999999999</v>
      </c>
      <c r="D13" s="149">
        <f t="shared" si="0"/>
        <v>3.0773033677780717</v>
      </c>
    </row>
    <row r="14" spans="1:4" x14ac:dyDescent="0.25">
      <c r="A14" s="142" t="s">
        <v>168</v>
      </c>
      <c r="B14" s="143">
        <v>320.35183999999998</v>
      </c>
      <c r="C14" s="143">
        <v>1129.1372799999999</v>
      </c>
      <c r="D14" s="149">
        <f t="shared" si="0"/>
        <v>2.5246786158618595</v>
      </c>
    </row>
    <row r="15" spans="1:4" x14ac:dyDescent="0.25">
      <c r="A15" s="142" t="s">
        <v>169</v>
      </c>
      <c r="B15" s="143">
        <v>4281.7716899999996</v>
      </c>
      <c r="C15" s="143">
        <v>13461.81774</v>
      </c>
      <c r="D15" s="149">
        <f t="shared" si="0"/>
        <v>2.1439830786493901</v>
      </c>
    </row>
    <row r="16" spans="1:4" x14ac:dyDescent="0.25">
      <c r="A16" s="144"/>
      <c r="B16" s="138"/>
      <c r="C16" s="138"/>
      <c r="D16" s="145"/>
    </row>
    <row r="17" spans="1:4" x14ac:dyDescent="0.25">
      <c r="A17" s="146"/>
      <c r="B17" s="138"/>
      <c r="C17" s="138"/>
      <c r="D17" s="137"/>
    </row>
    <row r="18" spans="1:4" ht="19.2" x14ac:dyDescent="0.35">
      <c r="A18" s="168" t="s">
        <v>66</v>
      </c>
      <c r="B18" s="168"/>
      <c r="C18" s="168"/>
      <c r="D18" s="168"/>
    </row>
    <row r="19" spans="1:4" ht="15.6" x14ac:dyDescent="0.3">
      <c r="A19" s="167" t="s">
        <v>67</v>
      </c>
      <c r="B19" s="167"/>
      <c r="C19" s="167"/>
      <c r="D19" s="167"/>
    </row>
    <row r="20" spans="1:4" x14ac:dyDescent="0.25">
      <c r="A20" s="147"/>
      <c r="B20" s="138"/>
      <c r="C20" s="138"/>
      <c r="D20" s="137"/>
    </row>
    <row r="21" spans="1:4" x14ac:dyDescent="0.25">
      <c r="A21" s="139" t="s">
        <v>64</v>
      </c>
      <c r="B21" s="140" t="s">
        <v>158</v>
      </c>
      <c r="C21" s="140" t="s">
        <v>159</v>
      </c>
      <c r="D21" s="141" t="s">
        <v>65</v>
      </c>
    </row>
    <row r="22" spans="1:4" x14ac:dyDescent="0.25">
      <c r="A22" s="142" t="s">
        <v>170</v>
      </c>
      <c r="B22" s="143">
        <v>1378269.2242000001</v>
      </c>
      <c r="C22" s="143">
        <v>1237183.9646600001</v>
      </c>
      <c r="D22" s="149">
        <f t="shared" ref="D22:D31" si="1">(C22-B22)/B22</f>
        <v>-0.10236407884815919</v>
      </c>
    </row>
    <row r="23" spans="1:4" x14ac:dyDescent="0.25">
      <c r="A23" s="142" t="s">
        <v>171</v>
      </c>
      <c r="B23" s="143">
        <v>1059104.3380400001</v>
      </c>
      <c r="C23" s="143">
        <v>1044520.05129</v>
      </c>
      <c r="D23" s="149">
        <f t="shared" si="1"/>
        <v>-1.377039657583696E-2</v>
      </c>
    </row>
    <row r="24" spans="1:4" x14ac:dyDescent="0.25">
      <c r="A24" s="142" t="s">
        <v>172</v>
      </c>
      <c r="B24" s="143">
        <v>809069.44139000005</v>
      </c>
      <c r="C24" s="143">
        <v>859328.23138999997</v>
      </c>
      <c r="D24" s="149">
        <f t="shared" si="1"/>
        <v>6.2119253835188924E-2</v>
      </c>
    </row>
    <row r="25" spans="1:4" x14ac:dyDescent="0.25">
      <c r="A25" s="142" t="s">
        <v>173</v>
      </c>
      <c r="B25" s="143">
        <v>652979.31169</v>
      </c>
      <c r="C25" s="143">
        <v>724127.27248000004</v>
      </c>
      <c r="D25" s="149">
        <f t="shared" si="1"/>
        <v>0.10895898157302926</v>
      </c>
    </row>
    <row r="26" spans="1:4" x14ac:dyDescent="0.25">
      <c r="A26" s="142" t="s">
        <v>174</v>
      </c>
      <c r="B26" s="143">
        <v>670498.93067000003</v>
      </c>
      <c r="C26" s="143">
        <v>692412.15312000003</v>
      </c>
      <c r="D26" s="149">
        <f t="shared" si="1"/>
        <v>3.2681964799113228E-2</v>
      </c>
    </row>
    <row r="27" spans="1:4" x14ac:dyDescent="0.25">
      <c r="A27" s="142" t="s">
        <v>175</v>
      </c>
      <c r="B27" s="143">
        <v>701665.0612</v>
      </c>
      <c r="C27" s="143">
        <v>641059.29981</v>
      </c>
      <c r="D27" s="149">
        <f t="shared" si="1"/>
        <v>-8.6374204362336296E-2</v>
      </c>
    </row>
    <row r="28" spans="1:4" x14ac:dyDescent="0.25">
      <c r="A28" s="142" t="s">
        <v>176</v>
      </c>
      <c r="B28" s="143">
        <v>567589.49725999997</v>
      </c>
      <c r="C28" s="143">
        <v>605588.82510000002</v>
      </c>
      <c r="D28" s="149">
        <f t="shared" si="1"/>
        <v>6.6948609908110066E-2</v>
      </c>
    </row>
    <row r="29" spans="1:4" x14ac:dyDescent="0.25">
      <c r="A29" s="142" t="s">
        <v>177</v>
      </c>
      <c r="B29" s="143">
        <v>354410.89123000001</v>
      </c>
      <c r="C29" s="143">
        <v>422278.48379000003</v>
      </c>
      <c r="D29" s="149">
        <f t="shared" si="1"/>
        <v>0.19149409411336735</v>
      </c>
    </row>
    <row r="30" spans="1:4" x14ac:dyDescent="0.25">
      <c r="A30" s="142" t="s">
        <v>178</v>
      </c>
      <c r="B30" s="143">
        <v>277690.98063000001</v>
      </c>
      <c r="C30" s="143">
        <v>376141.75419000001</v>
      </c>
      <c r="D30" s="149">
        <f t="shared" si="1"/>
        <v>0.35453356582429812</v>
      </c>
    </row>
    <row r="31" spans="1:4" x14ac:dyDescent="0.25">
      <c r="A31" s="142" t="s">
        <v>179</v>
      </c>
      <c r="B31" s="143">
        <v>338614.87310999999</v>
      </c>
      <c r="C31" s="143">
        <v>329910.27072999999</v>
      </c>
      <c r="D31" s="149">
        <f t="shared" si="1"/>
        <v>-2.5706497473229069E-2</v>
      </c>
    </row>
    <row r="32" spans="1:4" x14ac:dyDescent="0.25">
      <c r="A32" s="137"/>
      <c r="B32" s="138"/>
      <c r="C32" s="138"/>
      <c r="D32" s="137"/>
    </row>
    <row r="33" spans="1:4" ht="19.2" x14ac:dyDescent="0.35">
      <c r="A33" s="168" t="s">
        <v>68</v>
      </c>
      <c r="B33" s="168"/>
      <c r="C33" s="168"/>
      <c r="D33" s="168"/>
    </row>
    <row r="34" spans="1:4" ht="15.6" x14ac:dyDescent="0.3">
      <c r="A34" s="167" t="s">
        <v>72</v>
      </c>
      <c r="B34" s="167"/>
      <c r="C34" s="167"/>
      <c r="D34" s="167"/>
    </row>
    <row r="35" spans="1:4" x14ac:dyDescent="0.25">
      <c r="A35" s="137"/>
      <c r="B35" s="138"/>
      <c r="C35" s="138"/>
      <c r="D35" s="137"/>
    </row>
    <row r="36" spans="1:4" x14ac:dyDescent="0.25">
      <c r="A36" s="139" t="s">
        <v>70</v>
      </c>
      <c r="B36" s="140" t="s">
        <v>158</v>
      </c>
      <c r="C36" s="140" t="s">
        <v>159</v>
      </c>
      <c r="D36" s="141" t="s">
        <v>65</v>
      </c>
    </row>
    <row r="37" spans="1:4" x14ac:dyDescent="0.25">
      <c r="A37" s="142" t="s">
        <v>135</v>
      </c>
      <c r="B37" s="143">
        <v>130280.1053</v>
      </c>
      <c r="C37" s="143">
        <v>277636.48910000001</v>
      </c>
      <c r="D37" s="149">
        <f t="shared" ref="D37:D46" si="2">(C37-B37)/B37</f>
        <v>1.1310735699873586</v>
      </c>
    </row>
    <row r="38" spans="1:4" x14ac:dyDescent="0.25">
      <c r="A38" s="142" t="s">
        <v>154</v>
      </c>
      <c r="B38" s="143">
        <v>122785.72756</v>
      </c>
      <c r="C38" s="143">
        <v>164235.79814</v>
      </c>
      <c r="D38" s="149">
        <f t="shared" si="2"/>
        <v>0.33758052669228328</v>
      </c>
    </row>
    <row r="39" spans="1:4" x14ac:dyDescent="0.25">
      <c r="A39" s="142" t="s">
        <v>152</v>
      </c>
      <c r="B39" s="143">
        <v>243458.81565999999</v>
      </c>
      <c r="C39" s="143">
        <v>304623.74540999997</v>
      </c>
      <c r="D39" s="149">
        <f t="shared" si="2"/>
        <v>0.25123316887986202</v>
      </c>
    </row>
    <row r="40" spans="1:4" x14ac:dyDescent="0.25">
      <c r="A40" s="142" t="s">
        <v>138</v>
      </c>
      <c r="B40" s="143">
        <v>5349.45957</v>
      </c>
      <c r="C40" s="143">
        <v>6573.87219</v>
      </c>
      <c r="D40" s="149">
        <f t="shared" si="2"/>
        <v>0.22888529279977343</v>
      </c>
    </row>
    <row r="41" spans="1:4" x14ac:dyDescent="0.25">
      <c r="A41" s="142" t="s">
        <v>143</v>
      </c>
      <c r="B41" s="143">
        <v>193617.09578</v>
      </c>
      <c r="C41" s="143">
        <v>230154.23436999999</v>
      </c>
      <c r="D41" s="149">
        <f t="shared" si="2"/>
        <v>0.18870822559757738</v>
      </c>
    </row>
    <row r="42" spans="1:4" x14ac:dyDescent="0.25">
      <c r="A42" s="142" t="s">
        <v>140</v>
      </c>
      <c r="B42" s="143">
        <v>409699.7548</v>
      </c>
      <c r="C42" s="143">
        <v>458291.00082999998</v>
      </c>
      <c r="D42" s="149">
        <f t="shared" si="2"/>
        <v>0.11860208716434405</v>
      </c>
    </row>
    <row r="43" spans="1:4" x14ac:dyDescent="0.25">
      <c r="A43" s="144" t="s">
        <v>144</v>
      </c>
      <c r="B43" s="143">
        <v>1529340.0713500001</v>
      </c>
      <c r="C43" s="143">
        <v>1653717.19395</v>
      </c>
      <c r="D43" s="149">
        <f t="shared" si="2"/>
        <v>8.1327315572270339E-2</v>
      </c>
    </row>
    <row r="44" spans="1:4" x14ac:dyDescent="0.25">
      <c r="A44" s="142" t="s">
        <v>142</v>
      </c>
      <c r="B44" s="143">
        <v>138311.14146000001</v>
      </c>
      <c r="C44" s="143">
        <v>148011.70795000001</v>
      </c>
      <c r="D44" s="149">
        <f t="shared" si="2"/>
        <v>7.0135828448826945E-2</v>
      </c>
    </row>
    <row r="45" spans="1:4" x14ac:dyDescent="0.25">
      <c r="A45" s="142" t="s">
        <v>133</v>
      </c>
      <c r="B45" s="143">
        <v>143626.68825000001</v>
      </c>
      <c r="C45" s="143">
        <v>152820.87398</v>
      </c>
      <c r="D45" s="149">
        <f t="shared" si="2"/>
        <v>6.4014465849107235E-2</v>
      </c>
    </row>
    <row r="46" spans="1:4" x14ac:dyDescent="0.25">
      <c r="A46" s="142" t="s">
        <v>149</v>
      </c>
      <c r="B46" s="143">
        <v>612323.60514999996</v>
      </c>
      <c r="C46" s="143">
        <v>648569.13069000002</v>
      </c>
      <c r="D46" s="149">
        <f t="shared" si="2"/>
        <v>5.9193415434508768E-2</v>
      </c>
    </row>
    <row r="47" spans="1:4" x14ac:dyDescent="0.25">
      <c r="A47" s="137"/>
      <c r="B47" s="138"/>
      <c r="C47" s="138"/>
      <c r="D47" s="137"/>
    </row>
    <row r="48" spans="1:4" ht="19.2" x14ac:dyDescent="0.35">
      <c r="A48" s="168" t="s">
        <v>71</v>
      </c>
      <c r="B48" s="168"/>
      <c r="C48" s="168"/>
      <c r="D48" s="168"/>
    </row>
    <row r="49" spans="1:4" ht="15.6" x14ac:dyDescent="0.3">
      <c r="A49" s="167" t="s">
        <v>69</v>
      </c>
      <c r="B49" s="167"/>
      <c r="C49" s="167"/>
      <c r="D49" s="167"/>
    </row>
    <row r="50" spans="1:4" x14ac:dyDescent="0.25">
      <c r="A50" s="137"/>
      <c r="B50" s="138"/>
      <c r="C50" s="138"/>
      <c r="D50" s="137"/>
    </row>
    <row r="51" spans="1:4" x14ac:dyDescent="0.25">
      <c r="A51" s="139" t="s">
        <v>70</v>
      </c>
      <c r="B51" s="140" t="s">
        <v>158</v>
      </c>
      <c r="C51" s="140" t="s">
        <v>159</v>
      </c>
      <c r="D51" s="141" t="s">
        <v>65</v>
      </c>
    </row>
    <row r="52" spans="1:4" x14ac:dyDescent="0.25">
      <c r="A52" s="142" t="s">
        <v>146</v>
      </c>
      <c r="B52" s="143">
        <v>2605339.7833199999</v>
      </c>
      <c r="C52" s="143">
        <v>2594651.1358599998</v>
      </c>
      <c r="D52" s="149">
        <f t="shared" ref="D52:D61" si="3">(C52-B52)/B52</f>
        <v>-4.1025925019190848E-3</v>
      </c>
    </row>
    <row r="53" spans="1:4" x14ac:dyDescent="0.25">
      <c r="A53" s="142" t="s">
        <v>144</v>
      </c>
      <c r="B53" s="143">
        <v>1529340.0713500001</v>
      </c>
      <c r="C53" s="143">
        <v>1653717.19395</v>
      </c>
      <c r="D53" s="149">
        <f t="shared" si="3"/>
        <v>8.1327315572270339E-2</v>
      </c>
    </row>
    <row r="54" spans="1:4" x14ac:dyDescent="0.25">
      <c r="A54" s="142" t="s">
        <v>145</v>
      </c>
      <c r="B54" s="143">
        <v>1459270.4180399999</v>
      </c>
      <c r="C54" s="143">
        <v>1505401.61042</v>
      </c>
      <c r="D54" s="149">
        <f t="shared" si="3"/>
        <v>3.1612504310174844E-2</v>
      </c>
    </row>
    <row r="55" spans="1:4" x14ac:dyDescent="0.25">
      <c r="A55" s="142" t="s">
        <v>151</v>
      </c>
      <c r="B55" s="143">
        <v>1404159.60439</v>
      </c>
      <c r="C55" s="143">
        <v>1139766.64056</v>
      </c>
      <c r="D55" s="149">
        <f t="shared" si="3"/>
        <v>-0.18829267200352096</v>
      </c>
    </row>
    <row r="56" spans="1:4" x14ac:dyDescent="0.25">
      <c r="A56" s="142" t="s">
        <v>148</v>
      </c>
      <c r="B56" s="143">
        <v>999346.64451000001</v>
      </c>
      <c r="C56" s="143">
        <v>1014739.3168800001</v>
      </c>
      <c r="D56" s="149">
        <f t="shared" si="3"/>
        <v>1.5402735832016911E-2</v>
      </c>
    </row>
    <row r="57" spans="1:4" x14ac:dyDescent="0.25">
      <c r="A57" s="142" t="s">
        <v>141</v>
      </c>
      <c r="B57" s="143">
        <v>716708.76046999998</v>
      </c>
      <c r="C57" s="143">
        <v>678848.57270999998</v>
      </c>
      <c r="D57" s="149">
        <f t="shared" si="3"/>
        <v>-5.2825066258674197E-2</v>
      </c>
    </row>
    <row r="58" spans="1:4" x14ac:dyDescent="0.25">
      <c r="A58" s="142" t="s">
        <v>150</v>
      </c>
      <c r="B58" s="143">
        <v>663410.00473000004</v>
      </c>
      <c r="C58" s="143">
        <v>653298.60208999994</v>
      </c>
      <c r="D58" s="149">
        <f t="shared" si="3"/>
        <v>-1.5241558866926226E-2</v>
      </c>
    </row>
    <row r="59" spans="1:4" x14ac:dyDescent="0.25">
      <c r="A59" s="142" t="s">
        <v>149</v>
      </c>
      <c r="B59" s="143">
        <v>612323.60514999996</v>
      </c>
      <c r="C59" s="143">
        <v>648569.13069000002</v>
      </c>
      <c r="D59" s="149">
        <f t="shared" si="3"/>
        <v>5.9193415434508768E-2</v>
      </c>
    </row>
    <row r="60" spans="1:4" x14ac:dyDescent="0.25">
      <c r="A60" s="142" t="s">
        <v>131</v>
      </c>
      <c r="B60" s="143">
        <v>544911.54104000004</v>
      </c>
      <c r="C60" s="143">
        <v>569744.70453999995</v>
      </c>
      <c r="D60" s="149">
        <f t="shared" si="3"/>
        <v>4.5572834542289484E-2</v>
      </c>
    </row>
    <row r="61" spans="1:4" x14ac:dyDescent="0.25">
      <c r="A61" s="142" t="s">
        <v>140</v>
      </c>
      <c r="B61" s="143">
        <v>409699.7548</v>
      </c>
      <c r="C61" s="143">
        <v>458291.00082999998</v>
      </c>
      <c r="D61" s="149">
        <f t="shared" si="3"/>
        <v>0.11860208716434405</v>
      </c>
    </row>
    <row r="62" spans="1:4" x14ac:dyDescent="0.25">
      <c r="A62" s="137"/>
      <c r="B62" s="138"/>
      <c r="C62" s="138"/>
      <c r="D62" s="137"/>
    </row>
    <row r="63" spans="1:4" ht="19.2" x14ac:dyDescent="0.35">
      <c r="A63" s="168" t="s">
        <v>73</v>
      </c>
      <c r="B63" s="168"/>
      <c r="C63" s="168"/>
      <c r="D63" s="168"/>
    </row>
    <row r="64" spans="1:4" ht="15.6" x14ac:dyDescent="0.3">
      <c r="A64" s="167" t="s">
        <v>74</v>
      </c>
      <c r="B64" s="167"/>
      <c r="C64" s="167"/>
      <c r="D64" s="167"/>
    </row>
    <row r="65" spans="1:4" x14ac:dyDescent="0.25">
      <c r="A65" s="137"/>
      <c r="B65" s="138"/>
      <c r="C65" s="138"/>
      <c r="D65" s="137"/>
    </row>
    <row r="66" spans="1:4" x14ac:dyDescent="0.25">
      <c r="A66" s="139" t="s">
        <v>75</v>
      </c>
      <c r="B66" s="140" t="s">
        <v>158</v>
      </c>
      <c r="C66" s="140" t="s">
        <v>159</v>
      </c>
      <c r="D66" s="141" t="s">
        <v>65</v>
      </c>
    </row>
    <row r="67" spans="1:4" x14ac:dyDescent="0.25">
      <c r="A67" s="142" t="s">
        <v>180</v>
      </c>
      <c r="B67" s="148">
        <v>5996918.3411299996</v>
      </c>
      <c r="C67" s="148">
        <v>6020522.07852</v>
      </c>
      <c r="D67" s="149">
        <f t="shared" ref="D67:D76" si="4">(C67-B67)/B67</f>
        <v>3.935977788477393E-3</v>
      </c>
    </row>
    <row r="68" spans="1:4" x14ac:dyDescent="0.25">
      <c r="A68" s="142" t="s">
        <v>181</v>
      </c>
      <c r="B68" s="148">
        <v>1318132.0681400001</v>
      </c>
      <c r="C68" s="148">
        <v>1287441.40863</v>
      </c>
      <c r="D68" s="149">
        <f t="shared" si="4"/>
        <v>-2.3283448033630919E-2</v>
      </c>
    </row>
    <row r="69" spans="1:4" x14ac:dyDescent="0.25">
      <c r="A69" s="142" t="s">
        <v>182</v>
      </c>
      <c r="B69" s="148">
        <v>1310925.5333199999</v>
      </c>
      <c r="C69" s="148">
        <v>1207541.9091099999</v>
      </c>
      <c r="D69" s="149">
        <f t="shared" si="4"/>
        <v>-7.8863079238509159E-2</v>
      </c>
    </row>
    <row r="70" spans="1:4" x14ac:dyDescent="0.25">
      <c r="A70" s="142" t="s">
        <v>183</v>
      </c>
      <c r="B70" s="148">
        <v>831337.82785999996</v>
      </c>
      <c r="C70" s="148">
        <v>844658.04209</v>
      </c>
      <c r="D70" s="149">
        <f t="shared" si="4"/>
        <v>1.6022624958963384E-2</v>
      </c>
    </row>
    <row r="71" spans="1:4" x14ac:dyDescent="0.25">
      <c r="A71" s="142" t="s">
        <v>184</v>
      </c>
      <c r="B71" s="148">
        <v>607059.71224000002</v>
      </c>
      <c r="C71" s="148">
        <v>659885.38340000005</v>
      </c>
      <c r="D71" s="149">
        <f t="shared" si="4"/>
        <v>8.7018904557308999E-2</v>
      </c>
    </row>
    <row r="72" spans="1:4" x14ac:dyDescent="0.25">
      <c r="A72" s="142" t="s">
        <v>185</v>
      </c>
      <c r="B72" s="148">
        <v>645076.81154000002</v>
      </c>
      <c r="C72" s="148">
        <v>644781.92799999996</v>
      </c>
      <c r="D72" s="149">
        <f t="shared" si="4"/>
        <v>-4.5712934448238627E-4</v>
      </c>
    </row>
    <row r="73" spans="1:4" x14ac:dyDescent="0.25">
      <c r="A73" s="142" t="s">
        <v>186</v>
      </c>
      <c r="B73" s="148">
        <v>405913.66337000002</v>
      </c>
      <c r="C73" s="148">
        <v>403027.75196000002</v>
      </c>
      <c r="D73" s="149">
        <f t="shared" si="4"/>
        <v>-7.1096680659636317E-3</v>
      </c>
    </row>
    <row r="74" spans="1:4" x14ac:dyDescent="0.25">
      <c r="A74" s="142" t="s">
        <v>187</v>
      </c>
      <c r="B74" s="148">
        <v>461181.82088000001</v>
      </c>
      <c r="C74" s="148">
        <v>391967.48269999999</v>
      </c>
      <c r="D74" s="149">
        <f t="shared" si="4"/>
        <v>-0.15008036970739499</v>
      </c>
    </row>
    <row r="75" spans="1:4" x14ac:dyDescent="0.25">
      <c r="A75" s="142" t="s">
        <v>188</v>
      </c>
      <c r="B75" s="148">
        <v>285805.68138000002</v>
      </c>
      <c r="C75" s="148">
        <v>278287.59448000003</v>
      </c>
      <c r="D75" s="149">
        <f t="shared" si="4"/>
        <v>-2.6304889614857361E-2</v>
      </c>
    </row>
    <row r="76" spans="1:4" x14ac:dyDescent="0.25">
      <c r="A76" s="142" t="s">
        <v>189</v>
      </c>
      <c r="B76" s="148">
        <v>232184.20246999999</v>
      </c>
      <c r="C76" s="148">
        <v>213378.31615</v>
      </c>
      <c r="D76" s="149">
        <f t="shared" si="4"/>
        <v>-8.0995546294454976E-2</v>
      </c>
    </row>
    <row r="77" spans="1:4" x14ac:dyDescent="0.25">
      <c r="A77" s="137"/>
      <c r="B77" s="138"/>
      <c r="C77" s="138"/>
      <c r="D77" s="137"/>
    </row>
    <row r="78" spans="1:4" ht="19.2" x14ac:dyDescent="0.35">
      <c r="A78" s="168" t="s">
        <v>76</v>
      </c>
      <c r="B78" s="168"/>
      <c r="C78" s="168"/>
      <c r="D78" s="168"/>
    </row>
    <row r="79" spans="1:4" ht="15.6" x14ac:dyDescent="0.3">
      <c r="A79" s="167" t="s">
        <v>77</v>
      </c>
      <c r="B79" s="167"/>
      <c r="C79" s="167"/>
      <c r="D79" s="167"/>
    </row>
    <row r="80" spans="1:4" x14ac:dyDescent="0.25">
      <c r="A80" s="137"/>
      <c r="B80" s="138"/>
      <c r="C80" s="138"/>
      <c r="D80" s="137"/>
    </row>
    <row r="81" spans="1:4" x14ac:dyDescent="0.25">
      <c r="A81" s="139" t="s">
        <v>75</v>
      </c>
      <c r="B81" s="140" t="s">
        <v>158</v>
      </c>
      <c r="C81" s="140" t="s">
        <v>159</v>
      </c>
      <c r="D81" s="141" t="s">
        <v>65</v>
      </c>
    </row>
    <row r="82" spans="1:4" x14ac:dyDescent="0.25">
      <c r="A82" s="142" t="s">
        <v>190</v>
      </c>
      <c r="B82" s="148">
        <v>29.315999999999999</v>
      </c>
      <c r="C82" s="148">
        <v>3742.1869200000001</v>
      </c>
      <c r="D82" s="149">
        <f t="shared" ref="D82:D91" si="5">(C82-B82)/B82</f>
        <v>126.64998362668851</v>
      </c>
    </row>
    <row r="83" spans="1:4" x14ac:dyDescent="0.25">
      <c r="A83" s="142" t="s">
        <v>191</v>
      </c>
      <c r="B83" s="148">
        <v>46.829129999999999</v>
      </c>
      <c r="C83" s="148">
        <v>201.82838000000001</v>
      </c>
      <c r="D83" s="149">
        <f t="shared" si="5"/>
        <v>3.3098895922260358</v>
      </c>
    </row>
    <row r="84" spans="1:4" x14ac:dyDescent="0.25">
      <c r="A84" s="142" t="s">
        <v>192</v>
      </c>
      <c r="B84" s="148">
        <v>2771.8321099999998</v>
      </c>
      <c r="C84" s="148">
        <v>10155.20181</v>
      </c>
      <c r="D84" s="149">
        <f t="shared" si="5"/>
        <v>2.6637146143746784</v>
      </c>
    </row>
    <row r="85" spans="1:4" x14ac:dyDescent="0.25">
      <c r="A85" s="142" t="s">
        <v>193</v>
      </c>
      <c r="B85" s="148">
        <v>70.777829999999994</v>
      </c>
      <c r="C85" s="148">
        <v>227.90299999999999</v>
      </c>
      <c r="D85" s="149">
        <f t="shared" si="5"/>
        <v>2.2199772160293696</v>
      </c>
    </row>
    <row r="86" spans="1:4" x14ac:dyDescent="0.25">
      <c r="A86" s="142" t="s">
        <v>194</v>
      </c>
      <c r="B86" s="148">
        <v>317.42597000000001</v>
      </c>
      <c r="C86" s="148">
        <v>991.30106999999998</v>
      </c>
      <c r="D86" s="149">
        <f t="shared" si="5"/>
        <v>2.1229362550266444</v>
      </c>
    </row>
    <row r="87" spans="1:4" x14ac:dyDescent="0.25">
      <c r="A87" s="142" t="s">
        <v>195</v>
      </c>
      <c r="B87" s="148">
        <v>4549.143</v>
      </c>
      <c r="C87" s="148">
        <v>10888.28239</v>
      </c>
      <c r="D87" s="149">
        <f t="shared" si="5"/>
        <v>1.3934799125901296</v>
      </c>
    </row>
    <row r="88" spans="1:4" x14ac:dyDescent="0.25">
      <c r="A88" s="142" t="s">
        <v>196</v>
      </c>
      <c r="B88" s="148">
        <v>1051.80691</v>
      </c>
      <c r="C88" s="148">
        <v>2304.3805400000001</v>
      </c>
      <c r="D88" s="149">
        <f t="shared" si="5"/>
        <v>1.1908779245422527</v>
      </c>
    </row>
    <row r="89" spans="1:4" x14ac:dyDescent="0.25">
      <c r="A89" s="142" t="s">
        <v>197</v>
      </c>
      <c r="B89" s="148">
        <v>2249.4317000000001</v>
      </c>
      <c r="C89" s="148">
        <v>4876.1316900000002</v>
      </c>
      <c r="D89" s="149">
        <f t="shared" si="5"/>
        <v>1.1677171571824119</v>
      </c>
    </row>
    <row r="90" spans="1:4" x14ac:dyDescent="0.25">
      <c r="A90" s="142" t="s">
        <v>198</v>
      </c>
      <c r="B90" s="148">
        <v>55492.700190000003</v>
      </c>
      <c r="C90" s="148">
        <v>120266.16525000001</v>
      </c>
      <c r="D90" s="149">
        <f t="shared" si="5"/>
        <v>1.1672429858021656</v>
      </c>
    </row>
    <row r="91" spans="1:4" x14ac:dyDescent="0.25">
      <c r="A91" s="142" t="s">
        <v>199</v>
      </c>
      <c r="B91" s="148">
        <v>7108.1316800000004</v>
      </c>
      <c r="C91" s="148">
        <v>12901.913409999999</v>
      </c>
      <c r="D91" s="149">
        <f t="shared" si="5"/>
        <v>0.81509206509241239</v>
      </c>
    </row>
    <row r="92" spans="1:4" x14ac:dyDescent="0.25">
      <c r="A92" s="137" t="s">
        <v>122</v>
      </c>
      <c r="B92" s="138"/>
      <c r="C92" s="138"/>
      <c r="D92" s="13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E56" sqref="E56"/>
    </sheetView>
  </sheetViews>
  <sheetFormatPr defaultColWidth="9.3320312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4" style="19" bestFit="1" customWidth="1"/>
    <col min="6" max="7" width="15" style="19" bestFit="1" customWidth="1"/>
    <col min="8" max="8" width="10.5546875" style="19" bestFit="1" customWidth="1"/>
    <col min="9" max="9" width="14" style="19" bestFit="1" customWidth="1"/>
    <col min="10" max="11" width="14.33203125" style="19" bestFit="1" customWidth="1"/>
    <col min="12" max="12" width="10.5546875" style="19" bestFit="1" customWidth="1"/>
    <col min="13" max="13" width="10.6640625" style="19" bestFit="1" customWidth="1"/>
    <col min="14" max="16384" width="9.33203125" style="19"/>
  </cols>
  <sheetData>
    <row r="1" spans="1:13" ht="24.6" x14ac:dyDescent="0.4">
      <c r="B1" s="166" t="s">
        <v>121</v>
      </c>
      <c r="C1" s="166"/>
      <c r="D1" s="166"/>
      <c r="E1" s="166"/>
      <c r="F1" s="166"/>
      <c r="G1" s="166"/>
      <c r="H1" s="166"/>
      <c r="I1" s="166"/>
      <c r="J1" s="166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70" t="s">
        <v>112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2"/>
    </row>
    <row r="6" spans="1:13" ht="17.399999999999999" x14ac:dyDescent="0.25">
      <c r="A6" s="97"/>
      <c r="B6" s="169" t="str">
        <f>SEKTOR_USD!B6</f>
        <v>1 - 30 EYLÜL</v>
      </c>
      <c r="C6" s="169"/>
      <c r="D6" s="169"/>
      <c r="E6" s="169"/>
      <c r="F6" s="169" t="str">
        <f>SEKTOR_USD!F6</f>
        <v>1 OCAK  -  30 EYLÜL</v>
      </c>
      <c r="G6" s="169"/>
      <c r="H6" s="169"/>
      <c r="I6" s="169"/>
      <c r="J6" s="169" t="s">
        <v>104</v>
      </c>
      <c r="K6" s="169"/>
      <c r="L6" s="169"/>
      <c r="M6" s="169"/>
    </row>
    <row r="7" spans="1:13" ht="28.2" x14ac:dyDescent="0.3">
      <c r="A7" s="98" t="s">
        <v>1</v>
      </c>
      <c r="B7" s="99">
        <f>SEKTOR_USD!B7</f>
        <v>2018</v>
      </c>
      <c r="C7" s="100">
        <f>SEKTOR_USD!C7</f>
        <v>2019</v>
      </c>
      <c r="D7" s="101" t="s">
        <v>117</v>
      </c>
      <c r="E7" s="101" t="s">
        <v>118</v>
      </c>
      <c r="F7" s="99"/>
      <c r="G7" s="100"/>
      <c r="H7" s="101" t="s">
        <v>117</v>
      </c>
      <c r="I7" s="101" t="s">
        <v>118</v>
      </c>
      <c r="J7" s="99"/>
      <c r="K7" s="99"/>
      <c r="L7" s="101" t="s">
        <v>117</v>
      </c>
      <c r="M7" s="101" t="s">
        <v>118</v>
      </c>
    </row>
    <row r="8" spans="1:13" ht="16.8" x14ac:dyDescent="0.3">
      <c r="A8" s="102" t="s">
        <v>2</v>
      </c>
      <c r="B8" s="103">
        <f>SEKTOR_USD!B8*$B$53</f>
        <v>12001123.851943156</v>
      </c>
      <c r="C8" s="103">
        <f>SEKTOR_USD!C8*$C$53</f>
        <v>11904161.334407451</v>
      </c>
      <c r="D8" s="104">
        <f t="shared" ref="D8:D43" si="0">(C8-B8)/B8*100</f>
        <v>-0.80794531188848184</v>
      </c>
      <c r="E8" s="104">
        <f>C8/C$44*100</f>
        <v>14.811706163677036</v>
      </c>
      <c r="F8" s="103">
        <f>SEKTOR_USD!F8*$B$54</f>
        <v>74209636.240139395</v>
      </c>
      <c r="G8" s="103">
        <f>SEKTOR_USD!G8*$C$54</f>
        <v>92278823.898012087</v>
      </c>
      <c r="H8" s="104">
        <f t="shared" ref="H8:H43" si="1">(G8-F8)/F8*100</f>
        <v>24.348842782898878</v>
      </c>
      <c r="I8" s="104">
        <f>G8/G$44*100</f>
        <v>13.420615438415439</v>
      </c>
      <c r="J8" s="103">
        <f>SEKTOR_USD!J8*$B$55</f>
        <v>99071246.914032757</v>
      </c>
      <c r="K8" s="103">
        <f>SEKTOR_USD!K8*$C$55</f>
        <v>128421852.00894019</v>
      </c>
      <c r="L8" s="104">
        <f t="shared" ref="L8:L43" si="2">(K8-J8)/J8*100</f>
        <v>29.625755210667609</v>
      </c>
      <c r="M8" s="104">
        <f>K8/K$44*100</f>
        <v>13.824974060860082</v>
      </c>
    </row>
    <row r="9" spans="1:13" s="23" customFormat="1" ht="15.6" x14ac:dyDescent="0.3">
      <c r="A9" s="105" t="s">
        <v>3</v>
      </c>
      <c r="B9" s="103">
        <f>SEKTOR_USD!B9*$B$53</f>
        <v>8082850.8834226225</v>
      </c>
      <c r="C9" s="103">
        <f>SEKTOR_USD!C9*$C$53</f>
        <v>8134519.0408721752</v>
      </c>
      <c r="D9" s="106">
        <f t="shared" si="0"/>
        <v>0.63923185265635252</v>
      </c>
      <c r="E9" s="106">
        <f t="shared" ref="E9:E44" si="3">C9/C$44*100</f>
        <v>10.121343489186842</v>
      </c>
      <c r="F9" s="103">
        <f>SEKTOR_USD!F9*$B$54</f>
        <v>48981541.232846372</v>
      </c>
      <c r="G9" s="103">
        <f>SEKTOR_USD!G9*$C$54</f>
        <v>59111238.690158866</v>
      </c>
      <c r="H9" s="106">
        <f t="shared" si="1"/>
        <v>20.68064254891117</v>
      </c>
      <c r="I9" s="106">
        <f t="shared" ref="I9:I44" si="4">G9/G$44*100</f>
        <v>8.596871622743949</v>
      </c>
      <c r="J9" s="103">
        <f>SEKTOR_USD!J9*$B$55</f>
        <v>66599465.566201106</v>
      </c>
      <c r="K9" s="103">
        <f>SEKTOR_USD!K9*$C$55</f>
        <v>83909010.626832128</v>
      </c>
      <c r="L9" s="106">
        <f t="shared" si="2"/>
        <v>25.990516460563807</v>
      </c>
      <c r="M9" s="106">
        <f t="shared" ref="M9:M44" si="5">K9/K$44*100</f>
        <v>9.0330413184481255</v>
      </c>
    </row>
    <row r="10" spans="1:13" ht="13.8" x14ac:dyDescent="0.25">
      <c r="A10" s="107" t="str">
        <f>SEKTOR_USD!A10</f>
        <v xml:space="preserve"> Hububat, Bakliyat, Yağlı Tohumlar ve Mamulleri </v>
      </c>
      <c r="B10" s="108">
        <f>SEKTOR_USD!B10*$B$53</f>
        <v>3451405.9462970588</v>
      </c>
      <c r="C10" s="108">
        <f>SEKTOR_USD!C10*$C$53</f>
        <v>3258721.4977469612</v>
      </c>
      <c r="D10" s="109">
        <f t="shared" si="0"/>
        <v>-5.5827813809275249</v>
      </c>
      <c r="E10" s="109">
        <f t="shared" si="3"/>
        <v>4.0546514733780787</v>
      </c>
      <c r="F10" s="108">
        <f>SEKTOR_USD!F10*$B$54</f>
        <v>22111926.045453258</v>
      </c>
      <c r="G10" s="108">
        <f>SEKTOR_USD!G10*$C$54</f>
        <v>27326523.296861183</v>
      </c>
      <c r="H10" s="109">
        <f t="shared" si="1"/>
        <v>23.582736486585578</v>
      </c>
      <c r="I10" s="109">
        <f t="shared" si="4"/>
        <v>3.9742461481888784</v>
      </c>
      <c r="J10" s="108">
        <f>SEKTOR_USD!J10*$B$55</f>
        <v>28660686.254182257</v>
      </c>
      <c r="K10" s="108">
        <f>SEKTOR_USD!K10*$C$55</f>
        <v>37744822.49583099</v>
      </c>
      <c r="L10" s="109">
        <f t="shared" si="2"/>
        <v>31.695459630954048</v>
      </c>
      <c r="M10" s="109">
        <f t="shared" si="5"/>
        <v>4.0633364476032057</v>
      </c>
    </row>
    <row r="11" spans="1:13" ht="13.8" x14ac:dyDescent="0.25">
      <c r="A11" s="107" t="str">
        <f>SEKTOR_USD!A11</f>
        <v xml:space="preserve"> Yaş Meyve ve Sebze  </v>
      </c>
      <c r="B11" s="108">
        <f>SEKTOR_USD!B11*$B$53</f>
        <v>964116.28869377449</v>
      </c>
      <c r="C11" s="108">
        <f>SEKTOR_USD!C11*$C$53</f>
        <v>851834.61338806199</v>
      </c>
      <c r="D11" s="109">
        <f t="shared" si="0"/>
        <v>-11.646071809225052</v>
      </c>
      <c r="E11" s="109">
        <f t="shared" si="3"/>
        <v>1.0598918847886598</v>
      </c>
      <c r="F11" s="108">
        <f>SEKTOR_USD!F11*$B$54</f>
        <v>7117562.0894912016</v>
      </c>
      <c r="G11" s="108">
        <f>SEKTOR_USD!G11*$C$54</f>
        <v>7648611.2258962169</v>
      </c>
      <c r="H11" s="109">
        <f t="shared" si="1"/>
        <v>7.4611099942364865</v>
      </c>
      <c r="I11" s="109">
        <f t="shared" si="4"/>
        <v>1.1123794773777098</v>
      </c>
      <c r="J11" s="108">
        <f>SEKTOR_USD!J11*$B$55</f>
        <v>10828059.217398653</v>
      </c>
      <c r="K11" s="108">
        <f>SEKTOR_USD!K11*$C$55</f>
        <v>11996225.181891281</v>
      </c>
      <c r="L11" s="109">
        <f t="shared" si="2"/>
        <v>10.788322644335057</v>
      </c>
      <c r="M11" s="109">
        <f t="shared" si="5"/>
        <v>1.2914274274469884</v>
      </c>
    </row>
    <row r="12" spans="1:13" ht="13.8" x14ac:dyDescent="0.25">
      <c r="A12" s="107" t="str">
        <f>SEKTOR_USD!A12</f>
        <v xml:space="preserve"> Meyve Sebze Mamulleri </v>
      </c>
      <c r="B12" s="108">
        <f>SEKTOR_USD!B12*$B$53</f>
        <v>909714.63905297476</v>
      </c>
      <c r="C12" s="108">
        <f>SEKTOR_USD!C12*$C$53</f>
        <v>874076.86877086572</v>
      </c>
      <c r="D12" s="109">
        <f t="shared" si="0"/>
        <v>-3.9174669453718405</v>
      </c>
      <c r="E12" s="109">
        <f t="shared" si="3"/>
        <v>1.087566724022847</v>
      </c>
      <c r="F12" s="108">
        <f>SEKTOR_USD!F12*$B$54</f>
        <v>5282677.2717560958</v>
      </c>
      <c r="G12" s="108">
        <f>SEKTOR_USD!G12*$C$54</f>
        <v>6397926.3153756727</v>
      </c>
      <c r="H12" s="109">
        <f t="shared" si="1"/>
        <v>21.111436232954656</v>
      </c>
      <c r="I12" s="109">
        <f t="shared" si="4"/>
        <v>0.93048551178841898</v>
      </c>
      <c r="J12" s="108">
        <f>SEKTOR_USD!J12*$B$55</f>
        <v>6793355.3724043183</v>
      </c>
      <c r="K12" s="108">
        <f>SEKTOR_USD!K12*$C$55</f>
        <v>8713721.037624862</v>
      </c>
      <c r="L12" s="109">
        <f t="shared" si="2"/>
        <v>28.268293942362742</v>
      </c>
      <c r="M12" s="109">
        <f t="shared" si="5"/>
        <v>0.93805661134950868</v>
      </c>
    </row>
    <row r="13" spans="1:13" ht="13.8" x14ac:dyDescent="0.25">
      <c r="A13" s="107" t="str">
        <f>SEKTOR_USD!A13</f>
        <v xml:space="preserve"> Kuru Meyve ve Mamulleri  </v>
      </c>
      <c r="B13" s="108">
        <f>SEKTOR_USD!B13*$B$53</f>
        <v>975610.25094547239</v>
      </c>
      <c r="C13" s="108">
        <f>SEKTOR_USD!C13*$C$53</f>
        <v>886511.99104367162</v>
      </c>
      <c r="D13" s="109">
        <f t="shared" si="0"/>
        <v>-9.1325670077220771</v>
      </c>
      <c r="E13" s="109">
        <f t="shared" si="3"/>
        <v>1.1030390762566689</v>
      </c>
      <c r="F13" s="108">
        <f>SEKTOR_USD!F13*$B$54</f>
        <v>4273180.9148667119</v>
      </c>
      <c r="G13" s="108">
        <f>SEKTOR_USD!G13*$C$54</f>
        <v>5385681.4147121264</v>
      </c>
      <c r="H13" s="109">
        <f t="shared" si="1"/>
        <v>26.034481619417122</v>
      </c>
      <c r="I13" s="109">
        <f t="shared" si="4"/>
        <v>0.78326918449412253</v>
      </c>
      <c r="J13" s="108">
        <f>SEKTOR_USD!J13*$B$55</f>
        <v>6156555.7421323834</v>
      </c>
      <c r="K13" s="108">
        <f>SEKTOR_USD!K13*$C$55</f>
        <v>7938587.1403644765</v>
      </c>
      <c r="L13" s="109">
        <f t="shared" si="2"/>
        <v>28.94526538656611</v>
      </c>
      <c r="M13" s="109">
        <f t="shared" si="5"/>
        <v>0.85461126419338596</v>
      </c>
    </row>
    <row r="14" spans="1:13" ht="13.8" x14ac:dyDescent="0.25">
      <c r="A14" s="107" t="str">
        <f>SEKTOR_USD!A14</f>
        <v xml:space="preserve"> Fındık ve Mamulleri </v>
      </c>
      <c r="B14" s="108">
        <f>SEKTOR_USD!B14*$B$53</f>
        <v>825178.94419787987</v>
      </c>
      <c r="C14" s="108">
        <f>SEKTOR_USD!C14*$C$53</f>
        <v>1587974.3828766749</v>
      </c>
      <c r="D14" s="109">
        <f t="shared" si="0"/>
        <v>92.440002746346721</v>
      </c>
      <c r="E14" s="109">
        <f t="shared" si="3"/>
        <v>1.9758309127273315</v>
      </c>
      <c r="F14" s="108">
        <f>SEKTOR_USD!F14*$B$54</f>
        <v>5127711.9592999145</v>
      </c>
      <c r="G14" s="108">
        <f>SEKTOR_USD!G14*$C$54</f>
        <v>6975483.1417569378</v>
      </c>
      <c r="H14" s="109">
        <f t="shared" si="1"/>
        <v>36.035003469838017</v>
      </c>
      <c r="I14" s="109">
        <f t="shared" si="4"/>
        <v>1.0144827685074831</v>
      </c>
      <c r="J14" s="108">
        <f>SEKTOR_USD!J14*$B$55</f>
        <v>7622543.6788374241</v>
      </c>
      <c r="K14" s="108">
        <f>SEKTOR_USD!K14*$C$55</f>
        <v>9860176.0030340478</v>
      </c>
      <c r="L14" s="109">
        <f t="shared" si="2"/>
        <v>29.355454274522479</v>
      </c>
      <c r="M14" s="109">
        <f t="shared" si="5"/>
        <v>1.0614757172943663</v>
      </c>
    </row>
    <row r="15" spans="1:13" ht="13.8" x14ac:dyDescent="0.25">
      <c r="A15" s="107" t="str">
        <f>SEKTOR_USD!A15</f>
        <v xml:space="preserve"> Zeytin ve Zeytinyağı </v>
      </c>
      <c r="B15" s="108">
        <f>SEKTOR_USD!B15*$B$53</f>
        <v>166505.50735793644</v>
      </c>
      <c r="C15" s="108">
        <f>SEKTOR_USD!C15*$C$53</f>
        <v>103342.88285595729</v>
      </c>
      <c r="D15" s="109">
        <f t="shared" si="0"/>
        <v>-37.934255451502054</v>
      </c>
      <c r="E15" s="109">
        <f t="shared" si="3"/>
        <v>0.12858397765036075</v>
      </c>
      <c r="F15" s="108">
        <f>SEKTOR_USD!F15*$B$54</f>
        <v>1399570.0935922158</v>
      </c>
      <c r="G15" s="108">
        <f>SEKTOR_USD!G15*$C$54</f>
        <v>1180069.9643181644</v>
      </c>
      <c r="H15" s="109">
        <f t="shared" si="1"/>
        <v>-15.683396657231361</v>
      </c>
      <c r="I15" s="109">
        <f t="shared" si="4"/>
        <v>0.1716240466939879</v>
      </c>
      <c r="J15" s="108">
        <f>SEKTOR_USD!J15*$B$55</f>
        <v>1777857.2568082141</v>
      </c>
      <c r="K15" s="108">
        <f>SEKTOR_USD!K15*$C$55</f>
        <v>1712532.773151794</v>
      </c>
      <c r="L15" s="109">
        <f t="shared" si="2"/>
        <v>-3.6743379372142138</v>
      </c>
      <c r="M15" s="109">
        <f t="shared" si="5"/>
        <v>0.1843589762710176</v>
      </c>
    </row>
    <row r="16" spans="1:13" ht="13.8" x14ac:dyDescent="0.25">
      <c r="A16" s="107" t="str">
        <f>SEKTOR_USD!A16</f>
        <v xml:space="preserve"> Tütün </v>
      </c>
      <c r="B16" s="108">
        <f>SEKTOR_USD!B16*$B$53</f>
        <v>756436.4558479148</v>
      </c>
      <c r="C16" s="108">
        <f>SEKTOR_USD!C16*$C$53</f>
        <v>534456.77305623202</v>
      </c>
      <c r="D16" s="109">
        <f t="shared" si="0"/>
        <v>-29.345450113566823</v>
      </c>
      <c r="E16" s="109">
        <f t="shared" si="3"/>
        <v>0.66499574873999079</v>
      </c>
      <c r="F16" s="108">
        <f>SEKTOR_USD!F16*$B$54</f>
        <v>3302464.7222511945</v>
      </c>
      <c r="G16" s="108">
        <f>SEKTOR_USD!G16*$C$54</f>
        <v>3738134.022114614</v>
      </c>
      <c r="H16" s="109">
        <f t="shared" si="1"/>
        <v>13.192246897536467</v>
      </c>
      <c r="I16" s="109">
        <f t="shared" si="4"/>
        <v>0.54365733164852503</v>
      </c>
      <c r="J16" s="108">
        <f>SEKTOR_USD!J16*$B$55</f>
        <v>4314739.8884123741</v>
      </c>
      <c r="K16" s="108">
        <f>SEKTOR_USD!K16*$C$55</f>
        <v>5375401.2419397887</v>
      </c>
      <c r="L16" s="109">
        <f t="shared" si="2"/>
        <v>24.582277981018439</v>
      </c>
      <c r="M16" s="109">
        <f t="shared" si="5"/>
        <v>0.57867708317552669</v>
      </c>
    </row>
    <row r="17" spans="1:13" ht="13.8" x14ac:dyDescent="0.25">
      <c r="A17" s="107" t="str">
        <f>SEKTOR_USD!A17</f>
        <v xml:space="preserve"> Süs Bitkileri ve Mam.</v>
      </c>
      <c r="B17" s="108">
        <f>SEKTOR_USD!B17*$B$53</f>
        <v>33882.851029610312</v>
      </c>
      <c r="C17" s="108">
        <f>SEKTOR_USD!C17*$C$53</f>
        <v>37600.031133751232</v>
      </c>
      <c r="D17" s="109">
        <f t="shared" si="0"/>
        <v>10.970682782545266</v>
      </c>
      <c r="E17" s="109">
        <f t="shared" si="3"/>
        <v>4.6783691622905341E-2</v>
      </c>
      <c r="F17" s="108">
        <f>SEKTOR_USD!F17*$B$54</f>
        <v>366448.13613577862</v>
      </c>
      <c r="G17" s="108">
        <f>SEKTOR_USD!G17*$C$54</f>
        <v>458809.30912394659</v>
      </c>
      <c r="H17" s="109">
        <f t="shared" si="1"/>
        <v>25.204432464065185</v>
      </c>
      <c r="I17" s="109">
        <f t="shared" si="4"/>
        <v>6.6727154044820977E-2</v>
      </c>
      <c r="J17" s="108">
        <f>SEKTOR_USD!J17*$B$55</f>
        <v>445668.15602548985</v>
      </c>
      <c r="K17" s="108">
        <f>SEKTOR_USD!K17*$C$55</f>
        <v>567544.75299489347</v>
      </c>
      <c r="L17" s="109">
        <f t="shared" si="2"/>
        <v>27.346938595817676</v>
      </c>
      <c r="M17" s="109">
        <f t="shared" si="5"/>
        <v>6.1097791114127678E-2</v>
      </c>
    </row>
    <row r="18" spans="1:13" s="23" customFormat="1" ht="15.6" x14ac:dyDescent="0.3">
      <c r="A18" s="105" t="s">
        <v>12</v>
      </c>
      <c r="B18" s="103">
        <f>SEKTOR_USD!B18*$B$53</f>
        <v>1323282.6564886461</v>
      </c>
      <c r="C18" s="103">
        <f>SEKTOR_USD!C18*$C$53</f>
        <v>1148393.2942409923</v>
      </c>
      <c r="D18" s="106">
        <f t="shared" si="0"/>
        <v>-13.216326941949482</v>
      </c>
      <c r="E18" s="106">
        <f t="shared" si="3"/>
        <v>1.4288838631135172</v>
      </c>
      <c r="F18" s="103">
        <f>SEKTOR_USD!F18*$B$54</f>
        <v>8464091.1074440777</v>
      </c>
      <c r="G18" s="103">
        <f>SEKTOR_USD!G18*$C$54</f>
        <v>10622970.542853359</v>
      </c>
      <c r="H18" s="106">
        <f t="shared" si="1"/>
        <v>25.506335033546247</v>
      </c>
      <c r="I18" s="106">
        <f t="shared" si="4"/>
        <v>1.5449568649337921</v>
      </c>
      <c r="J18" s="103">
        <f>SEKTOR_USD!J18*$B$55</f>
        <v>10885816.204175662</v>
      </c>
      <c r="K18" s="103">
        <f>SEKTOR_USD!K18*$C$55</f>
        <v>14352992.521023545</v>
      </c>
      <c r="L18" s="106">
        <f t="shared" si="2"/>
        <v>31.850402871195989</v>
      </c>
      <c r="M18" s="106">
        <f t="shared" si="5"/>
        <v>1.5451400691920831</v>
      </c>
    </row>
    <row r="19" spans="1:13" ht="13.8" x14ac:dyDescent="0.25">
      <c r="A19" s="107" t="str">
        <f>SEKTOR_USD!A19</f>
        <v xml:space="preserve"> Su Ürünleri ve Hayvansal Mamuller</v>
      </c>
      <c r="B19" s="108">
        <f>SEKTOR_USD!B19*$B$53</f>
        <v>1323282.6564886461</v>
      </c>
      <c r="C19" s="108">
        <f>SEKTOR_USD!C19*$C$53</f>
        <v>1148393.2942409923</v>
      </c>
      <c r="D19" s="109">
        <f t="shared" si="0"/>
        <v>-13.216326941949482</v>
      </c>
      <c r="E19" s="109">
        <f t="shared" si="3"/>
        <v>1.4288838631135172</v>
      </c>
      <c r="F19" s="108">
        <f>SEKTOR_USD!F19*$B$54</f>
        <v>8464091.1074440777</v>
      </c>
      <c r="G19" s="108">
        <f>SEKTOR_USD!G19*$C$54</f>
        <v>10622970.542853359</v>
      </c>
      <c r="H19" s="109">
        <f t="shared" si="1"/>
        <v>25.506335033546247</v>
      </c>
      <c r="I19" s="109">
        <f t="shared" si="4"/>
        <v>1.5449568649337921</v>
      </c>
      <c r="J19" s="108">
        <f>SEKTOR_USD!J19*$B$55</f>
        <v>10885816.204175662</v>
      </c>
      <c r="K19" s="108">
        <f>SEKTOR_USD!K19*$C$55</f>
        <v>14352992.521023545</v>
      </c>
      <c r="L19" s="109">
        <f t="shared" si="2"/>
        <v>31.850402871195989</v>
      </c>
      <c r="M19" s="109">
        <f t="shared" si="5"/>
        <v>1.5451400691920831</v>
      </c>
    </row>
    <row r="20" spans="1:13" s="23" customFormat="1" ht="15.6" x14ac:dyDescent="0.3">
      <c r="A20" s="105" t="s">
        <v>110</v>
      </c>
      <c r="B20" s="103">
        <f>SEKTOR_USD!B20*$B$53</f>
        <v>2594990.3120318884</v>
      </c>
      <c r="C20" s="103">
        <f>SEKTOR_USD!C20*$C$53</f>
        <v>2621248.9992942819</v>
      </c>
      <c r="D20" s="106">
        <f t="shared" si="0"/>
        <v>1.0118992406500689</v>
      </c>
      <c r="E20" s="106">
        <f t="shared" si="3"/>
        <v>3.2614788113766737</v>
      </c>
      <c r="F20" s="103">
        <f>SEKTOR_USD!F20*$B$54</f>
        <v>16764003.899848945</v>
      </c>
      <c r="G20" s="103">
        <f>SEKTOR_USD!G20*$C$54</f>
        <v>22544614.664999858</v>
      </c>
      <c r="H20" s="106">
        <f t="shared" si="1"/>
        <v>34.482280007122874</v>
      </c>
      <c r="I20" s="106">
        <f t="shared" si="4"/>
        <v>3.2787869507376999</v>
      </c>
      <c r="J20" s="103">
        <f>SEKTOR_USD!J20*$B$55</f>
        <v>21585965.143655986</v>
      </c>
      <c r="K20" s="103">
        <f>SEKTOR_USD!K20*$C$55</f>
        <v>30159848.861084521</v>
      </c>
      <c r="L20" s="106">
        <f t="shared" si="2"/>
        <v>39.719714455058124</v>
      </c>
      <c r="M20" s="106">
        <f t="shared" si="5"/>
        <v>3.2467926732198746</v>
      </c>
    </row>
    <row r="21" spans="1:13" ht="13.8" x14ac:dyDescent="0.25">
      <c r="A21" s="107" t="str">
        <f>SEKTOR_USD!A21</f>
        <v xml:space="preserve"> Mobilya,Kağıt ve Orman Ürünleri</v>
      </c>
      <c r="B21" s="108">
        <f>SEKTOR_USD!B21*$B$53</f>
        <v>2594990.3120318884</v>
      </c>
      <c r="C21" s="108">
        <f>SEKTOR_USD!C21*$C$53</f>
        <v>2621248.9992942819</v>
      </c>
      <c r="D21" s="109">
        <f t="shared" si="0"/>
        <v>1.0118992406500689</v>
      </c>
      <c r="E21" s="109">
        <f t="shared" si="3"/>
        <v>3.2614788113766737</v>
      </c>
      <c r="F21" s="108">
        <f>SEKTOR_USD!F21*$B$54</f>
        <v>16764003.899848945</v>
      </c>
      <c r="G21" s="108">
        <f>SEKTOR_USD!G21*$C$54</f>
        <v>22544614.664999858</v>
      </c>
      <c r="H21" s="109">
        <f t="shared" si="1"/>
        <v>34.482280007122874</v>
      </c>
      <c r="I21" s="109">
        <f t="shared" si="4"/>
        <v>3.2787869507376999</v>
      </c>
      <c r="J21" s="108">
        <f>SEKTOR_USD!J21*$B$55</f>
        <v>21585965.143655986</v>
      </c>
      <c r="K21" s="108">
        <f>SEKTOR_USD!K21*$C$55</f>
        <v>30159848.861084521</v>
      </c>
      <c r="L21" s="109">
        <f t="shared" si="2"/>
        <v>39.719714455058124</v>
      </c>
      <c r="M21" s="109">
        <f t="shared" si="5"/>
        <v>3.2467926732198746</v>
      </c>
    </row>
    <row r="22" spans="1:13" ht="16.8" x14ac:dyDescent="0.3">
      <c r="A22" s="102" t="s">
        <v>14</v>
      </c>
      <c r="B22" s="103">
        <f>SEKTOR_USD!B22*$B$53</f>
        <v>74200545.639049128</v>
      </c>
      <c r="C22" s="103">
        <f>SEKTOR_USD!C22*$C$53</f>
        <v>66442368.408150457</v>
      </c>
      <c r="D22" s="106">
        <f t="shared" si="0"/>
        <v>-10.4556875749116</v>
      </c>
      <c r="E22" s="106">
        <f t="shared" si="3"/>
        <v>82.670656926987022</v>
      </c>
      <c r="F22" s="103">
        <f>SEKTOR_USD!F22*$B$54</f>
        <v>462317030.09756041</v>
      </c>
      <c r="G22" s="103">
        <f>SEKTOR_USD!G22*$C$54</f>
        <v>577246515.27799106</v>
      </c>
      <c r="H22" s="106">
        <f t="shared" si="1"/>
        <v>24.859453080536024</v>
      </c>
      <c r="I22" s="106">
        <f t="shared" si="4"/>
        <v>83.952126473495397</v>
      </c>
      <c r="J22" s="103">
        <f>SEKTOR_USD!J22*$B$55</f>
        <v>587582794.63626468</v>
      </c>
      <c r="K22" s="103">
        <f>SEKTOR_USD!K22*$C$55</f>
        <v>775876062.80523872</v>
      </c>
      <c r="L22" s="106">
        <f t="shared" si="2"/>
        <v>32.045401922555357</v>
      </c>
      <c r="M22" s="106">
        <f t="shared" si="5"/>
        <v>83.525243367288795</v>
      </c>
    </row>
    <row r="23" spans="1:13" s="23" customFormat="1" ht="15.6" x14ac:dyDescent="0.3">
      <c r="A23" s="105" t="s">
        <v>15</v>
      </c>
      <c r="B23" s="103">
        <f>SEKTOR_USD!B23*$B$53</f>
        <v>6641944.0529664084</v>
      </c>
      <c r="C23" s="103">
        <f>SEKTOR_USD!C23*$C$53</f>
        <v>6045718.1894123433</v>
      </c>
      <c r="D23" s="106">
        <f t="shared" si="0"/>
        <v>-8.9766769909448456</v>
      </c>
      <c r="E23" s="106">
        <f t="shared" si="3"/>
        <v>7.5223612024769766</v>
      </c>
      <c r="F23" s="103">
        <f>SEKTOR_USD!F23*$B$54</f>
        <v>42674593.523202077</v>
      </c>
      <c r="G23" s="103">
        <f>SEKTOR_USD!G23*$C$54</f>
        <v>50935281.744443968</v>
      </c>
      <c r="H23" s="106">
        <f t="shared" si="1"/>
        <v>19.357391691969074</v>
      </c>
      <c r="I23" s="106">
        <f t="shared" si="4"/>
        <v>7.4077973652441713</v>
      </c>
      <c r="J23" s="103">
        <f>SEKTOR_USD!J23*$B$55</f>
        <v>54718839.441455878</v>
      </c>
      <c r="K23" s="103">
        <f>SEKTOR_USD!K23*$C$55</f>
        <v>68342812.338791236</v>
      </c>
      <c r="L23" s="106">
        <f t="shared" si="2"/>
        <v>24.898139354566823</v>
      </c>
      <c r="M23" s="106">
        <f t="shared" si="5"/>
        <v>7.3572962315186174</v>
      </c>
    </row>
    <row r="24" spans="1:13" ht="13.8" x14ac:dyDescent="0.25">
      <c r="A24" s="107" t="str">
        <f>SEKTOR_USD!A24</f>
        <v xml:space="preserve"> Tekstil ve Hammaddeleri</v>
      </c>
      <c r="B24" s="108">
        <f>SEKTOR_USD!B24*$B$53</f>
        <v>4539549.4338920051</v>
      </c>
      <c r="C24" s="108">
        <f>SEKTOR_USD!C24*$C$53</f>
        <v>3882753.8368978524</v>
      </c>
      <c r="D24" s="109">
        <f t="shared" si="0"/>
        <v>-14.468299256541982</v>
      </c>
      <c r="E24" s="109">
        <f t="shared" si="3"/>
        <v>4.8311012697546944</v>
      </c>
      <c r="F24" s="108">
        <f>SEKTOR_USD!F24*$B$54</f>
        <v>29213385.22082524</v>
      </c>
      <c r="G24" s="108">
        <f>SEKTOR_USD!G24*$C$54</f>
        <v>33537256.500576999</v>
      </c>
      <c r="H24" s="109">
        <f t="shared" si="1"/>
        <v>14.800993609838192</v>
      </c>
      <c r="I24" s="109">
        <f t="shared" si="4"/>
        <v>4.8775071391372418</v>
      </c>
      <c r="J24" s="108">
        <f>SEKTOR_USD!J24*$B$55</f>
        <v>37435845.65308816</v>
      </c>
      <c r="K24" s="108">
        <f>SEKTOR_USD!K24*$C$55</f>
        <v>45263620.141370036</v>
      </c>
      <c r="L24" s="109">
        <f t="shared" si="2"/>
        <v>20.909837487900173</v>
      </c>
      <c r="M24" s="109">
        <f t="shared" si="5"/>
        <v>4.8727561903678307</v>
      </c>
    </row>
    <row r="25" spans="1:13" ht="13.8" x14ac:dyDescent="0.25">
      <c r="A25" s="107" t="str">
        <f>SEKTOR_USD!A25</f>
        <v xml:space="preserve"> Deri ve Deri Mamulleri </v>
      </c>
      <c r="B25" s="108">
        <f>SEKTOR_USD!B25*$B$53</f>
        <v>876046.58760408929</v>
      </c>
      <c r="C25" s="108">
        <f>SEKTOR_USD!C25*$C$53</f>
        <v>846570.2809898553</v>
      </c>
      <c r="D25" s="109">
        <f t="shared" si="0"/>
        <v>-3.3646962423367364</v>
      </c>
      <c r="E25" s="109">
        <f t="shared" si="3"/>
        <v>1.0533417597996118</v>
      </c>
      <c r="F25" s="108">
        <f>SEKTOR_USD!F25*$B$54</f>
        <v>5918868.6260171495</v>
      </c>
      <c r="G25" s="108">
        <f>SEKTOR_USD!G25*$C$54</f>
        <v>7223005.2828505123</v>
      </c>
      <c r="H25" s="109">
        <f t="shared" si="1"/>
        <v>22.033546260865837</v>
      </c>
      <c r="I25" s="109">
        <f t="shared" si="4"/>
        <v>1.0504812709567719</v>
      </c>
      <c r="J25" s="108">
        <f>SEKTOR_USD!J25*$B$55</f>
        <v>7322881.355848711</v>
      </c>
      <c r="K25" s="108">
        <f>SEKTOR_USD!K25*$C$55</f>
        <v>9428377.9418785814</v>
      </c>
      <c r="L25" s="109">
        <f t="shared" si="2"/>
        <v>28.752296858506821</v>
      </c>
      <c r="M25" s="109">
        <f t="shared" si="5"/>
        <v>1.0149914398788031</v>
      </c>
    </row>
    <row r="26" spans="1:13" ht="13.8" x14ac:dyDescent="0.25">
      <c r="A26" s="107" t="str">
        <f>SEKTOR_USD!A26</f>
        <v xml:space="preserve"> Halı </v>
      </c>
      <c r="B26" s="108">
        <f>SEKTOR_USD!B26*$B$53</f>
        <v>1226348.0314703139</v>
      </c>
      <c r="C26" s="108">
        <f>SEKTOR_USD!C26*$C$53</f>
        <v>1316394.0715246364</v>
      </c>
      <c r="D26" s="109">
        <f t="shared" si="0"/>
        <v>7.342617082881679</v>
      </c>
      <c r="E26" s="109">
        <f t="shared" si="3"/>
        <v>1.6379181729226717</v>
      </c>
      <c r="F26" s="108">
        <f>SEKTOR_USD!F26*$B$54</f>
        <v>7542339.6763596842</v>
      </c>
      <c r="G26" s="108">
        <f>SEKTOR_USD!G26*$C$54</f>
        <v>10175019.96101645</v>
      </c>
      <c r="H26" s="109">
        <f t="shared" si="1"/>
        <v>34.905352949145232</v>
      </c>
      <c r="I26" s="109">
        <f t="shared" si="4"/>
        <v>1.4798089551501574</v>
      </c>
      <c r="J26" s="108">
        <f>SEKTOR_USD!J26*$B$55</f>
        <v>9960112.4325190056</v>
      </c>
      <c r="K26" s="108">
        <f>SEKTOR_USD!K26*$C$55</f>
        <v>13650814.255542625</v>
      </c>
      <c r="L26" s="109">
        <f t="shared" si="2"/>
        <v>37.054820897139273</v>
      </c>
      <c r="M26" s="109">
        <f t="shared" si="5"/>
        <v>1.4695486012719843</v>
      </c>
    </row>
    <row r="27" spans="1:13" s="23" customFormat="1" ht="15.6" x14ac:dyDescent="0.3">
      <c r="A27" s="105" t="s">
        <v>19</v>
      </c>
      <c r="B27" s="103">
        <f>SEKTOR_USD!B27*$B$53</f>
        <v>9686661.0791425537</v>
      </c>
      <c r="C27" s="103">
        <f>SEKTOR_USD!C27*$C$53</f>
        <v>9458628.9757087175</v>
      </c>
      <c r="D27" s="106">
        <f t="shared" si="0"/>
        <v>-2.3540836369803211</v>
      </c>
      <c r="E27" s="106">
        <f t="shared" si="3"/>
        <v>11.768862094845982</v>
      </c>
      <c r="F27" s="103">
        <f>SEKTOR_USD!F27*$B$54</f>
        <v>58950095.985537812</v>
      </c>
      <c r="G27" s="103">
        <f>SEKTOR_USD!G27*$C$54</f>
        <v>84759207.712295219</v>
      </c>
      <c r="H27" s="106">
        <f t="shared" si="1"/>
        <v>43.781288724430809</v>
      </c>
      <c r="I27" s="106">
        <f t="shared" si="4"/>
        <v>12.326996417170367</v>
      </c>
      <c r="J27" s="103">
        <f>SEKTOR_USD!J27*$B$55</f>
        <v>74975422.84791185</v>
      </c>
      <c r="K27" s="103">
        <f>SEKTOR_USD!K27*$C$55</f>
        <v>109906699.26410526</v>
      </c>
      <c r="L27" s="106">
        <f t="shared" si="2"/>
        <v>46.590302647644606</v>
      </c>
      <c r="M27" s="106">
        <f t="shared" si="5"/>
        <v>11.831765721111287</v>
      </c>
    </row>
    <row r="28" spans="1:13" ht="13.8" x14ac:dyDescent="0.25">
      <c r="A28" s="107" t="str">
        <f>SEKTOR_USD!A28</f>
        <v xml:space="preserve"> Kimyevi Maddeler ve Mamulleri  </v>
      </c>
      <c r="B28" s="108">
        <f>SEKTOR_USD!B28*$B$53</f>
        <v>9686661.0791425537</v>
      </c>
      <c r="C28" s="108">
        <f>SEKTOR_USD!C28*$C$53</f>
        <v>9458628.9757087175</v>
      </c>
      <c r="D28" s="109">
        <f t="shared" si="0"/>
        <v>-2.3540836369803211</v>
      </c>
      <c r="E28" s="109">
        <f t="shared" si="3"/>
        <v>11.768862094845982</v>
      </c>
      <c r="F28" s="108">
        <f>SEKTOR_USD!F28*$B$54</f>
        <v>58950095.985537812</v>
      </c>
      <c r="G28" s="108">
        <f>SEKTOR_USD!G28*$C$54</f>
        <v>84759207.712295219</v>
      </c>
      <c r="H28" s="109">
        <f t="shared" si="1"/>
        <v>43.781288724430809</v>
      </c>
      <c r="I28" s="109">
        <f t="shared" si="4"/>
        <v>12.326996417170367</v>
      </c>
      <c r="J28" s="108">
        <f>SEKTOR_USD!J28*$B$55</f>
        <v>74975422.84791185</v>
      </c>
      <c r="K28" s="108">
        <f>SEKTOR_USD!K28*$C$55</f>
        <v>109906699.26410526</v>
      </c>
      <c r="L28" s="109">
        <f t="shared" si="2"/>
        <v>46.590302647644606</v>
      </c>
      <c r="M28" s="109">
        <f t="shared" si="5"/>
        <v>11.831765721111287</v>
      </c>
    </row>
    <row r="29" spans="1:13" s="23" customFormat="1" ht="15.6" x14ac:dyDescent="0.3">
      <c r="A29" s="105" t="s">
        <v>21</v>
      </c>
      <c r="B29" s="103">
        <f>SEKTOR_USD!B29*$B$53</f>
        <v>57871940.506940171</v>
      </c>
      <c r="C29" s="103">
        <f>SEKTOR_USD!C29*$C$53</f>
        <v>50938021.243029393</v>
      </c>
      <c r="D29" s="106">
        <f t="shared" si="0"/>
        <v>-11.981487406801646</v>
      </c>
      <c r="E29" s="106">
        <f t="shared" si="3"/>
        <v>63.379433629664064</v>
      </c>
      <c r="F29" s="103">
        <f>SEKTOR_USD!F29*$B$54</f>
        <v>360692340.58882052</v>
      </c>
      <c r="G29" s="103">
        <f>SEKTOR_USD!G29*$C$54</f>
        <v>441552025.82125181</v>
      </c>
      <c r="H29" s="106">
        <f t="shared" si="1"/>
        <v>22.417910261257568</v>
      </c>
      <c r="I29" s="106">
        <f t="shared" si="4"/>
        <v>64.217332691080856</v>
      </c>
      <c r="J29" s="103">
        <f>SEKTOR_USD!J29*$B$55</f>
        <v>457888532.34689701</v>
      </c>
      <c r="K29" s="103">
        <f>SEKTOR_USD!K29*$C$55</f>
        <v>597626551.20234227</v>
      </c>
      <c r="L29" s="106">
        <f t="shared" si="2"/>
        <v>30.517911889870074</v>
      </c>
      <c r="M29" s="106">
        <f t="shared" si="5"/>
        <v>64.336181414658881</v>
      </c>
    </row>
    <row r="30" spans="1:13" ht="13.8" x14ac:dyDescent="0.25">
      <c r="A30" s="107" t="str">
        <f>SEKTOR_USD!A30</f>
        <v xml:space="preserve"> Hazırgiyim ve Konfeksiyon </v>
      </c>
      <c r="B30" s="108">
        <f>SEKTOR_USD!B30*$B$53</f>
        <v>9242848.0932264496</v>
      </c>
      <c r="C30" s="108">
        <f>SEKTOR_USD!C30*$C$53</f>
        <v>8610320.6427856106</v>
      </c>
      <c r="D30" s="109">
        <f t="shared" si="0"/>
        <v>-6.8434257932290574</v>
      </c>
      <c r="E30" s="109">
        <f t="shared" si="3"/>
        <v>10.713357770728788</v>
      </c>
      <c r="F30" s="108">
        <f>SEKTOR_USD!F30*$B$54</f>
        <v>61090935.282462686</v>
      </c>
      <c r="G30" s="108">
        <f>SEKTOR_USD!G30*$C$54</f>
        <v>74999651.470241368</v>
      </c>
      <c r="H30" s="109">
        <f t="shared" si="1"/>
        <v>22.767233998742597</v>
      </c>
      <c r="I30" s="109">
        <f t="shared" si="4"/>
        <v>10.907610629170383</v>
      </c>
      <c r="J30" s="108">
        <f>SEKTOR_USD!J30*$B$55</f>
        <v>77821886.094650686</v>
      </c>
      <c r="K30" s="108">
        <f>SEKTOR_USD!K30*$C$55</f>
        <v>99175299.160198793</v>
      </c>
      <c r="L30" s="109">
        <f t="shared" si="2"/>
        <v>27.438827477885937</v>
      </c>
      <c r="M30" s="109">
        <f t="shared" si="5"/>
        <v>10.676500275609927</v>
      </c>
    </row>
    <row r="31" spans="1:13" ht="13.8" x14ac:dyDescent="0.25">
      <c r="A31" s="107" t="str">
        <f>SEKTOR_USD!A31</f>
        <v xml:space="preserve"> Otomotiv Endüstrisi</v>
      </c>
      <c r="B31" s="108">
        <f>SEKTOR_USD!B31*$B$53</f>
        <v>16501917.362794232</v>
      </c>
      <c r="C31" s="108">
        <f>SEKTOR_USD!C31*$C$53</f>
        <v>14840410.745734166</v>
      </c>
      <c r="D31" s="109">
        <f t="shared" si="0"/>
        <v>-10.06856706728003</v>
      </c>
      <c r="E31" s="109">
        <f t="shared" si="3"/>
        <v>18.465123005242866</v>
      </c>
      <c r="F31" s="108">
        <f>SEKTOR_USD!F31*$B$54</f>
        <v>108029257.52285279</v>
      </c>
      <c r="G31" s="108">
        <f>SEKTOR_USD!G31*$C$54</f>
        <v>127224436.1267388</v>
      </c>
      <c r="H31" s="109">
        <f t="shared" si="1"/>
        <v>17.768499982354697</v>
      </c>
      <c r="I31" s="109">
        <f t="shared" si="4"/>
        <v>18.502947474853894</v>
      </c>
      <c r="J31" s="108">
        <f>SEKTOR_USD!J31*$B$55</f>
        <v>137511438.94083789</v>
      </c>
      <c r="K31" s="108">
        <f>SEKTOR_USD!K31*$C$55</f>
        <v>172200706.2096054</v>
      </c>
      <c r="L31" s="109">
        <f t="shared" si="2"/>
        <v>25.226459366549143</v>
      </c>
      <c r="M31" s="109">
        <f t="shared" si="5"/>
        <v>18.53789101596082</v>
      </c>
    </row>
    <row r="32" spans="1:13" ht="13.8" x14ac:dyDescent="0.25">
      <c r="A32" s="107" t="str">
        <f>SEKTOR_USD!A32</f>
        <v xml:space="preserve"> Gemi ve Yat</v>
      </c>
      <c r="B32" s="108">
        <f>SEKTOR_USD!B32*$B$53</f>
        <v>337345.66100489534</v>
      </c>
      <c r="C32" s="108">
        <f>SEKTOR_USD!C32*$C$53</f>
        <v>211974.13274150179</v>
      </c>
      <c r="D32" s="109">
        <f t="shared" si="0"/>
        <v>-37.164114662074823</v>
      </c>
      <c r="E32" s="109">
        <f t="shared" si="3"/>
        <v>0.2637479852858261</v>
      </c>
      <c r="F32" s="108">
        <f>SEKTOR_USD!F32*$B$54</f>
        <v>3653112.8998277541</v>
      </c>
      <c r="G32" s="108">
        <f>SEKTOR_USD!G32*$C$54</f>
        <v>4099901.846742522</v>
      </c>
      <c r="H32" s="109">
        <f t="shared" si="1"/>
        <v>12.230362410530322</v>
      </c>
      <c r="I32" s="109">
        <f t="shared" si="4"/>
        <v>0.59627121040460074</v>
      </c>
      <c r="J32" s="108">
        <f>SEKTOR_USD!J32*$B$55</f>
        <v>4968003.977597231</v>
      </c>
      <c r="K32" s="108">
        <f>SEKTOR_USD!K32*$C$55</f>
        <v>5190927.6512404215</v>
      </c>
      <c r="L32" s="109">
        <f t="shared" si="2"/>
        <v>4.4871879058157909</v>
      </c>
      <c r="M32" s="109">
        <f t="shared" si="5"/>
        <v>0.55881798157843299</v>
      </c>
    </row>
    <row r="33" spans="1:13" ht="13.8" x14ac:dyDescent="0.25">
      <c r="A33" s="107" t="str">
        <f>SEKTOR_USD!A33</f>
        <v xml:space="preserve"> Elektrik Elektronik</v>
      </c>
      <c r="B33" s="108">
        <f>SEKTOR_USD!B33*$B$53</f>
        <v>6329744.7227689326</v>
      </c>
      <c r="C33" s="108">
        <f>SEKTOR_USD!C33*$C$53</f>
        <v>5803920.247395236</v>
      </c>
      <c r="D33" s="109">
        <f t="shared" si="0"/>
        <v>-8.3071987639917939</v>
      </c>
      <c r="E33" s="109">
        <f t="shared" si="3"/>
        <v>7.2215050591897114</v>
      </c>
      <c r="F33" s="108">
        <f>SEKTOR_USD!F33*$B$54</f>
        <v>37580662.987327427</v>
      </c>
      <c r="G33" s="108">
        <f>SEKTOR_USD!G33*$C$54</f>
        <v>46186570.990327671</v>
      </c>
      <c r="H33" s="109">
        <f t="shared" si="1"/>
        <v>22.899830175700313</v>
      </c>
      <c r="I33" s="109">
        <f t="shared" si="4"/>
        <v>6.717166317218477</v>
      </c>
      <c r="J33" s="108">
        <f>SEKTOR_USD!J33*$B$55</f>
        <v>49655475.267570294</v>
      </c>
      <c r="K33" s="108">
        <f>SEKTOR_USD!K33*$C$55</f>
        <v>63633188.122354642</v>
      </c>
      <c r="L33" s="109">
        <f t="shared" si="2"/>
        <v>28.149388923305928</v>
      </c>
      <c r="M33" s="109">
        <f t="shared" si="5"/>
        <v>6.8502919202577752</v>
      </c>
    </row>
    <row r="34" spans="1:13" ht="13.8" x14ac:dyDescent="0.25">
      <c r="A34" s="107" t="str">
        <f>SEKTOR_USD!A34</f>
        <v xml:space="preserve"> Makine ve Aksamları</v>
      </c>
      <c r="B34" s="108">
        <f>SEKTOR_USD!B34*$B$53</f>
        <v>3878386.0731582972</v>
      </c>
      <c r="C34" s="108">
        <f>SEKTOR_USD!C34*$C$53</f>
        <v>3709567.0255697463</v>
      </c>
      <c r="D34" s="109">
        <f t="shared" si="0"/>
        <v>-4.3528169811902213</v>
      </c>
      <c r="E34" s="109">
        <f t="shared" si="3"/>
        <v>4.6156142573767855</v>
      </c>
      <c r="F34" s="108">
        <f>SEKTOR_USD!F34*$B$54</f>
        <v>24204343.673468363</v>
      </c>
      <c r="G34" s="108">
        <f>SEKTOR_USD!G34*$C$54</f>
        <v>32188113.000977159</v>
      </c>
      <c r="H34" s="109">
        <f t="shared" si="1"/>
        <v>32.984861871136872</v>
      </c>
      <c r="I34" s="109">
        <f t="shared" si="4"/>
        <v>4.681293800967925</v>
      </c>
      <c r="J34" s="108">
        <f>SEKTOR_USD!J34*$B$55</f>
        <v>30752399.523958605</v>
      </c>
      <c r="K34" s="108">
        <f>SEKTOR_USD!K34*$C$55</f>
        <v>43586054.052760154</v>
      </c>
      <c r="L34" s="109">
        <f t="shared" si="2"/>
        <v>41.732205380601584</v>
      </c>
      <c r="M34" s="109">
        <f t="shared" si="5"/>
        <v>4.6921614761692254</v>
      </c>
    </row>
    <row r="35" spans="1:13" ht="13.8" x14ac:dyDescent="0.25">
      <c r="A35" s="107" t="str">
        <f>SEKTOR_USD!A35</f>
        <v xml:space="preserve"> Demir ve Demir Dışı Metaller </v>
      </c>
      <c r="B35" s="108">
        <f>SEKTOR_USD!B35*$B$53</f>
        <v>4201961.3509892672</v>
      </c>
      <c r="C35" s="108">
        <f>SEKTOR_USD!C35*$C$53</f>
        <v>3736617.7905901996</v>
      </c>
      <c r="D35" s="109">
        <f t="shared" si="0"/>
        <v>-11.074436948105481</v>
      </c>
      <c r="E35" s="109">
        <f t="shared" si="3"/>
        <v>4.6492720659136673</v>
      </c>
      <c r="F35" s="108">
        <f>SEKTOR_USD!F35*$B$54</f>
        <v>27723663.879333071</v>
      </c>
      <c r="G35" s="108">
        <f>SEKTOR_USD!G35*$C$54</f>
        <v>34099029.038956486</v>
      </c>
      <c r="H35" s="109">
        <f t="shared" si="1"/>
        <v>22.996113310896128</v>
      </c>
      <c r="I35" s="109">
        <f t="shared" si="4"/>
        <v>4.959208800287433</v>
      </c>
      <c r="J35" s="108">
        <f>SEKTOR_USD!J35*$B$55</f>
        <v>34861124.211830616</v>
      </c>
      <c r="K35" s="108">
        <f>SEKTOR_USD!K35*$C$55</f>
        <v>45533725.730447531</v>
      </c>
      <c r="L35" s="109">
        <f t="shared" si="2"/>
        <v>30.614622333364157</v>
      </c>
      <c r="M35" s="109">
        <f t="shared" si="5"/>
        <v>4.9018338177674865</v>
      </c>
    </row>
    <row r="36" spans="1:13" ht="13.8" x14ac:dyDescent="0.25">
      <c r="A36" s="107" t="str">
        <f>SEKTOR_USD!A36</f>
        <v xml:space="preserve"> Çelik</v>
      </c>
      <c r="B36" s="108">
        <f>SEKTOR_USD!B36*$B$53</f>
        <v>8893782.6475325469</v>
      </c>
      <c r="C36" s="108">
        <f>SEKTOR_USD!C36*$C$53</f>
        <v>6519028.6533798659</v>
      </c>
      <c r="D36" s="109">
        <f t="shared" si="0"/>
        <v>-26.701282100833918</v>
      </c>
      <c r="E36" s="109">
        <f t="shared" si="3"/>
        <v>8.1112758953766395</v>
      </c>
      <c r="F36" s="108">
        <f>SEKTOR_USD!F36*$B$54</f>
        <v>50363920.228226312</v>
      </c>
      <c r="G36" s="108">
        <f>SEKTOR_USD!G36*$C$54</f>
        <v>59656805.702697247</v>
      </c>
      <c r="H36" s="109">
        <f t="shared" si="1"/>
        <v>18.451473658841127</v>
      </c>
      <c r="I36" s="109">
        <f t="shared" si="4"/>
        <v>8.6762164253961238</v>
      </c>
      <c r="J36" s="108">
        <f>SEKTOR_USD!J36*$B$55</f>
        <v>62479670.772884347</v>
      </c>
      <c r="K36" s="108">
        <f>SEKTOR_USD!K36*$C$55</f>
        <v>85015420.994392812</v>
      </c>
      <c r="L36" s="109">
        <f t="shared" si="2"/>
        <v>36.068932410714289</v>
      </c>
      <c r="M36" s="109">
        <f t="shared" si="5"/>
        <v>9.1521495106514923</v>
      </c>
    </row>
    <row r="37" spans="1:13" ht="13.8" x14ac:dyDescent="0.25">
      <c r="A37" s="107" t="str">
        <f>SEKTOR_USD!A37</f>
        <v xml:space="preserve"> Çimento Cam Seramik ve Toprak Ürünleri</v>
      </c>
      <c r="B37" s="108">
        <f>SEKTOR_USD!B37*$B$53</f>
        <v>1542039.6537090077</v>
      </c>
      <c r="C37" s="108">
        <f>SEKTOR_USD!C37*$C$53</f>
        <v>1742331.152850708</v>
      </c>
      <c r="D37" s="109">
        <f t="shared" si="0"/>
        <v>12.988738561939508</v>
      </c>
      <c r="E37" s="109">
        <f t="shared" si="3"/>
        <v>2.1678887198255472</v>
      </c>
      <c r="F37" s="108">
        <f>SEKTOR_USD!F37*$B$54</f>
        <v>10251287.96393887</v>
      </c>
      <c r="G37" s="108">
        <f>SEKTOR_USD!G37*$C$54</f>
        <v>14902191.078029882</v>
      </c>
      <c r="H37" s="109">
        <f t="shared" si="1"/>
        <v>45.368963689748782</v>
      </c>
      <c r="I37" s="109">
        <f t="shared" si="4"/>
        <v>2.1673073756235106</v>
      </c>
      <c r="J37" s="108">
        <f>SEKTOR_USD!J37*$B$55</f>
        <v>12904178.212356098</v>
      </c>
      <c r="K37" s="108">
        <f>SEKTOR_USD!K37*$C$55</f>
        <v>19104370.780883979</v>
      </c>
      <c r="L37" s="109">
        <f t="shared" si="2"/>
        <v>48.047945917168363</v>
      </c>
      <c r="M37" s="109">
        <f t="shared" si="5"/>
        <v>2.056639320825147</v>
      </c>
    </row>
    <row r="38" spans="1:13" ht="13.8" x14ac:dyDescent="0.25">
      <c r="A38" s="107" t="str">
        <f>SEKTOR_USD!A38</f>
        <v xml:space="preserve"> Mücevher</v>
      </c>
      <c r="B38" s="108">
        <f>SEKTOR_USD!B38*$B$53</f>
        <v>3737561.850348772</v>
      </c>
      <c r="C38" s="108">
        <f>SEKTOR_USD!C38*$C$53</f>
        <v>2513691.2687275731</v>
      </c>
      <c r="D38" s="109">
        <f t="shared" si="0"/>
        <v>-32.745159294340318</v>
      </c>
      <c r="E38" s="109">
        <f t="shared" si="3"/>
        <v>3.1276505259533787</v>
      </c>
      <c r="F38" s="108">
        <f>SEKTOR_USD!F38*$B$54</f>
        <v>15728422.427710159</v>
      </c>
      <c r="G38" s="108">
        <f>SEKTOR_USD!G38*$C$54</f>
        <v>17891095.864380632</v>
      </c>
      <c r="H38" s="109">
        <f t="shared" si="1"/>
        <v>13.750097612207432</v>
      </c>
      <c r="I38" s="109">
        <f t="shared" si="4"/>
        <v>2.6020001905643042</v>
      </c>
      <c r="J38" s="108">
        <f>SEKTOR_USD!J38*$B$55</f>
        <v>18419454.168477543</v>
      </c>
      <c r="K38" s="108">
        <f>SEKTOR_USD!K38*$C$55</f>
        <v>23362688.559931468</v>
      </c>
      <c r="L38" s="109">
        <f t="shared" si="2"/>
        <v>26.837029730846297</v>
      </c>
      <c r="M38" s="109">
        <f t="shared" si="5"/>
        <v>2.5150592230247546</v>
      </c>
    </row>
    <row r="39" spans="1:13" ht="13.8" x14ac:dyDescent="0.25">
      <c r="A39" s="107" t="str">
        <f>SEKTOR_USD!A39</f>
        <v xml:space="preserve"> Savunma ve Havacılık Sanayii</v>
      </c>
      <c r="B39" s="108">
        <f>SEKTOR_USD!B39*$B$53</f>
        <v>777710.43243491545</v>
      </c>
      <c r="C39" s="108">
        <f>SEKTOR_USD!C39*$C$53</f>
        <v>939365.86305011238</v>
      </c>
      <c r="D39" s="109">
        <f t="shared" si="0"/>
        <v>20.786069451206117</v>
      </c>
      <c r="E39" s="109">
        <f t="shared" si="3"/>
        <v>1.1688022997026795</v>
      </c>
      <c r="F39" s="108">
        <f>SEKTOR_USD!F39*$B$54</f>
        <v>6216094.1851772545</v>
      </c>
      <c r="G39" s="108">
        <f>SEKTOR_USD!G39*$C$54</f>
        <v>10467280.287625594</v>
      </c>
      <c r="H39" s="109">
        <f t="shared" si="1"/>
        <v>68.38998856525717</v>
      </c>
      <c r="I39" s="109">
        <f t="shared" si="4"/>
        <v>1.5223139772737815</v>
      </c>
      <c r="J39" s="108">
        <f>SEKTOR_USD!J39*$B$55</f>
        <v>8251003.5610332759</v>
      </c>
      <c r="K39" s="108">
        <f>SEKTOR_USD!K39*$C$55</f>
        <v>14268119.977541152</v>
      </c>
      <c r="L39" s="109">
        <f t="shared" si="2"/>
        <v>72.925873464952801</v>
      </c>
      <c r="M39" s="109">
        <f t="shared" si="5"/>
        <v>1.5360033008480038</v>
      </c>
    </row>
    <row r="40" spans="1:13" ht="13.8" x14ac:dyDescent="0.25">
      <c r="A40" s="107" t="str">
        <f>SEKTOR_USD!A40</f>
        <v xml:space="preserve"> İklimlendirme Sanayii</v>
      </c>
      <c r="B40" s="108">
        <f>SEKTOR_USD!B40*$B$53</f>
        <v>2370645.3048065002</v>
      </c>
      <c r="C40" s="108">
        <f>SEKTOR_USD!C40*$C$53</f>
        <v>2266545.4729186608</v>
      </c>
      <c r="D40" s="109">
        <f t="shared" si="0"/>
        <v>-4.3912023311448669</v>
      </c>
      <c r="E40" s="109">
        <f t="shared" si="3"/>
        <v>2.8201403365098696</v>
      </c>
      <c r="F40" s="108">
        <f>SEKTOR_USD!F40*$B$54</f>
        <v>15451068.166936962</v>
      </c>
      <c r="G40" s="108">
        <f>SEKTOR_USD!G40*$C$54</f>
        <v>19362110.104819302</v>
      </c>
      <c r="H40" s="109">
        <f t="shared" si="1"/>
        <v>25.312437273763379</v>
      </c>
      <c r="I40" s="109">
        <f t="shared" si="4"/>
        <v>2.8159378589418211</v>
      </c>
      <c r="J40" s="108">
        <f>SEKTOR_USD!J40*$B$55</f>
        <v>19728094.910802666</v>
      </c>
      <c r="K40" s="108">
        <f>SEKTOR_USD!K40*$C$55</f>
        <v>25887446.227593943</v>
      </c>
      <c r="L40" s="109">
        <f t="shared" si="2"/>
        <v>31.221216973254489</v>
      </c>
      <c r="M40" s="109">
        <f t="shared" si="5"/>
        <v>2.7868564967703584</v>
      </c>
    </row>
    <row r="41" spans="1:13" ht="13.8" x14ac:dyDescent="0.25">
      <c r="A41" s="107" t="str">
        <f>SEKTOR_USD!A41</f>
        <v xml:space="preserve"> Diğer Sanayi Ürünleri</v>
      </c>
      <c r="B41" s="108">
        <f>SEKTOR_USD!B41*$B$53</f>
        <v>57997.354166354409</v>
      </c>
      <c r="C41" s="108">
        <f>SEKTOR_USD!C41*$C$53</f>
        <v>44248.247286006692</v>
      </c>
      <c r="D41" s="109">
        <f t="shared" si="0"/>
        <v>-23.706438126316957</v>
      </c>
      <c r="E41" s="109">
        <f t="shared" si="3"/>
        <v>5.5055708558294177E-2</v>
      </c>
      <c r="F41" s="108">
        <f>SEKTOR_USD!F41*$B$54</f>
        <v>399571.37155879877</v>
      </c>
      <c r="G41" s="108">
        <f>SEKTOR_USD!G41*$C$54</f>
        <v>474840.3097151675</v>
      </c>
      <c r="H41" s="109">
        <f t="shared" si="1"/>
        <v>18.837420174205992</v>
      </c>
      <c r="I41" s="109">
        <f t="shared" si="4"/>
        <v>6.90586303786066E-2</v>
      </c>
      <c r="J41" s="108">
        <f>SEKTOR_USD!J41*$B$55</f>
        <v>535802.70489774388</v>
      </c>
      <c r="K41" s="108">
        <f>SEKTOR_USD!K41*$C$55</f>
        <v>668603.73539198982</v>
      </c>
      <c r="L41" s="109">
        <f t="shared" si="2"/>
        <v>24.785434877487329</v>
      </c>
      <c r="M41" s="109">
        <f t="shared" si="5"/>
        <v>7.1977075195465409E-2</v>
      </c>
    </row>
    <row r="42" spans="1:13" ht="16.8" x14ac:dyDescent="0.3">
      <c r="A42" s="102" t="s">
        <v>31</v>
      </c>
      <c r="B42" s="103">
        <f>SEKTOR_USD!B42*$B$53</f>
        <v>2307899.5912016258</v>
      </c>
      <c r="C42" s="103">
        <f>SEKTOR_USD!C42*$C$53</f>
        <v>2023423.6096102658</v>
      </c>
      <c r="D42" s="106">
        <f t="shared" si="0"/>
        <v>-12.326185362476942</v>
      </c>
      <c r="E42" s="106">
        <f t="shared" si="3"/>
        <v>2.517636909335943</v>
      </c>
      <c r="F42" s="103">
        <f>SEKTOR_USD!F42*$B$54</f>
        <v>15571092.749401445</v>
      </c>
      <c r="G42" s="103">
        <f>SEKTOR_USD!G42*$C$54</f>
        <v>18064766.668705847</v>
      </c>
      <c r="H42" s="106">
        <f t="shared" si="1"/>
        <v>16.014765048524033</v>
      </c>
      <c r="I42" s="106">
        <f t="shared" si="4"/>
        <v>2.6272580880891474</v>
      </c>
      <c r="J42" s="103">
        <f>SEKTOR_USD!J42*$B$55</f>
        <v>20172975.401616056</v>
      </c>
      <c r="K42" s="103">
        <f>SEKTOR_USD!K42*$C$55</f>
        <v>24614150.001303211</v>
      </c>
      <c r="L42" s="106">
        <f t="shared" si="2"/>
        <v>22.015466292252423</v>
      </c>
      <c r="M42" s="106">
        <f t="shared" si="5"/>
        <v>2.6497825718511403</v>
      </c>
    </row>
    <row r="43" spans="1:13" ht="13.8" x14ac:dyDescent="0.25">
      <c r="A43" s="107" t="str">
        <f>SEKTOR_USD!A43</f>
        <v xml:space="preserve"> Madencilik Ürünleri</v>
      </c>
      <c r="B43" s="108">
        <f>SEKTOR_USD!B43*$B$53</f>
        <v>2307899.5912016258</v>
      </c>
      <c r="C43" s="108">
        <f>SEKTOR_USD!C43*$C$53</f>
        <v>2023423.6096102658</v>
      </c>
      <c r="D43" s="109">
        <f t="shared" si="0"/>
        <v>-12.326185362476942</v>
      </c>
      <c r="E43" s="109">
        <f t="shared" si="3"/>
        <v>2.517636909335943</v>
      </c>
      <c r="F43" s="108">
        <f>SEKTOR_USD!F43*$B$54</f>
        <v>15571092.749401445</v>
      </c>
      <c r="G43" s="108">
        <f>SEKTOR_USD!G43*$C$54</f>
        <v>18064766.668705847</v>
      </c>
      <c r="H43" s="109">
        <f t="shared" si="1"/>
        <v>16.014765048524033</v>
      </c>
      <c r="I43" s="109">
        <f t="shared" si="4"/>
        <v>2.6272580880891474</v>
      </c>
      <c r="J43" s="108">
        <f>SEKTOR_USD!J43*$B$55</f>
        <v>20172975.401616056</v>
      </c>
      <c r="K43" s="108">
        <f>SEKTOR_USD!K43*$C$55</f>
        <v>24614150.001303211</v>
      </c>
      <c r="L43" s="109">
        <f t="shared" si="2"/>
        <v>22.015466292252423</v>
      </c>
      <c r="M43" s="109">
        <f t="shared" si="5"/>
        <v>2.6497825718511403</v>
      </c>
    </row>
    <row r="44" spans="1:13" ht="17.399999999999999" x14ac:dyDescent="0.3">
      <c r="A44" s="110" t="s">
        <v>33</v>
      </c>
      <c r="B44" s="111">
        <f>SEKTOR_USD!B44*$B$53</f>
        <v>88509569.082193911</v>
      </c>
      <c r="C44" s="111">
        <f>SEKTOR_USD!C44*$C$53</f>
        <v>80369953.352168173</v>
      </c>
      <c r="D44" s="112">
        <f>(C44-B44)/B44*100</f>
        <v>-9.1963115564001114</v>
      </c>
      <c r="E44" s="113">
        <f t="shared" si="3"/>
        <v>100</v>
      </c>
      <c r="F44" s="111">
        <f>SEKTOR_USD!F44*$B$54</f>
        <v>552097759.08710134</v>
      </c>
      <c r="G44" s="111">
        <f>SEKTOR_USD!G44*$C$54</f>
        <v>687590105.84470904</v>
      </c>
      <c r="H44" s="112">
        <f>(G44-F44)/F44*100</f>
        <v>24.541368720939118</v>
      </c>
      <c r="I44" s="112">
        <f t="shared" si="4"/>
        <v>100</v>
      </c>
      <c r="J44" s="111">
        <f>SEKTOR_USD!J44*$B$55</f>
        <v>706827016.9519136</v>
      </c>
      <c r="K44" s="111">
        <f>SEKTOR_USD!K44*$C$55</f>
        <v>928912064.81548202</v>
      </c>
      <c r="L44" s="112">
        <f>(K44-J44)/J44*100</f>
        <v>31.419999877944278</v>
      </c>
      <c r="M44" s="112">
        <f t="shared" si="5"/>
        <v>100</v>
      </c>
    </row>
    <row r="45" spans="1:13" ht="13.8" hidden="1" x14ac:dyDescent="0.25">
      <c r="A45" s="44" t="s">
        <v>34</v>
      </c>
      <c r="B45" s="42">
        <f>SEKTOR_USD!B45*2.1157</f>
        <v>896745.99590538116</v>
      </c>
      <c r="C45" s="42">
        <f>SEKTOR_USD!C45*2.7012</f>
        <v>1042238.5625810993</v>
      </c>
      <c r="D45" s="43"/>
      <c r="E45" s="43"/>
      <c r="F45" s="42">
        <f>SEKTOR_USD!F45*2.1642</f>
        <v>7177413.3827863447</v>
      </c>
      <c r="G45" s="42">
        <f>SEKTOR_USD!G45*2.5613</f>
        <v>10050134.456006324</v>
      </c>
      <c r="H45" s="43">
        <f>(G45-F45)/F45*100</f>
        <v>40.024461738676663</v>
      </c>
      <c r="I45" s="43">
        <f t="shared" ref="I45:I46" si="6">G45/G$46*100</f>
        <v>3.119214859277827</v>
      </c>
      <c r="J45" s="42">
        <f>SEKTOR_USD!J45*2.0809</f>
        <v>9734707.072324289</v>
      </c>
      <c r="K45" s="42">
        <f>SEKTOR_USD!K45*2.3856</f>
        <v>18597473.04941972</v>
      </c>
      <c r="L45" s="43">
        <f>(K45-J45)/J45*100</f>
        <v>91.042965250512964</v>
      </c>
      <c r="M45" s="43">
        <f t="shared" ref="M45:M46" si="7">K45/K$46*100</f>
        <v>4.4946658122088454</v>
      </c>
    </row>
    <row r="46" spans="1:13" s="24" customFormat="1" ht="17.399999999999999" hidden="1" x14ac:dyDescent="0.3">
      <c r="A46" s="45" t="s">
        <v>35</v>
      </c>
      <c r="B46" s="46">
        <f>SEKTOR_USD!B46*2.1157</f>
        <v>30461500.398093998</v>
      </c>
      <c r="C46" s="46">
        <f>SEKTOR_USD!C46*2.7012</f>
        <v>38998506.962174401</v>
      </c>
      <c r="D46" s="47">
        <f>(C46-B46)/B46*100</f>
        <v>28.025561618805128</v>
      </c>
      <c r="E46" s="48">
        <f>C46/C$46*100</f>
        <v>100</v>
      </c>
      <c r="F46" s="46">
        <f>SEKTOR_USD!F46*2.1642</f>
        <v>266070994.44607443</v>
      </c>
      <c r="G46" s="46">
        <f>SEKTOR_USD!G46*2.5613</f>
        <v>322200775.1762625</v>
      </c>
      <c r="H46" s="47">
        <f>(G46-F46)/F46*100</f>
        <v>21.095790936190941</v>
      </c>
      <c r="I46" s="48">
        <f t="shared" si="6"/>
        <v>100</v>
      </c>
      <c r="J46" s="46">
        <f>SEKTOR_USD!J46*2.0809</f>
        <v>343116792.94821686</v>
      </c>
      <c r="K46" s="46">
        <f>SEKTOR_USD!K46*2.3856</f>
        <v>413767648.72937757</v>
      </c>
      <c r="L46" s="47">
        <f>(K46-J46)/J46*100</f>
        <v>20.590905846984683</v>
      </c>
      <c r="M46" s="48">
        <f t="shared" si="7"/>
        <v>100</v>
      </c>
    </row>
    <row r="47" spans="1:13" s="24" customFormat="1" ht="17.399999999999999" hidden="1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9" t="s">
        <v>115</v>
      </c>
    </row>
    <row r="52" spans="1:3" x14ac:dyDescent="0.25">
      <c r="A52" s="84"/>
      <c r="B52" s="85">
        <v>2018</v>
      </c>
      <c r="C52" s="85">
        <v>2019</v>
      </c>
    </row>
    <row r="53" spans="1:3" x14ac:dyDescent="0.25">
      <c r="A53" s="87" t="s">
        <v>226</v>
      </c>
      <c r="B53" s="86">
        <v>6.3338830000000002</v>
      </c>
      <c r="C53" s="86">
        <v>5.7196170000000004</v>
      </c>
    </row>
    <row r="54" spans="1:3" x14ac:dyDescent="0.25">
      <c r="A54" s="85" t="s">
        <v>227</v>
      </c>
      <c r="B54" s="86">
        <v>4.6152166666666661</v>
      </c>
      <c r="C54" s="86">
        <v>5.6419058888888891</v>
      </c>
    </row>
    <row r="55" spans="1:3" x14ac:dyDescent="0.25">
      <c r="A55" s="85" t="s">
        <v>228</v>
      </c>
      <c r="B55" s="86">
        <v>4.4118637499999993</v>
      </c>
      <c r="C55" s="86">
        <v>5.6077425833333336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7" sqref="D7"/>
    </sheetView>
  </sheetViews>
  <sheetFormatPr defaultColWidth="9.33203125" defaultRowHeight="13.2" x14ac:dyDescent="0.25"/>
  <cols>
    <col min="1" max="1" width="51" style="19" customWidth="1"/>
    <col min="2" max="2" width="14.44140625" style="19" customWidth="1"/>
    <col min="3" max="3" width="17.6640625" style="19" bestFit="1" customWidth="1"/>
    <col min="4" max="4" width="14.44140625" style="19" customWidth="1"/>
    <col min="5" max="5" width="17.6640625" style="19" bestFit="1" customWidth="1"/>
    <col min="6" max="6" width="19.6640625" style="19" bestFit="1" customWidth="1"/>
    <col min="7" max="7" width="19.6640625" style="19" customWidth="1"/>
    <col min="8" max="16384" width="9.3320312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70" t="s">
        <v>37</v>
      </c>
      <c r="B5" s="171"/>
      <c r="C5" s="171"/>
      <c r="D5" s="171"/>
      <c r="E5" s="171"/>
      <c r="F5" s="171"/>
      <c r="G5" s="172"/>
    </row>
    <row r="6" spans="1:7" ht="50.25" customHeight="1" x14ac:dyDescent="0.25">
      <c r="A6" s="97"/>
      <c r="B6" s="173" t="s">
        <v>123</v>
      </c>
      <c r="C6" s="173"/>
      <c r="D6" s="173" t="s">
        <v>124</v>
      </c>
      <c r="E6" s="173"/>
      <c r="F6" s="173" t="s">
        <v>119</v>
      </c>
      <c r="G6" s="173"/>
    </row>
    <row r="7" spans="1:7" ht="28.2" x14ac:dyDescent="0.3">
      <c r="A7" s="98" t="s">
        <v>1</v>
      </c>
      <c r="B7" s="114" t="s">
        <v>38</v>
      </c>
      <c r="C7" s="114" t="s">
        <v>39</v>
      </c>
      <c r="D7" s="114" t="s">
        <v>38</v>
      </c>
      <c r="E7" s="114" t="s">
        <v>39</v>
      </c>
      <c r="F7" s="114" t="s">
        <v>38</v>
      </c>
      <c r="G7" s="114" t="s">
        <v>39</v>
      </c>
    </row>
    <row r="8" spans="1:7" ht="16.8" x14ac:dyDescent="0.3">
      <c r="A8" s="102" t="s">
        <v>2</v>
      </c>
      <c r="B8" s="115">
        <f>SEKTOR_USD!D8</f>
        <v>9.8449194979488652</v>
      </c>
      <c r="C8" s="115">
        <f>SEKTOR_TL!D8</f>
        <v>-0.80794531188848184</v>
      </c>
      <c r="D8" s="115">
        <f>SEKTOR_USD!H8</f>
        <v>1.7203872227954566</v>
      </c>
      <c r="E8" s="115">
        <f>SEKTOR_TL!H8</f>
        <v>24.348842782898878</v>
      </c>
      <c r="F8" s="115">
        <f>SEKTOR_USD!L8</f>
        <v>1.9824219785025374</v>
      </c>
      <c r="G8" s="115">
        <f>SEKTOR_TL!L8</f>
        <v>29.625755210667609</v>
      </c>
    </row>
    <row r="9" spans="1:7" s="23" customFormat="1" ht="15.6" x14ac:dyDescent="0.3">
      <c r="A9" s="105" t="s">
        <v>3</v>
      </c>
      <c r="B9" s="115">
        <f>SEKTOR_USD!D9</f>
        <v>11.447518210502311</v>
      </c>
      <c r="C9" s="115">
        <f>SEKTOR_TL!D9</f>
        <v>0.63923185265635252</v>
      </c>
      <c r="D9" s="115">
        <f>SEKTOR_USD!H9</f>
        <v>-1.2802900642736939</v>
      </c>
      <c r="E9" s="115">
        <f>SEKTOR_TL!H9</f>
        <v>20.68064254891117</v>
      </c>
      <c r="F9" s="115">
        <f>SEKTOR_USD!L9</f>
        <v>-0.8775841337332545</v>
      </c>
      <c r="G9" s="115">
        <f>SEKTOR_TL!L9</f>
        <v>25.990516460563807</v>
      </c>
    </row>
    <row r="10" spans="1:7" ht="13.8" x14ac:dyDescent="0.25">
      <c r="A10" s="107" t="s">
        <v>4</v>
      </c>
      <c r="B10" s="116">
        <f>SEKTOR_USD!D10</f>
        <v>4.5572834542289486</v>
      </c>
      <c r="C10" s="116">
        <f>SEKTOR_TL!D10</f>
        <v>-5.5827813809275249</v>
      </c>
      <c r="D10" s="116">
        <f>SEKTOR_USD!H10</f>
        <v>1.0936935811757709</v>
      </c>
      <c r="E10" s="116">
        <f>SEKTOR_TL!H10</f>
        <v>23.582736486585578</v>
      </c>
      <c r="F10" s="116">
        <f>SEKTOR_USD!L10</f>
        <v>3.6107516975262572</v>
      </c>
      <c r="G10" s="116">
        <f>SEKTOR_TL!L10</f>
        <v>31.695459630954048</v>
      </c>
    </row>
    <row r="11" spans="1:7" ht="13.8" x14ac:dyDescent="0.25">
      <c r="A11" s="107" t="s">
        <v>5</v>
      </c>
      <c r="B11" s="116">
        <f>SEKTOR_USD!D11</f>
        <v>-2.1571822465087864</v>
      </c>
      <c r="C11" s="116">
        <f>SEKTOR_TL!D11</f>
        <v>-11.646071809225052</v>
      </c>
      <c r="D11" s="116">
        <f>SEKTOR_USD!H11</f>
        <v>-12.094190220253177</v>
      </c>
      <c r="E11" s="116">
        <f>SEKTOR_TL!H11</f>
        <v>7.4611099942364865</v>
      </c>
      <c r="F11" s="116">
        <f>SEKTOR_USD!L11</f>
        <v>-12.8378349515278</v>
      </c>
      <c r="G11" s="116">
        <f>SEKTOR_TL!L11</f>
        <v>10.788322644335057</v>
      </c>
    </row>
    <row r="12" spans="1:7" ht="13.8" x14ac:dyDescent="0.25">
      <c r="A12" s="107" t="s">
        <v>6</v>
      </c>
      <c r="B12" s="116">
        <f>SEKTOR_USD!D12</f>
        <v>6.4014465849107234</v>
      </c>
      <c r="C12" s="116">
        <f>SEKTOR_TL!D12</f>
        <v>-3.9174669453718405</v>
      </c>
      <c r="D12" s="116">
        <f>SEKTOR_USD!H12</f>
        <v>-0.9278903203488873</v>
      </c>
      <c r="E12" s="116">
        <f>SEKTOR_TL!H12</f>
        <v>21.111436232954656</v>
      </c>
      <c r="F12" s="116">
        <f>SEKTOR_USD!L12</f>
        <v>0.91444603761985155</v>
      </c>
      <c r="G12" s="116">
        <f>SEKTOR_TL!L12</f>
        <v>28.268293942362742</v>
      </c>
    </row>
    <row r="13" spans="1:7" ht="13.8" x14ac:dyDescent="0.25">
      <c r="A13" s="107" t="s">
        <v>7</v>
      </c>
      <c r="B13" s="116">
        <f>SEKTOR_USD!D13</f>
        <v>0.62626380113008806</v>
      </c>
      <c r="C13" s="116">
        <f>SEKTOR_TL!D13</f>
        <v>-9.1325670077220771</v>
      </c>
      <c r="D13" s="116">
        <f>SEKTOR_USD!H13</f>
        <v>3.0992809167864834</v>
      </c>
      <c r="E13" s="116">
        <f>SEKTOR_TL!H13</f>
        <v>26.034481619417122</v>
      </c>
      <c r="F13" s="116">
        <f>SEKTOR_USD!L13</f>
        <v>1.4470499740670699</v>
      </c>
      <c r="G13" s="116">
        <f>SEKTOR_TL!L13</f>
        <v>28.94526538656611</v>
      </c>
    </row>
    <row r="14" spans="1:7" ht="13.8" x14ac:dyDescent="0.25">
      <c r="A14" s="107" t="s">
        <v>8</v>
      </c>
      <c r="B14" s="116">
        <f>SEKTOR_USD!D14</f>
        <v>113.10735699873587</v>
      </c>
      <c r="C14" s="116">
        <f>SEKTOR_TL!D14</f>
        <v>92.440002746346721</v>
      </c>
      <c r="D14" s="116">
        <f>SEKTOR_USD!H14</f>
        <v>11.279951780212803</v>
      </c>
      <c r="E14" s="116">
        <f>SEKTOR_TL!H14</f>
        <v>36.035003469838017</v>
      </c>
      <c r="F14" s="116">
        <f>SEKTOR_USD!L14</f>
        <v>1.7697640534911265</v>
      </c>
      <c r="G14" s="116">
        <f>SEKTOR_TL!L14</f>
        <v>29.355454274522479</v>
      </c>
    </row>
    <row r="15" spans="1:7" ht="13.8" x14ac:dyDescent="0.25">
      <c r="A15" s="107" t="s">
        <v>9</v>
      </c>
      <c r="B15" s="116">
        <f>SEKTOR_USD!D15</f>
        <v>-31.268620909743809</v>
      </c>
      <c r="C15" s="116">
        <f>SEKTOR_TL!D15</f>
        <v>-37.934255451502054</v>
      </c>
      <c r="D15" s="116">
        <f>SEKTOR_USD!H15</f>
        <v>-31.026961333999694</v>
      </c>
      <c r="E15" s="116">
        <f>SEKTOR_TL!H15</f>
        <v>-15.683396657231361</v>
      </c>
      <c r="F15" s="116">
        <f>SEKTOR_USD!L15</f>
        <v>-24.216261653554312</v>
      </c>
      <c r="G15" s="116">
        <f>SEKTOR_TL!L15</f>
        <v>-3.6743379372142138</v>
      </c>
    </row>
    <row r="16" spans="1:7" ht="13.8" x14ac:dyDescent="0.25">
      <c r="A16" s="107" t="s">
        <v>10</v>
      </c>
      <c r="B16" s="116">
        <f>SEKTOR_USD!D16</f>
        <v>-21.757409211433039</v>
      </c>
      <c r="C16" s="116">
        <f>SEKTOR_TL!D16</f>
        <v>-29.345450113566823</v>
      </c>
      <c r="D16" s="116">
        <f>SEKTOR_USD!H16</f>
        <v>-7.40598040676627</v>
      </c>
      <c r="E16" s="116">
        <f>SEKTOR_TL!H16</f>
        <v>13.192246897536467</v>
      </c>
      <c r="F16" s="116">
        <f>SEKTOR_USD!L16</f>
        <v>-1.9855087944918932</v>
      </c>
      <c r="G16" s="116">
        <f>SEKTOR_TL!L16</f>
        <v>24.582277981018439</v>
      </c>
    </row>
    <row r="17" spans="1:7" ht="13.8" x14ac:dyDescent="0.25">
      <c r="A17" s="117" t="s">
        <v>11</v>
      </c>
      <c r="B17" s="116">
        <f>SEKTOR_USD!D17</f>
        <v>22.888529279977345</v>
      </c>
      <c r="C17" s="116">
        <f>SEKTOR_TL!D17</f>
        <v>10.970682782545266</v>
      </c>
      <c r="D17" s="116">
        <f>SEKTOR_USD!H17</f>
        <v>2.4202804564141491</v>
      </c>
      <c r="E17" s="116">
        <f>SEKTOR_TL!H17</f>
        <v>25.204432464065185</v>
      </c>
      <c r="F17" s="116">
        <f>SEKTOR_USD!L17</f>
        <v>0.18957427435953672</v>
      </c>
      <c r="G17" s="116">
        <f>SEKTOR_TL!L17</f>
        <v>27.346938595817676</v>
      </c>
    </row>
    <row r="18" spans="1:7" s="23" customFormat="1" ht="15.6" x14ac:dyDescent="0.3">
      <c r="A18" s="105" t="s">
        <v>12</v>
      </c>
      <c r="B18" s="115">
        <f>SEKTOR_USD!D18</f>
        <v>-3.8960770520221488</v>
      </c>
      <c r="C18" s="115">
        <f>SEKTOR_TL!D18</f>
        <v>-13.216326941949482</v>
      </c>
      <c r="D18" s="115">
        <f>SEKTOR_USD!H18</f>
        <v>2.6672441239795046</v>
      </c>
      <c r="E18" s="115">
        <f>SEKTOR_TL!H18</f>
        <v>25.506335033546247</v>
      </c>
      <c r="F18" s="115">
        <f>SEKTOR_USD!L18</f>
        <v>3.7326525256710137</v>
      </c>
      <c r="G18" s="115">
        <f>SEKTOR_TL!L18</f>
        <v>31.850402871195989</v>
      </c>
    </row>
    <row r="19" spans="1:7" ht="13.8" x14ac:dyDescent="0.25">
      <c r="A19" s="107" t="s">
        <v>13</v>
      </c>
      <c r="B19" s="116">
        <f>SEKTOR_USD!D19</f>
        <v>-3.8960770520221488</v>
      </c>
      <c r="C19" s="116">
        <f>SEKTOR_TL!D19</f>
        <v>-13.216326941949482</v>
      </c>
      <c r="D19" s="116">
        <f>SEKTOR_USD!H19</f>
        <v>2.6672441239795046</v>
      </c>
      <c r="E19" s="116">
        <f>SEKTOR_TL!H19</f>
        <v>25.506335033546247</v>
      </c>
      <c r="F19" s="116">
        <f>SEKTOR_USD!L19</f>
        <v>3.7326525256710137</v>
      </c>
      <c r="G19" s="116">
        <f>SEKTOR_TL!L19</f>
        <v>31.850402871195989</v>
      </c>
    </row>
    <row r="20" spans="1:7" s="23" customFormat="1" ht="15.6" x14ac:dyDescent="0.3">
      <c r="A20" s="105" t="s">
        <v>110</v>
      </c>
      <c r="B20" s="115">
        <f>SEKTOR_USD!D20</f>
        <v>11.860208716434405</v>
      </c>
      <c r="C20" s="115">
        <f>SEKTOR_TL!D20</f>
        <v>1.0118992406500689</v>
      </c>
      <c r="D20" s="115">
        <f>SEKTOR_USD!H20</f>
        <v>10.009786104822794</v>
      </c>
      <c r="E20" s="115">
        <f>SEKTOR_TL!H20</f>
        <v>34.482280007122874</v>
      </c>
      <c r="F20" s="115">
        <f>SEKTOR_USD!L20</f>
        <v>9.9237945045275655</v>
      </c>
      <c r="G20" s="115">
        <f>SEKTOR_TL!L20</f>
        <v>39.719714455058124</v>
      </c>
    </row>
    <row r="21" spans="1:7" ht="13.8" x14ac:dyDescent="0.25">
      <c r="A21" s="107" t="s">
        <v>109</v>
      </c>
      <c r="B21" s="116">
        <f>SEKTOR_USD!D21</f>
        <v>11.860208716434405</v>
      </c>
      <c r="C21" s="116">
        <f>SEKTOR_TL!D21</f>
        <v>1.0118992406500689</v>
      </c>
      <c r="D21" s="116">
        <f>SEKTOR_USD!H21</f>
        <v>10.009786104822794</v>
      </c>
      <c r="E21" s="116">
        <f>SEKTOR_TL!H21</f>
        <v>34.482280007122874</v>
      </c>
      <c r="F21" s="116">
        <f>SEKTOR_USD!L21</f>
        <v>9.9237945045275655</v>
      </c>
      <c r="G21" s="116">
        <f>SEKTOR_TL!L21</f>
        <v>39.719714455058124</v>
      </c>
    </row>
    <row r="22" spans="1:7" ht="16.8" x14ac:dyDescent="0.3">
      <c r="A22" s="102" t="s">
        <v>14</v>
      </c>
      <c r="B22" s="115">
        <f>SEKTOR_USD!D22</f>
        <v>-0.83895508808436869</v>
      </c>
      <c r="C22" s="115">
        <f>SEKTOR_TL!D22</f>
        <v>-10.4556875749116</v>
      </c>
      <c r="D22" s="115">
        <f>SEKTOR_USD!H22</f>
        <v>2.1380789039820747</v>
      </c>
      <c r="E22" s="115">
        <f>SEKTOR_TL!H22</f>
        <v>24.859453080536024</v>
      </c>
      <c r="F22" s="115">
        <f>SEKTOR_USD!L22</f>
        <v>3.886067065156769</v>
      </c>
      <c r="G22" s="115">
        <f>SEKTOR_TL!L22</f>
        <v>32.045401922555357</v>
      </c>
    </row>
    <row r="23" spans="1:7" s="23" customFormat="1" ht="15.6" x14ac:dyDescent="0.3">
      <c r="A23" s="105" t="s">
        <v>15</v>
      </c>
      <c r="B23" s="115">
        <f>SEKTOR_USD!D23</f>
        <v>0.79889583700504385</v>
      </c>
      <c r="C23" s="115">
        <f>SEKTOR_TL!D23</f>
        <v>-8.9766769909448456</v>
      </c>
      <c r="D23" s="115">
        <f>SEKTOR_USD!H23</f>
        <v>-2.3627415495363842</v>
      </c>
      <c r="E23" s="115">
        <f>SEKTOR_TL!H23</f>
        <v>19.357391691969074</v>
      </c>
      <c r="F23" s="115">
        <f>SEKTOR_USD!L23</f>
        <v>-1.7370064206266795</v>
      </c>
      <c r="G23" s="115">
        <f>SEKTOR_TL!L23</f>
        <v>24.898139354566823</v>
      </c>
    </row>
    <row r="24" spans="1:7" ht="13.8" x14ac:dyDescent="0.25">
      <c r="A24" s="107" t="s">
        <v>16</v>
      </c>
      <c r="B24" s="116">
        <f>SEKTOR_USD!D24</f>
        <v>-5.2825066258674198</v>
      </c>
      <c r="C24" s="116">
        <f>SEKTOR_TL!D24</f>
        <v>-14.468299256541982</v>
      </c>
      <c r="D24" s="116">
        <f>SEKTOR_USD!H24</f>
        <v>-6.089986346375742</v>
      </c>
      <c r="E24" s="116">
        <f>SEKTOR_TL!H24</f>
        <v>14.800993609838192</v>
      </c>
      <c r="F24" s="116">
        <f>SEKTOR_USD!L24</f>
        <v>-4.8747831941006066</v>
      </c>
      <c r="G24" s="116">
        <f>SEKTOR_TL!L24</f>
        <v>20.909837487900173</v>
      </c>
    </row>
    <row r="25" spans="1:7" ht="13.8" x14ac:dyDescent="0.25">
      <c r="A25" s="107" t="s">
        <v>17</v>
      </c>
      <c r="B25" s="116">
        <f>SEKTOR_USD!D25</f>
        <v>7.0135828448826949</v>
      </c>
      <c r="C25" s="116">
        <f>SEKTOR_TL!D25</f>
        <v>-3.3646962423367364</v>
      </c>
      <c r="D25" s="116">
        <f>SEKTOR_USD!H25</f>
        <v>-0.17358182014910151</v>
      </c>
      <c r="E25" s="116">
        <f>SEKTOR_TL!H25</f>
        <v>22.033546260865837</v>
      </c>
      <c r="F25" s="116">
        <f>SEKTOR_USD!L25</f>
        <v>1.2952329387477375</v>
      </c>
      <c r="G25" s="116">
        <f>SEKTOR_TL!L25</f>
        <v>28.752296858506821</v>
      </c>
    </row>
    <row r="26" spans="1:7" ht="13.8" x14ac:dyDescent="0.25">
      <c r="A26" s="107" t="s">
        <v>18</v>
      </c>
      <c r="B26" s="116">
        <f>SEKTOR_USD!D26</f>
        <v>18.870822559757737</v>
      </c>
      <c r="C26" s="116">
        <f>SEKTOR_TL!D26</f>
        <v>7.342617082881679</v>
      </c>
      <c r="D26" s="116">
        <f>SEKTOR_USD!H26</f>
        <v>10.355870093405919</v>
      </c>
      <c r="E26" s="116">
        <f>SEKTOR_TL!H26</f>
        <v>34.905352949145232</v>
      </c>
      <c r="F26" s="116">
        <f>SEKTOR_USD!L26</f>
        <v>7.8272026743793868</v>
      </c>
      <c r="G26" s="116">
        <f>SEKTOR_TL!L26</f>
        <v>37.054820897139273</v>
      </c>
    </row>
    <row r="27" spans="1:7" s="23" customFormat="1" ht="15.6" x14ac:dyDescent="0.3">
      <c r="A27" s="105" t="s">
        <v>19</v>
      </c>
      <c r="B27" s="115">
        <f>SEKTOR_USD!D27</f>
        <v>8.132731557227034</v>
      </c>
      <c r="C27" s="115">
        <f>SEKTOR_TL!D27</f>
        <v>-2.3540836369803211</v>
      </c>
      <c r="D27" s="115">
        <f>SEKTOR_USD!H27</f>
        <v>17.616602110052256</v>
      </c>
      <c r="E27" s="115">
        <f>SEKTOR_TL!H27</f>
        <v>43.781288724430809</v>
      </c>
      <c r="F27" s="115">
        <f>SEKTOR_USD!L27</f>
        <v>15.329195793477639</v>
      </c>
      <c r="G27" s="115">
        <f>SEKTOR_TL!L27</f>
        <v>46.590302647644606</v>
      </c>
    </row>
    <row r="28" spans="1:7" ht="13.8" x14ac:dyDescent="0.25">
      <c r="A28" s="107" t="s">
        <v>20</v>
      </c>
      <c r="B28" s="116">
        <f>SEKTOR_USD!D28</f>
        <v>8.132731557227034</v>
      </c>
      <c r="C28" s="116">
        <f>SEKTOR_TL!D28</f>
        <v>-2.3540836369803211</v>
      </c>
      <c r="D28" s="116">
        <f>SEKTOR_USD!H28</f>
        <v>17.616602110052256</v>
      </c>
      <c r="E28" s="116">
        <f>SEKTOR_TL!H28</f>
        <v>43.781288724430809</v>
      </c>
      <c r="F28" s="116">
        <f>SEKTOR_USD!L28</f>
        <v>15.329195793477639</v>
      </c>
      <c r="G28" s="116">
        <f>SEKTOR_TL!L28</f>
        <v>46.590302647644606</v>
      </c>
    </row>
    <row r="29" spans="1:7" s="23" customFormat="1" ht="15.6" x14ac:dyDescent="0.3">
      <c r="A29" s="105" t="s">
        <v>21</v>
      </c>
      <c r="B29" s="115">
        <f>SEKTOR_USD!D29</f>
        <v>-2.5286202556316315</v>
      </c>
      <c r="C29" s="115">
        <f>SEKTOR_TL!D29</f>
        <v>-11.981487406801646</v>
      </c>
      <c r="D29" s="115">
        <f>SEKTOR_USD!H29</f>
        <v>0.14083730977082609</v>
      </c>
      <c r="E29" s="115">
        <f>SEKTOR_TL!H29</f>
        <v>22.417910261257568</v>
      </c>
      <c r="F29" s="115">
        <f>SEKTOR_USD!L29</f>
        <v>2.6843218346036588</v>
      </c>
      <c r="G29" s="115">
        <f>SEKTOR_TL!L29</f>
        <v>30.517911889870074</v>
      </c>
    </row>
    <row r="30" spans="1:7" ht="13.8" x14ac:dyDescent="0.25">
      <c r="A30" s="107" t="s">
        <v>22</v>
      </c>
      <c r="B30" s="116">
        <f>SEKTOR_USD!D30</f>
        <v>3.1612504310174843</v>
      </c>
      <c r="C30" s="116">
        <f>SEKTOR_TL!D30</f>
        <v>-6.8434257932290574</v>
      </c>
      <c r="D30" s="116">
        <f>SEKTOR_USD!H30</f>
        <v>0.42659264973108135</v>
      </c>
      <c r="E30" s="116">
        <f>SEKTOR_TL!H30</f>
        <v>22.767233998742597</v>
      </c>
      <c r="F30" s="116">
        <f>SEKTOR_USD!L30</f>
        <v>0.26186739798291081</v>
      </c>
      <c r="G30" s="116">
        <f>SEKTOR_TL!L30</f>
        <v>27.438827477885937</v>
      </c>
    </row>
    <row r="31" spans="1:7" ht="13.8" x14ac:dyDescent="0.25">
      <c r="A31" s="107" t="s">
        <v>23</v>
      </c>
      <c r="B31" s="116">
        <f>SEKTOR_USD!D31</f>
        <v>-0.41025925019190845</v>
      </c>
      <c r="C31" s="116">
        <f>SEKTOR_TL!D31</f>
        <v>-10.06856706728003</v>
      </c>
      <c r="D31" s="116">
        <f>SEKTOR_USD!H31</f>
        <v>-3.6624937333121652</v>
      </c>
      <c r="E31" s="116">
        <f>SEKTOR_TL!H31</f>
        <v>17.768499982354697</v>
      </c>
      <c r="F31" s="116">
        <f>SEKTOR_USD!L31</f>
        <v>-1.4787022745752181</v>
      </c>
      <c r="G31" s="116">
        <f>SEKTOR_TL!L31</f>
        <v>25.226459366549143</v>
      </c>
    </row>
    <row r="32" spans="1:7" ht="13.8" x14ac:dyDescent="0.25">
      <c r="A32" s="107" t="s">
        <v>24</v>
      </c>
      <c r="B32" s="116">
        <f>SEKTOR_USD!D32</f>
        <v>-30.415769809091504</v>
      </c>
      <c r="C32" s="116">
        <f>SEKTOR_TL!D32</f>
        <v>-37.164114662074823</v>
      </c>
      <c r="D32" s="116">
        <f>SEKTOR_USD!H32</f>
        <v>-8.1928253849112735</v>
      </c>
      <c r="E32" s="116">
        <f>SEKTOR_TL!H32</f>
        <v>12.230362410530322</v>
      </c>
      <c r="F32" s="116">
        <f>SEKTOR_USD!L32</f>
        <v>-17.795221551148462</v>
      </c>
      <c r="G32" s="116">
        <f>SEKTOR_TL!L32</f>
        <v>4.4871879058157909</v>
      </c>
    </row>
    <row r="33" spans="1:7" ht="13.8" x14ac:dyDescent="0.25">
      <c r="A33" s="107" t="s">
        <v>105</v>
      </c>
      <c r="B33" s="116">
        <f>SEKTOR_USD!D33</f>
        <v>1.5402735832016912</v>
      </c>
      <c r="C33" s="116">
        <f>SEKTOR_TL!D33</f>
        <v>-8.3071987639917939</v>
      </c>
      <c r="D33" s="116">
        <f>SEKTOR_USD!H33</f>
        <v>0.53505955752490808</v>
      </c>
      <c r="E33" s="116">
        <f>SEKTOR_TL!H33</f>
        <v>22.899830175700313</v>
      </c>
      <c r="F33" s="116">
        <f>SEKTOR_USD!L33</f>
        <v>0.82089810180180145</v>
      </c>
      <c r="G33" s="116">
        <f>SEKTOR_TL!L33</f>
        <v>28.149388923305928</v>
      </c>
    </row>
    <row r="34" spans="1:7" ht="13.8" x14ac:dyDescent="0.25">
      <c r="A34" s="107" t="s">
        <v>25</v>
      </c>
      <c r="B34" s="116">
        <f>SEKTOR_USD!D34</f>
        <v>5.9193415434508765</v>
      </c>
      <c r="C34" s="116">
        <f>SEKTOR_TL!D34</f>
        <v>-4.3528169811902213</v>
      </c>
      <c r="D34" s="116">
        <f>SEKTOR_USD!H34</f>
        <v>8.784861536020296</v>
      </c>
      <c r="E34" s="116">
        <f>SEKTOR_TL!H34</f>
        <v>32.984861871136872</v>
      </c>
      <c r="F34" s="116">
        <f>SEKTOR_USD!L34</f>
        <v>11.507111789453898</v>
      </c>
      <c r="G34" s="116">
        <f>SEKTOR_TL!L34</f>
        <v>41.732205380601584</v>
      </c>
    </row>
    <row r="35" spans="1:7" ht="13.8" x14ac:dyDescent="0.25">
      <c r="A35" s="107" t="s">
        <v>26</v>
      </c>
      <c r="B35" s="116">
        <f>SEKTOR_USD!D35</f>
        <v>-1.5241558866926226</v>
      </c>
      <c r="C35" s="116">
        <f>SEKTOR_TL!D35</f>
        <v>-11.074436948105481</v>
      </c>
      <c r="D35" s="116">
        <f>SEKTOR_USD!H35</f>
        <v>0.61382151120260275</v>
      </c>
      <c r="E35" s="116">
        <f>SEKTOR_TL!H35</f>
        <v>22.996113310896128</v>
      </c>
      <c r="F35" s="116">
        <f>SEKTOR_USD!L35</f>
        <v>2.7604082978386102</v>
      </c>
      <c r="G35" s="116">
        <f>SEKTOR_TL!L35</f>
        <v>30.614622333364157</v>
      </c>
    </row>
    <row r="36" spans="1:7" ht="13.8" x14ac:dyDescent="0.25">
      <c r="A36" s="107" t="s">
        <v>27</v>
      </c>
      <c r="B36" s="116">
        <f>SEKTOR_USD!D36</f>
        <v>-18.829267200352096</v>
      </c>
      <c r="C36" s="116">
        <f>SEKTOR_TL!D36</f>
        <v>-26.701282100833918</v>
      </c>
      <c r="D36" s="116">
        <f>SEKTOR_USD!H36</f>
        <v>-3.1038046029559765</v>
      </c>
      <c r="E36" s="116">
        <f>SEKTOR_TL!H36</f>
        <v>18.451473658841127</v>
      </c>
      <c r="F36" s="116">
        <f>SEKTOR_USD!L36</f>
        <v>7.051559782402113</v>
      </c>
      <c r="G36" s="116">
        <f>SEKTOR_TL!L36</f>
        <v>36.068932410714289</v>
      </c>
    </row>
    <row r="37" spans="1:7" ht="13.8" x14ac:dyDescent="0.25">
      <c r="A37" s="107" t="s">
        <v>106</v>
      </c>
      <c r="B37" s="116">
        <f>SEKTOR_USD!D37</f>
        <v>25.123316887986203</v>
      </c>
      <c r="C37" s="116">
        <f>SEKTOR_TL!D37</f>
        <v>12.988738561939508</v>
      </c>
      <c r="D37" s="116">
        <f>SEKTOR_USD!H37</f>
        <v>18.915358967307789</v>
      </c>
      <c r="E37" s="116">
        <f>SEKTOR_TL!H37</f>
        <v>45.368963689748782</v>
      </c>
      <c r="F37" s="116">
        <f>SEKTOR_USD!L37</f>
        <v>16.475989428470196</v>
      </c>
      <c r="G37" s="116">
        <f>SEKTOR_TL!L37</f>
        <v>48.047945917168363</v>
      </c>
    </row>
    <row r="38" spans="1:7" ht="13.8" x14ac:dyDescent="0.25">
      <c r="A38" s="117" t="s">
        <v>28</v>
      </c>
      <c r="B38" s="116">
        <f>SEKTOR_USD!D38</f>
        <v>-25.522234755703781</v>
      </c>
      <c r="C38" s="116">
        <f>SEKTOR_TL!D38</f>
        <v>-32.745159294340318</v>
      </c>
      <c r="D38" s="116">
        <f>SEKTOR_USD!H38</f>
        <v>-6.9496449118882477</v>
      </c>
      <c r="E38" s="116">
        <f>SEKTOR_TL!H38</f>
        <v>13.750097612207432</v>
      </c>
      <c r="F38" s="116">
        <f>SEKTOR_USD!L38</f>
        <v>-0.21159400391648092</v>
      </c>
      <c r="G38" s="116">
        <f>SEKTOR_TL!L38</f>
        <v>26.837029730846297</v>
      </c>
    </row>
    <row r="39" spans="1:7" ht="13.8" x14ac:dyDescent="0.25">
      <c r="A39" s="117" t="s">
        <v>107</v>
      </c>
      <c r="B39" s="116">
        <f>SEKTOR_USD!D39</f>
        <v>33.758052669228327</v>
      </c>
      <c r="C39" s="116">
        <f>SEKTOR_TL!D39</f>
        <v>20.786069451206117</v>
      </c>
      <c r="D39" s="116">
        <f>SEKTOR_USD!H39</f>
        <v>37.747118975647517</v>
      </c>
      <c r="E39" s="116">
        <f>SEKTOR_TL!H39</f>
        <v>68.38998856525717</v>
      </c>
      <c r="F39" s="116">
        <f>SEKTOR_USD!L39</f>
        <v>36.048575917979598</v>
      </c>
      <c r="G39" s="116">
        <f>SEKTOR_TL!L39</f>
        <v>72.925873464952801</v>
      </c>
    </row>
    <row r="40" spans="1:7" ht="13.8" x14ac:dyDescent="0.25">
      <c r="A40" s="117" t="s">
        <v>29</v>
      </c>
      <c r="B40" s="116">
        <f>SEKTOR_USD!D40</f>
        <v>5.8768337469451426</v>
      </c>
      <c r="C40" s="116">
        <f>SEKTOR_TL!D40</f>
        <v>-4.3912023311448669</v>
      </c>
      <c r="D40" s="116">
        <f>SEKTOR_USD!H40</f>
        <v>2.5086310258167774</v>
      </c>
      <c r="E40" s="116">
        <f>SEKTOR_TL!H40</f>
        <v>25.312437273763379</v>
      </c>
      <c r="F40" s="116">
        <f>SEKTOR_USD!L40</f>
        <v>3.2376436314700912</v>
      </c>
      <c r="G40" s="116">
        <f>SEKTOR_TL!L40</f>
        <v>31.221216973254489</v>
      </c>
    </row>
    <row r="41" spans="1:7" ht="13.8" x14ac:dyDescent="0.25">
      <c r="A41" s="107" t="s">
        <v>30</v>
      </c>
      <c r="B41" s="116">
        <f>SEKTOR_USD!D41</f>
        <v>-15.512787908496467</v>
      </c>
      <c r="C41" s="116">
        <f>SEKTOR_TL!D41</f>
        <v>-23.706438126316957</v>
      </c>
      <c r="D41" s="116">
        <f>SEKTOR_USD!H41</f>
        <v>-2.7880909371782914</v>
      </c>
      <c r="E41" s="116">
        <f>SEKTOR_TL!H41</f>
        <v>18.837420174205992</v>
      </c>
      <c r="F41" s="116">
        <f>SEKTOR_USD!L41</f>
        <v>-1.8256761107025989</v>
      </c>
      <c r="G41" s="116">
        <f>SEKTOR_TL!L41</f>
        <v>24.785434877487329</v>
      </c>
    </row>
    <row r="42" spans="1:7" ht="16.8" x14ac:dyDescent="0.3">
      <c r="A42" s="102" t="s">
        <v>31</v>
      </c>
      <c r="B42" s="115">
        <f>SEKTOR_USD!D42</f>
        <v>-2.910337514249929</v>
      </c>
      <c r="C42" s="115">
        <f>SEKTOR_TL!D42</f>
        <v>-12.326185362476942</v>
      </c>
      <c r="D42" s="115">
        <f>SEKTOR_USD!H42</f>
        <v>-5.0970916962932264</v>
      </c>
      <c r="E42" s="115">
        <f>SEKTOR_TL!H42</f>
        <v>16.014765048524033</v>
      </c>
      <c r="F42" s="115">
        <f>SEKTOR_USD!L42</f>
        <v>-4.00493519904908</v>
      </c>
      <c r="G42" s="115">
        <f>SEKTOR_TL!L42</f>
        <v>22.015466292252423</v>
      </c>
    </row>
    <row r="43" spans="1:7" ht="13.8" x14ac:dyDescent="0.25">
      <c r="A43" s="107" t="s">
        <v>32</v>
      </c>
      <c r="B43" s="116">
        <f>SEKTOR_USD!D43</f>
        <v>-2.910337514249929</v>
      </c>
      <c r="C43" s="116">
        <f>SEKTOR_TL!D43</f>
        <v>-12.326185362476942</v>
      </c>
      <c r="D43" s="116">
        <f>SEKTOR_USD!H43</f>
        <v>-5.0970916962932264</v>
      </c>
      <c r="E43" s="116">
        <f>SEKTOR_TL!H43</f>
        <v>16.014765048524033</v>
      </c>
      <c r="F43" s="116">
        <f>SEKTOR_USD!L43</f>
        <v>-4.00493519904908</v>
      </c>
      <c r="G43" s="116">
        <f>SEKTOR_TL!L43</f>
        <v>22.015466292252423</v>
      </c>
    </row>
    <row r="44" spans="1:7" ht="17.399999999999999" x14ac:dyDescent="0.3">
      <c r="A44" s="118" t="s">
        <v>40</v>
      </c>
      <c r="B44" s="119">
        <f>SEKTOR_USD!D44</f>
        <v>0.5556733204712403</v>
      </c>
      <c r="C44" s="119">
        <f>SEKTOR_TL!D44</f>
        <v>-9.1963115564001114</v>
      </c>
      <c r="D44" s="119">
        <f>SEKTOR_USD!H44</f>
        <v>1.8778781373034361</v>
      </c>
      <c r="E44" s="119">
        <f>SEKTOR_TL!H44</f>
        <v>24.541368720939118</v>
      </c>
      <c r="F44" s="119">
        <f>SEKTOR_USD!L44</f>
        <v>3.3940350988543275</v>
      </c>
      <c r="G44" s="119">
        <f>SEKTOR_TL!L44</f>
        <v>31.419999877944278</v>
      </c>
    </row>
    <row r="45" spans="1:7" ht="13.8" hidden="1" x14ac:dyDescent="0.25">
      <c r="A45" s="44" t="s">
        <v>34</v>
      </c>
      <c r="B45" s="49"/>
      <c r="C45" s="49"/>
      <c r="D45" s="43">
        <f>SEKTOR_USD!H45</f>
        <v>18.315285243760606</v>
      </c>
      <c r="E45" s="43">
        <f>SEKTOR_TL!H45</f>
        <v>40.024461738676663</v>
      </c>
      <c r="F45" s="43">
        <f>SEKTOR_USD!L45</f>
        <v>66.642063376002852</v>
      </c>
      <c r="G45" s="43">
        <f>SEKTOR_TL!L45</f>
        <v>91.042965250512964</v>
      </c>
    </row>
    <row r="46" spans="1:7" s="24" customFormat="1" ht="17.399999999999999" hidden="1" x14ac:dyDescent="0.3">
      <c r="A46" s="45" t="s">
        <v>40</v>
      </c>
      <c r="B46" s="50">
        <f>SEKTOR_USD!D46</f>
        <v>0.27531494036206261</v>
      </c>
      <c r="C46" s="50">
        <f>SEKTOR_TL!D46</f>
        <v>28.025561618805128</v>
      </c>
      <c r="D46" s="50">
        <f>SEKTOR_USD!H46</f>
        <v>2.3212863561880548</v>
      </c>
      <c r="E46" s="50">
        <f>SEKTOR_TL!H46</f>
        <v>21.095790936190941</v>
      </c>
      <c r="F46" s="50">
        <f>SEKTOR_USD!L46</f>
        <v>5.188470815304516</v>
      </c>
      <c r="G46" s="50">
        <f>SEKTOR_TL!L46</f>
        <v>20.590905846984683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H28" sqref="H28"/>
    </sheetView>
  </sheetViews>
  <sheetFormatPr defaultColWidth="9.33203125" defaultRowHeight="13.2" x14ac:dyDescent="0.25"/>
  <cols>
    <col min="1" max="1" width="32.33203125" customWidth="1"/>
    <col min="2" max="2" width="12.6640625" bestFit="1" customWidth="1"/>
    <col min="3" max="3" width="12.6640625" customWidth="1"/>
    <col min="4" max="4" width="12.33203125" bestFit="1" customWidth="1"/>
    <col min="5" max="7" width="13.5546875" bestFit="1" customWidth="1"/>
    <col min="8" max="8" width="12.33203125" bestFit="1" customWidth="1"/>
    <col min="9" max="9" width="15" bestFit="1" customWidth="1"/>
    <col min="10" max="11" width="14.33203125" bestFit="1" customWidth="1"/>
    <col min="12" max="12" width="10.33203125" customWidth="1"/>
    <col min="13" max="13" width="15" bestFit="1" customWidth="1"/>
  </cols>
  <sheetData>
    <row r="2" spans="1:13" ht="24.6" x14ac:dyDescent="0.4">
      <c r="C2" s="166" t="s">
        <v>125</v>
      </c>
      <c r="D2" s="166"/>
      <c r="E2" s="166"/>
      <c r="F2" s="166"/>
      <c r="G2" s="166"/>
      <c r="H2" s="166"/>
      <c r="I2" s="166"/>
      <c r="J2" s="166"/>
      <c r="K2" s="166"/>
    </row>
    <row r="6" spans="1:13" ht="22.5" customHeight="1" x14ac:dyDescent="0.25">
      <c r="A6" s="174" t="s">
        <v>113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</row>
    <row r="7" spans="1:13" ht="24" customHeight="1" x14ac:dyDescent="0.25">
      <c r="A7" s="52"/>
      <c r="B7" s="162" t="s">
        <v>127</v>
      </c>
      <c r="C7" s="162"/>
      <c r="D7" s="162"/>
      <c r="E7" s="162"/>
      <c r="F7" s="162" t="s">
        <v>128</v>
      </c>
      <c r="G7" s="162"/>
      <c r="H7" s="162"/>
      <c r="I7" s="162"/>
      <c r="J7" s="162" t="s">
        <v>104</v>
      </c>
      <c r="K7" s="162"/>
      <c r="L7" s="162"/>
      <c r="M7" s="162"/>
    </row>
    <row r="8" spans="1:13" ht="64.8" x14ac:dyDescent="0.3">
      <c r="A8" s="53" t="s">
        <v>41</v>
      </c>
      <c r="B8" s="73">
        <v>2018</v>
      </c>
      <c r="C8" s="74">
        <v>2019</v>
      </c>
      <c r="D8" s="75" t="s">
        <v>117</v>
      </c>
      <c r="E8" s="75" t="s">
        <v>118</v>
      </c>
      <c r="F8" s="73">
        <v>2018</v>
      </c>
      <c r="G8" s="74">
        <v>2019</v>
      </c>
      <c r="H8" s="75" t="s">
        <v>117</v>
      </c>
      <c r="I8" s="75" t="s">
        <v>118</v>
      </c>
      <c r="J8" s="73" t="s">
        <v>129</v>
      </c>
      <c r="K8" s="73" t="s">
        <v>130</v>
      </c>
      <c r="L8" s="75" t="s">
        <v>117</v>
      </c>
      <c r="M8" s="75" t="s">
        <v>118</v>
      </c>
    </row>
    <row r="9" spans="1:13" ht="22.5" customHeight="1" x14ac:dyDescent="0.3">
      <c r="A9" s="54" t="s">
        <v>200</v>
      </c>
      <c r="B9" s="78">
        <v>4298069.2958399998</v>
      </c>
      <c r="C9" s="78">
        <v>4033086.5506699998</v>
      </c>
      <c r="D9" s="66">
        <f>(C9-B9)/B9*100</f>
        <v>-6.1651575842779121</v>
      </c>
      <c r="E9" s="80">
        <f t="shared" ref="E9:E22" si="0">C9/C$22*100</f>
        <v>28.701908406745634</v>
      </c>
      <c r="F9" s="78">
        <v>34718415.996480003</v>
      </c>
      <c r="G9" s="78">
        <v>34951381.894500002</v>
      </c>
      <c r="H9" s="66">
        <f t="shared" ref="H9:H21" si="1">(G9-F9)/F9*100</f>
        <v>0.67101534253065864</v>
      </c>
      <c r="I9" s="68">
        <f t="shared" ref="I9:I22" si="2">G9/G$22*100</f>
        <v>28.678773248653989</v>
      </c>
      <c r="J9" s="78">
        <v>46228098.800980002</v>
      </c>
      <c r="K9" s="78">
        <v>47651609.388970003</v>
      </c>
      <c r="L9" s="66">
        <f t="shared" ref="L9:L22" si="3">(K9-J9)/J9*100</f>
        <v>3.0793189097359623</v>
      </c>
      <c r="M9" s="80">
        <f t="shared" ref="M9:M22" si="4">K9/K$22*100</f>
        <v>28.766765903505998</v>
      </c>
    </row>
    <row r="10" spans="1:13" ht="22.5" customHeight="1" x14ac:dyDescent="0.3">
      <c r="A10" s="54" t="s">
        <v>201</v>
      </c>
      <c r="B10" s="78">
        <v>2701610.7686600001</v>
      </c>
      <c r="C10" s="78">
        <v>2647226.9996400001</v>
      </c>
      <c r="D10" s="66">
        <f t="shared" ref="D10:D22" si="5">(C10-B10)/B10*100</f>
        <v>-2.0130127422824264</v>
      </c>
      <c r="E10" s="80">
        <f t="shared" si="0"/>
        <v>18.839284979616671</v>
      </c>
      <c r="F10" s="78">
        <v>24342812.670740001</v>
      </c>
      <c r="G10" s="78">
        <v>23404011.956360001</v>
      </c>
      <c r="H10" s="66">
        <f t="shared" si="1"/>
        <v>-3.8565827502276919</v>
      </c>
      <c r="I10" s="68">
        <f t="shared" si="2"/>
        <v>19.203771514134495</v>
      </c>
      <c r="J10" s="78">
        <v>32345348.469129998</v>
      </c>
      <c r="K10" s="78">
        <v>31903781.919149999</v>
      </c>
      <c r="L10" s="66">
        <f t="shared" si="3"/>
        <v>-1.3651624449228776</v>
      </c>
      <c r="M10" s="80">
        <f t="shared" si="4"/>
        <v>19.259971230208496</v>
      </c>
    </row>
    <row r="11" spans="1:13" ht="22.5" customHeight="1" x14ac:dyDescent="0.3">
      <c r="A11" s="54" t="s">
        <v>202</v>
      </c>
      <c r="B11" s="78">
        <v>1639447.17081</v>
      </c>
      <c r="C11" s="78">
        <v>1665582.3090600001</v>
      </c>
      <c r="D11" s="66">
        <f t="shared" si="5"/>
        <v>1.5941433621851637</v>
      </c>
      <c r="E11" s="80">
        <f t="shared" si="0"/>
        <v>11.853301504425763</v>
      </c>
      <c r="F11" s="78">
        <v>14811642.46943</v>
      </c>
      <c r="G11" s="78">
        <v>14704006.900459999</v>
      </c>
      <c r="H11" s="66">
        <f t="shared" si="1"/>
        <v>-0.72669570030569708</v>
      </c>
      <c r="I11" s="68">
        <f t="shared" si="2"/>
        <v>12.065127525366718</v>
      </c>
      <c r="J11" s="78">
        <v>19704588.206330001</v>
      </c>
      <c r="K11" s="78">
        <v>19610897.204080001</v>
      </c>
      <c r="L11" s="66">
        <f t="shared" si="3"/>
        <v>-0.47547810321609801</v>
      </c>
      <c r="M11" s="80">
        <f t="shared" si="4"/>
        <v>11.838888471164053</v>
      </c>
    </row>
    <row r="12" spans="1:13" ht="22.5" customHeight="1" x14ac:dyDescent="0.3">
      <c r="A12" s="54" t="s">
        <v>203</v>
      </c>
      <c r="B12" s="78">
        <v>1167270.6722500001</v>
      </c>
      <c r="C12" s="78">
        <v>1307100.5708000001</v>
      </c>
      <c r="D12" s="66">
        <f t="shared" si="5"/>
        <v>11.979218006091735</v>
      </c>
      <c r="E12" s="80">
        <f t="shared" si="0"/>
        <v>9.3021263962892426</v>
      </c>
      <c r="F12" s="78">
        <v>10151516.403179999</v>
      </c>
      <c r="G12" s="78">
        <v>11416585.099649999</v>
      </c>
      <c r="H12" s="66">
        <f t="shared" si="1"/>
        <v>12.461869204818626</v>
      </c>
      <c r="I12" s="68">
        <f t="shared" si="2"/>
        <v>9.3676884174455601</v>
      </c>
      <c r="J12" s="78">
        <v>13402319.297769999</v>
      </c>
      <c r="K12" s="78">
        <v>15370823.312650001</v>
      </c>
      <c r="L12" s="66">
        <f t="shared" si="3"/>
        <v>14.687786278957995</v>
      </c>
      <c r="M12" s="80">
        <f t="shared" si="4"/>
        <v>9.2792013039858574</v>
      </c>
    </row>
    <row r="13" spans="1:13" ht="22.5" customHeight="1" x14ac:dyDescent="0.3">
      <c r="A13" s="55" t="s">
        <v>204</v>
      </c>
      <c r="B13" s="78">
        <v>1137389.44673</v>
      </c>
      <c r="C13" s="78">
        <v>1043039.59853</v>
      </c>
      <c r="D13" s="66">
        <f t="shared" si="5"/>
        <v>-8.295298366909968</v>
      </c>
      <c r="E13" s="80">
        <f t="shared" si="0"/>
        <v>7.4229071569623146</v>
      </c>
      <c r="F13" s="78">
        <v>8712121.0660500005</v>
      </c>
      <c r="G13" s="78">
        <v>9693371.7000099998</v>
      </c>
      <c r="H13" s="66">
        <f t="shared" si="1"/>
        <v>11.263050943860332</v>
      </c>
      <c r="I13" s="68">
        <f t="shared" si="2"/>
        <v>7.9537344142393396</v>
      </c>
      <c r="J13" s="78">
        <v>11837773.66787</v>
      </c>
      <c r="K13" s="78">
        <v>13452203.80607</v>
      </c>
      <c r="L13" s="66">
        <f t="shared" si="3"/>
        <v>13.637954090826002</v>
      </c>
      <c r="M13" s="80">
        <f t="shared" si="4"/>
        <v>8.1209512698020685</v>
      </c>
    </row>
    <row r="14" spans="1:13" ht="22.5" customHeight="1" x14ac:dyDescent="0.3">
      <c r="A14" s="54" t="s">
        <v>205</v>
      </c>
      <c r="B14" s="78">
        <v>1167530.6588900001</v>
      </c>
      <c r="C14" s="78">
        <v>1160462.12519</v>
      </c>
      <c r="D14" s="66">
        <f t="shared" si="5"/>
        <v>-0.60542596001035698</v>
      </c>
      <c r="E14" s="80">
        <f t="shared" si="0"/>
        <v>8.2585576104652496</v>
      </c>
      <c r="F14" s="78">
        <v>9872636.4173300005</v>
      </c>
      <c r="G14" s="78">
        <v>9802462.5369700007</v>
      </c>
      <c r="H14" s="66">
        <f t="shared" si="1"/>
        <v>-0.71079170136175207</v>
      </c>
      <c r="I14" s="68">
        <f t="shared" si="2"/>
        <v>8.0432470803229101</v>
      </c>
      <c r="J14" s="78">
        <v>13214365.18842</v>
      </c>
      <c r="K14" s="78">
        <v>13246646.02547</v>
      </c>
      <c r="L14" s="66">
        <f t="shared" si="3"/>
        <v>0.24428594631461009</v>
      </c>
      <c r="M14" s="80">
        <f t="shared" si="4"/>
        <v>7.9968582406265796</v>
      </c>
    </row>
    <row r="15" spans="1:13" ht="22.5" customHeight="1" x14ac:dyDescent="0.3">
      <c r="A15" s="54" t="s">
        <v>206</v>
      </c>
      <c r="B15" s="78">
        <v>736574.51321999996</v>
      </c>
      <c r="C15" s="78">
        <v>806901.08666999999</v>
      </c>
      <c r="D15" s="66">
        <f t="shared" si="5"/>
        <v>9.5477880632281522</v>
      </c>
      <c r="E15" s="80">
        <f t="shared" si="0"/>
        <v>5.7424012085876139</v>
      </c>
      <c r="F15" s="78">
        <v>6170758.8082400002</v>
      </c>
      <c r="G15" s="78">
        <v>6539623.7457100004</v>
      </c>
      <c r="H15" s="66">
        <f t="shared" si="1"/>
        <v>5.9776268840299478</v>
      </c>
      <c r="I15" s="68">
        <f t="shared" si="2"/>
        <v>5.3659791507197383</v>
      </c>
      <c r="J15" s="78">
        <v>8354630.1127599999</v>
      </c>
      <c r="K15" s="78">
        <v>8839045.9757700004</v>
      </c>
      <c r="L15" s="66">
        <f t="shared" si="3"/>
        <v>5.798172468104287</v>
      </c>
      <c r="M15" s="80">
        <f t="shared" si="4"/>
        <v>5.3360373270867703</v>
      </c>
    </row>
    <row r="16" spans="1:13" ht="22.5" customHeight="1" x14ac:dyDescent="0.3">
      <c r="A16" s="54" t="s">
        <v>207</v>
      </c>
      <c r="B16" s="78">
        <v>494291.40230999998</v>
      </c>
      <c r="C16" s="78">
        <v>649196.83762999997</v>
      </c>
      <c r="D16" s="66">
        <f t="shared" si="5"/>
        <v>31.338889285970104</v>
      </c>
      <c r="E16" s="80">
        <f t="shared" si="0"/>
        <v>4.620081403536882</v>
      </c>
      <c r="F16" s="78">
        <v>5028151.1925100004</v>
      </c>
      <c r="G16" s="78">
        <v>5319963.4671400003</v>
      </c>
      <c r="H16" s="66">
        <f t="shared" si="1"/>
        <v>5.8035700092846696</v>
      </c>
      <c r="I16" s="68">
        <f t="shared" si="2"/>
        <v>4.3652072592082485</v>
      </c>
      <c r="J16" s="78">
        <v>7012873.5506199999</v>
      </c>
      <c r="K16" s="78">
        <v>7310576.2694600001</v>
      </c>
      <c r="L16" s="66">
        <f t="shared" si="3"/>
        <v>4.2450889309658333</v>
      </c>
      <c r="M16" s="80">
        <f t="shared" si="4"/>
        <v>4.4133165460715977</v>
      </c>
    </row>
    <row r="17" spans="1:13" ht="22.5" customHeight="1" x14ac:dyDescent="0.3">
      <c r="A17" s="54" t="s">
        <v>208</v>
      </c>
      <c r="B17" s="78">
        <v>215342.84453</v>
      </c>
      <c r="C17" s="78">
        <v>210486.58652000001</v>
      </c>
      <c r="D17" s="66">
        <f t="shared" si="5"/>
        <v>-2.2551285697925532</v>
      </c>
      <c r="E17" s="80">
        <f t="shared" si="0"/>
        <v>1.4979511724443288</v>
      </c>
      <c r="F17" s="78">
        <v>1895466.9979000001</v>
      </c>
      <c r="G17" s="78">
        <v>1815103.50514</v>
      </c>
      <c r="H17" s="66">
        <f t="shared" si="1"/>
        <v>-4.2397727235048288</v>
      </c>
      <c r="I17" s="68">
        <f t="shared" si="2"/>
        <v>1.4893528960850202</v>
      </c>
      <c r="J17" s="78">
        <v>2549306.8105799998</v>
      </c>
      <c r="K17" s="78">
        <v>2463321.3185399999</v>
      </c>
      <c r="L17" s="66">
        <f t="shared" si="3"/>
        <v>-3.3728969648983571</v>
      </c>
      <c r="M17" s="80">
        <f t="shared" si="4"/>
        <v>1.4870806804682319</v>
      </c>
    </row>
    <row r="18" spans="1:13" ht="22.5" customHeight="1" x14ac:dyDescent="0.3">
      <c r="A18" s="54" t="s">
        <v>209</v>
      </c>
      <c r="B18" s="78">
        <v>141781.66806</v>
      </c>
      <c r="C18" s="78">
        <v>160592.38136</v>
      </c>
      <c r="D18" s="66">
        <f t="shared" si="5"/>
        <v>13.267380443034128</v>
      </c>
      <c r="E18" s="80">
        <f t="shared" si="0"/>
        <v>1.1428735195008795</v>
      </c>
      <c r="F18" s="78">
        <v>1279441.86057</v>
      </c>
      <c r="G18" s="78">
        <v>1340510.78676</v>
      </c>
      <c r="H18" s="66">
        <f t="shared" si="1"/>
        <v>4.7730911479473876</v>
      </c>
      <c r="I18" s="68">
        <f t="shared" si="2"/>
        <v>1.0999337596123613</v>
      </c>
      <c r="J18" s="78">
        <v>1744749.85298</v>
      </c>
      <c r="K18" s="78">
        <v>1838569.51985</v>
      </c>
      <c r="L18" s="66">
        <f t="shared" si="3"/>
        <v>5.3772560410168735</v>
      </c>
      <c r="M18" s="80">
        <f t="shared" si="4"/>
        <v>1.1099247150944882</v>
      </c>
    </row>
    <row r="19" spans="1:13" ht="22.5" customHeight="1" x14ac:dyDescent="0.3">
      <c r="A19" s="54" t="s">
        <v>210</v>
      </c>
      <c r="B19" s="78">
        <v>127641.08914</v>
      </c>
      <c r="C19" s="78">
        <v>137436.024</v>
      </c>
      <c r="D19" s="66">
        <f t="shared" si="5"/>
        <v>7.6738101547039248</v>
      </c>
      <c r="E19" s="80">
        <f t="shared" si="0"/>
        <v>0.97807873029156345</v>
      </c>
      <c r="F19" s="78">
        <v>1311342.3486899999</v>
      </c>
      <c r="G19" s="78">
        <v>1354706.8380400001</v>
      </c>
      <c r="H19" s="66">
        <f t="shared" si="1"/>
        <v>3.3068778258644871</v>
      </c>
      <c r="I19" s="68">
        <f t="shared" si="2"/>
        <v>1.1115820926286146</v>
      </c>
      <c r="J19" s="78">
        <v>1785279.0202200001</v>
      </c>
      <c r="K19" s="78">
        <v>1799057.2950899999</v>
      </c>
      <c r="L19" s="66">
        <f t="shared" si="3"/>
        <v>0.77177151100459085</v>
      </c>
      <c r="M19" s="80">
        <f t="shared" si="4"/>
        <v>1.0860716084613107</v>
      </c>
    </row>
    <row r="20" spans="1:13" ht="22.5" customHeight="1" x14ac:dyDescent="0.3">
      <c r="A20" s="54" t="s">
        <v>211</v>
      </c>
      <c r="B20" s="78">
        <v>91492.187940000003</v>
      </c>
      <c r="C20" s="78">
        <v>159887.6899</v>
      </c>
      <c r="D20" s="66">
        <f t="shared" si="5"/>
        <v>74.75556492850879</v>
      </c>
      <c r="E20" s="80">
        <f t="shared" si="0"/>
        <v>1.1378585044532663</v>
      </c>
      <c r="F20" s="78">
        <v>740250.19576999999</v>
      </c>
      <c r="G20" s="78">
        <v>906486.08042999997</v>
      </c>
      <c r="H20" s="66">
        <f t="shared" si="1"/>
        <v>22.456716068421066</v>
      </c>
      <c r="I20" s="68">
        <f t="shared" si="2"/>
        <v>0.74380202854880539</v>
      </c>
      <c r="J20" s="78">
        <v>1154706.40282</v>
      </c>
      <c r="K20" s="78">
        <v>1239853.3223000001</v>
      </c>
      <c r="L20" s="66">
        <f t="shared" si="3"/>
        <v>7.3739020821272083</v>
      </c>
      <c r="M20" s="80">
        <f t="shared" si="4"/>
        <v>0.74848616310415905</v>
      </c>
    </row>
    <row r="21" spans="1:13" ht="22.5" customHeight="1" x14ac:dyDescent="0.3">
      <c r="A21" s="54" t="s">
        <v>212</v>
      </c>
      <c r="B21" s="78">
        <v>55540.60529</v>
      </c>
      <c r="C21" s="78">
        <v>70633.255279999998</v>
      </c>
      <c r="D21" s="66">
        <f t="shared" si="5"/>
        <v>27.174082657535255</v>
      </c>
      <c r="E21" s="80">
        <f t="shared" si="0"/>
        <v>0.50266940668061133</v>
      </c>
      <c r="F21" s="78">
        <v>590977.74892000004</v>
      </c>
      <c r="G21" s="78">
        <v>623741.41755999997</v>
      </c>
      <c r="H21" s="66">
        <f t="shared" si="1"/>
        <v>5.5439766894565619</v>
      </c>
      <c r="I21" s="68">
        <f t="shared" si="2"/>
        <v>0.51180061303419155</v>
      </c>
      <c r="J21" s="78">
        <v>876487.73562000005</v>
      </c>
      <c r="K21" s="78">
        <v>921743.28107999999</v>
      </c>
      <c r="L21" s="66">
        <f t="shared" si="3"/>
        <v>5.1632833661942312</v>
      </c>
      <c r="M21" s="80">
        <f t="shared" si="4"/>
        <v>0.55644654042042685</v>
      </c>
    </row>
    <row r="22" spans="1:13" ht="24" customHeight="1" x14ac:dyDescent="0.25">
      <c r="A22" s="70" t="s">
        <v>42</v>
      </c>
      <c r="B22" s="79">
        <f>SUM(B9:B21)</f>
        <v>13973982.323669998</v>
      </c>
      <c r="C22" s="79">
        <f>SUM(C9:C21)</f>
        <v>14051632.015249997</v>
      </c>
      <c r="D22" s="77">
        <f t="shared" si="5"/>
        <v>0.55567332047122697</v>
      </c>
      <c r="E22" s="81">
        <f t="shared" si="0"/>
        <v>100</v>
      </c>
      <c r="F22" s="69">
        <f>SUM(F9:F21)</f>
        <v>119625534.17580996</v>
      </c>
      <c r="G22" s="69">
        <f>SUM(G9:G21)</f>
        <v>121871955.92873001</v>
      </c>
      <c r="H22" s="77">
        <f>(G22-F22)/F22*100</f>
        <v>1.8778781373034872</v>
      </c>
      <c r="I22" s="72">
        <f t="shared" si="2"/>
        <v>100</v>
      </c>
      <c r="J22" s="79">
        <f>SUM(J9:J21)</f>
        <v>160210527.11609995</v>
      </c>
      <c r="K22" s="79">
        <f>SUM(K9:K21)</f>
        <v>165648128.63847995</v>
      </c>
      <c r="L22" s="77">
        <f t="shared" si="3"/>
        <v>3.3940350988543475</v>
      </c>
      <c r="M22" s="81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4" workbookViewId="0">
      <selection activeCell="C22" sqref="C22"/>
    </sheetView>
  </sheetViews>
  <sheetFormatPr defaultColWidth="9.33203125" defaultRowHeight="13.2" x14ac:dyDescent="0.25"/>
  <cols>
    <col min="1" max="2" width="0" hidden="1" customWidth="1"/>
    <col min="10" max="10" width="11.5546875" bestFit="1" customWidth="1"/>
    <col min="11" max="11" width="12.3320312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3:14" ht="12.75" customHeight="1" x14ac:dyDescent="0.25"/>
    <row r="21" spans="3:14" x14ac:dyDescent="0.25">
      <c r="C21" s="1"/>
    </row>
    <row r="22" spans="3:14" x14ac:dyDescent="0.25">
      <c r="C22" s="67"/>
    </row>
    <row r="24" spans="3:14" x14ac:dyDescent="0.25">
      <c r="H24" s="31"/>
      <c r="I24" s="31"/>
    </row>
    <row r="25" spans="3:14" x14ac:dyDescent="0.25">
      <c r="H25" s="31"/>
      <c r="I25" s="31"/>
    </row>
    <row r="26" spans="3:14" x14ac:dyDescent="0.25">
      <c r="H26" s="177"/>
      <c r="I26" s="177"/>
      <c r="N26" t="s">
        <v>43</v>
      </c>
    </row>
    <row r="27" spans="3:14" x14ac:dyDescent="0.25">
      <c r="H27" s="177"/>
      <c r="I27" s="177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177"/>
      <c r="I39" s="177"/>
    </row>
    <row r="40" spans="8:9" x14ac:dyDescent="0.25">
      <c r="H40" s="177"/>
      <c r="I40" s="177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1"/>
      <c r="I49" s="31"/>
    </row>
    <row r="50" spans="3:9" x14ac:dyDescent="0.25">
      <c r="H50" s="31"/>
      <c r="I50" s="31"/>
    </row>
    <row r="51" spans="3:9" x14ac:dyDescent="0.25">
      <c r="H51" s="177"/>
      <c r="I51" s="177"/>
    </row>
    <row r="52" spans="3:9" x14ac:dyDescent="0.25">
      <c r="H52" s="177"/>
      <c r="I52" s="177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I27" sqref="I27"/>
    </sheetView>
  </sheetViews>
  <sheetFormatPr defaultColWidth="9.33203125" defaultRowHeight="13.2" x14ac:dyDescent="0.25"/>
  <cols>
    <col min="1" max="1" width="3.33203125" bestFit="1" customWidth="1"/>
    <col min="2" max="2" width="28" customWidth="1"/>
    <col min="3" max="11" width="12.33203125" customWidth="1"/>
    <col min="12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39"/>
      <c r="B3" s="76" t="s">
        <v>120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s="41" customFormat="1" x14ac:dyDescent="0.25">
      <c r="A4" s="51"/>
      <c r="B4" s="64" t="s">
        <v>103</v>
      </c>
      <c r="C4" s="64" t="s">
        <v>44</v>
      </c>
      <c r="D4" s="64" t="s">
        <v>45</v>
      </c>
      <c r="E4" s="64" t="s">
        <v>46</v>
      </c>
      <c r="F4" s="64" t="s">
        <v>47</v>
      </c>
      <c r="G4" s="64" t="s">
        <v>48</v>
      </c>
      <c r="H4" s="64" t="s">
        <v>49</v>
      </c>
      <c r="I4" s="64" t="s">
        <v>0</v>
      </c>
      <c r="J4" s="64" t="s">
        <v>102</v>
      </c>
      <c r="K4" s="64" t="s">
        <v>50</v>
      </c>
      <c r="L4" s="64" t="s">
        <v>51</v>
      </c>
      <c r="M4" s="64" t="s">
        <v>52</v>
      </c>
      <c r="N4" s="64" t="s">
        <v>53</v>
      </c>
      <c r="O4" s="65" t="s">
        <v>101</v>
      </c>
      <c r="P4" s="65" t="s">
        <v>100</v>
      </c>
    </row>
    <row r="5" spans="1:16" x14ac:dyDescent="0.25">
      <c r="A5" s="56" t="s">
        <v>99</v>
      </c>
      <c r="B5" s="57" t="s">
        <v>170</v>
      </c>
      <c r="C5" s="82">
        <v>1243956.12326</v>
      </c>
      <c r="D5" s="82">
        <v>1181414.6134599999</v>
      </c>
      <c r="E5" s="82">
        <v>1331211.74832</v>
      </c>
      <c r="F5" s="82">
        <v>1222973.30277</v>
      </c>
      <c r="G5" s="82">
        <v>1426500.1187100001</v>
      </c>
      <c r="H5" s="82">
        <v>1030417.01615</v>
      </c>
      <c r="I5" s="58">
        <v>1352024.3444699999</v>
      </c>
      <c r="J5" s="58">
        <v>1074483.0263799999</v>
      </c>
      <c r="K5" s="58">
        <v>1237183.9646600001</v>
      </c>
      <c r="L5" s="58"/>
      <c r="M5" s="58"/>
      <c r="N5" s="58"/>
      <c r="O5" s="82">
        <v>11100164.25818</v>
      </c>
      <c r="P5" s="59">
        <f t="shared" ref="P5:P24" si="0">O5/O$26*100</f>
        <v>9.10805457546879</v>
      </c>
    </row>
    <row r="6" spans="1:16" x14ac:dyDescent="0.25">
      <c r="A6" s="56" t="s">
        <v>98</v>
      </c>
      <c r="B6" s="57" t="s">
        <v>171</v>
      </c>
      <c r="C6" s="82">
        <v>931047.01239000005</v>
      </c>
      <c r="D6" s="82">
        <v>847982.24101</v>
      </c>
      <c r="E6" s="82">
        <v>846320.10094000003</v>
      </c>
      <c r="F6" s="82">
        <v>817477.90364999999</v>
      </c>
      <c r="G6" s="82">
        <v>844225.73054999998</v>
      </c>
      <c r="H6" s="82">
        <v>674199.31623999996</v>
      </c>
      <c r="I6" s="58">
        <v>1070572.87387</v>
      </c>
      <c r="J6" s="58">
        <v>981557.56486000004</v>
      </c>
      <c r="K6" s="58">
        <v>1044520.05129</v>
      </c>
      <c r="L6" s="58"/>
      <c r="M6" s="58"/>
      <c r="N6" s="58"/>
      <c r="O6" s="82">
        <v>8057902.7948000003</v>
      </c>
      <c r="P6" s="59">
        <f t="shared" si="0"/>
        <v>6.6117776919180766</v>
      </c>
    </row>
    <row r="7" spans="1:16" x14ac:dyDescent="0.25">
      <c r="A7" s="56" t="s">
        <v>97</v>
      </c>
      <c r="B7" s="57" t="s">
        <v>172</v>
      </c>
      <c r="C7" s="82">
        <v>774202.35491999995</v>
      </c>
      <c r="D7" s="82">
        <v>802942.43003000005</v>
      </c>
      <c r="E7" s="82">
        <v>831281.03315999999</v>
      </c>
      <c r="F7" s="82">
        <v>770928.36245999997</v>
      </c>
      <c r="G7" s="82">
        <v>854894.15089000005</v>
      </c>
      <c r="H7" s="82">
        <v>607902.23008999997</v>
      </c>
      <c r="I7" s="58">
        <v>725867.82097999996</v>
      </c>
      <c r="J7" s="58">
        <v>570934.67408000003</v>
      </c>
      <c r="K7" s="58">
        <v>859328.23138999997</v>
      </c>
      <c r="L7" s="58"/>
      <c r="M7" s="58"/>
      <c r="N7" s="58"/>
      <c r="O7" s="82">
        <v>6798281.2879999997</v>
      </c>
      <c r="P7" s="59">
        <f t="shared" si="0"/>
        <v>5.5782162813367782</v>
      </c>
    </row>
    <row r="8" spans="1:16" x14ac:dyDescent="0.25">
      <c r="A8" s="56" t="s">
        <v>96</v>
      </c>
      <c r="B8" s="57" t="s">
        <v>174</v>
      </c>
      <c r="C8" s="82">
        <v>585757.67393000005</v>
      </c>
      <c r="D8" s="82">
        <v>593573.84470999998</v>
      </c>
      <c r="E8" s="82">
        <v>669656.22528000001</v>
      </c>
      <c r="F8" s="82">
        <v>751368.11562000006</v>
      </c>
      <c r="G8" s="82">
        <v>757320.65277000004</v>
      </c>
      <c r="H8" s="82">
        <v>479280.35707000003</v>
      </c>
      <c r="I8" s="58">
        <v>700436.60239000001</v>
      </c>
      <c r="J8" s="58">
        <v>602978.27774000005</v>
      </c>
      <c r="K8" s="58">
        <v>692412.15312000003</v>
      </c>
      <c r="L8" s="58"/>
      <c r="M8" s="58"/>
      <c r="N8" s="58"/>
      <c r="O8" s="82">
        <v>5832783.9026300004</v>
      </c>
      <c r="P8" s="59">
        <f t="shared" si="0"/>
        <v>4.7859935111248868</v>
      </c>
    </row>
    <row r="9" spans="1:16" x14ac:dyDescent="0.25">
      <c r="A9" s="56" t="s">
        <v>95</v>
      </c>
      <c r="B9" s="57" t="s">
        <v>175</v>
      </c>
      <c r="C9" s="82">
        <v>611096.44698000001</v>
      </c>
      <c r="D9" s="82">
        <v>739641.46923000005</v>
      </c>
      <c r="E9" s="82">
        <v>761212.65205000003</v>
      </c>
      <c r="F9" s="82">
        <v>683723.36522000004</v>
      </c>
      <c r="G9" s="82">
        <v>733405.20249000005</v>
      </c>
      <c r="H9" s="82">
        <v>447508.43387000001</v>
      </c>
      <c r="I9" s="58">
        <v>645543.64708000002</v>
      </c>
      <c r="J9" s="58">
        <v>568210.42672999995</v>
      </c>
      <c r="K9" s="58">
        <v>641059.29981</v>
      </c>
      <c r="L9" s="58"/>
      <c r="M9" s="58"/>
      <c r="N9" s="58"/>
      <c r="O9" s="82">
        <v>5831400.9434599997</v>
      </c>
      <c r="P9" s="59">
        <f t="shared" si="0"/>
        <v>4.7848587470526596</v>
      </c>
    </row>
    <row r="10" spans="1:16" x14ac:dyDescent="0.25">
      <c r="A10" s="56" t="s">
        <v>94</v>
      </c>
      <c r="B10" s="57" t="s">
        <v>176</v>
      </c>
      <c r="C10" s="82">
        <v>554867.54879999999</v>
      </c>
      <c r="D10" s="82">
        <v>573814.04199000006</v>
      </c>
      <c r="E10" s="82">
        <v>684364.20805999998</v>
      </c>
      <c r="F10" s="82">
        <v>683612.19863999996</v>
      </c>
      <c r="G10" s="82">
        <v>733173.80816000002</v>
      </c>
      <c r="H10" s="82">
        <v>626362.69912999996</v>
      </c>
      <c r="I10" s="58">
        <v>727710.42781000002</v>
      </c>
      <c r="J10" s="58">
        <v>497247.03571000003</v>
      </c>
      <c r="K10" s="58">
        <v>605588.82510000002</v>
      </c>
      <c r="L10" s="58"/>
      <c r="M10" s="58"/>
      <c r="N10" s="58"/>
      <c r="O10" s="82">
        <v>5686740.7933999998</v>
      </c>
      <c r="P10" s="59">
        <f t="shared" si="0"/>
        <v>4.6661602745799637</v>
      </c>
    </row>
    <row r="11" spans="1:16" x14ac:dyDescent="0.25">
      <c r="A11" s="56" t="s">
        <v>93</v>
      </c>
      <c r="B11" s="57" t="s">
        <v>173</v>
      </c>
      <c r="C11" s="82">
        <v>539305.14904000005</v>
      </c>
      <c r="D11" s="82">
        <v>559586.44955999998</v>
      </c>
      <c r="E11" s="82">
        <v>627699.94782</v>
      </c>
      <c r="F11" s="82">
        <v>651666.65104000003</v>
      </c>
      <c r="G11" s="82">
        <v>659403.11864</v>
      </c>
      <c r="H11" s="82">
        <v>429658.44381000003</v>
      </c>
      <c r="I11" s="58">
        <v>660672.77228000003</v>
      </c>
      <c r="J11" s="58">
        <v>563650.18313999998</v>
      </c>
      <c r="K11" s="58">
        <v>724127.27248000004</v>
      </c>
      <c r="L11" s="58"/>
      <c r="M11" s="58"/>
      <c r="N11" s="58"/>
      <c r="O11" s="82">
        <v>5415769.9878099998</v>
      </c>
      <c r="P11" s="59">
        <f t="shared" si="0"/>
        <v>4.4438197012092839</v>
      </c>
    </row>
    <row r="12" spans="1:16" x14ac:dyDescent="0.25">
      <c r="A12" s="56" t="s">
        <v>92</v>
      </c>
      <c r="B12" s="57" t="s">
        <v>177</v>
      </c>
      <c r="C12" s="82">
        <v>386539.28165000002</v>
      </c>
      <c r="D12" s="82">
        <v>409110.44832000002</v>
      </c>
      <c r="E12" s="82">
        <v>403270.28829</v>
      </c>
      <c r="F12" s="82">
        <v>350521.02049999998</v>
      </c>
      <c r="G12" s="82">
        <v>505206.28759000002</v>
      </c>
      <c r="H12" s="82">
        <v>448215.61945</v>
      </c>
      <c r="I12" s="58">
        <v>582392.41735999996</v>
      </c>
      <c r="J12" s="58">
        <v>471729.26217</v>
      </c>
      <c r="K12" s="58">
        <v>422278.48379000003</v>
      </c>
      <c r="L12" s="58"/>
      <c r="M12" s="58"/>
      <c r="N12" s="58"/>
      <c r="O12" s="82">
        <v>3979263.1091200002</v>
      </c>
      <c r="P12" s="59">
        <f t="shared" si="0"/>
        <v>3.2651179500614971</v>
      </c>
    </row>
    <row r="13" spans="1:16" x14ac:dyDescent="0.25">
      <c r="A13" s="56" t="s">
        <v>91</v>
      </c>
      <c r="B13" s="57" t="s">
        <v>178</v>
      </c>
      <c r="C13" s="82">
        <v>291567.69624999998</v>
      </c>
      <c r="D13" s="82">
        <v>347998.16490999999</v>
      </c>
      <c r="E13" s="82">
        <v>448872.05421999999</v>
      </c>
      <c r="F13" s="82">
        <v>359584.96619000001</v>
      </c>
      <c r="G13" s="82">
        <v>404736.40951999999</v>
      </c>
      <c r="H13" s="82">
        <v>225909.50339</v>
      </c>
      <c r="I13" s="58">
        <v>425182.78740999999</v>
      </c>
      <c r="J13" s="58">
        <v>317095.99729999999</v>
      </c>
      <c r="K13" s="58">
        <v>376141.75419000001</v>
      </c>
      <c r="L13" s="58"/>
      <c r="M13" s="58"/>
      <c r="N13" s="58"/>
      <c r="O13" s="82">
        <v>3197089.3333800002</v>
      </c>
      <c r="P13" s="59">
        <f t="shared" si="0"/>
        <v>2.6233183089714576</v>
      </c>
    </row>
    <row r="14" spans="1:16" x14ac:dyDescent="0.25">
      <c r="A14" s="56" t="s">
        <v>90</v>
      </c>
      <c r="B14" s="57" t="s">
        <v>179</v>
      </c>
      <c r="C14" s="82">
        <v>309651.52892000001</v>
      </c>
      <c r="D14" s="82">
        <v>318287.77507999999</v>
      </c>
      <c r="E14" s="82">
        <v>386360.60736999998</v>
      </c>
      <c r="F14" s="82">
        <v>315191.65534</v>
      </c>
      <c r="G14" s="82">
        <v>338533.17638000002</v>
      </c>
      <c r="H14" s="82">
        <v>283226.41019999998</v>
      </c>
      <c r="I14" s="58">
        <v>332353.52805999998</v>
      </c>
      <c r="J14" s="58">
        <v>254737.44349999999</v>
      </c>
      <c r="K14" s="58">
        <v>329910.27072999999</v>
      </c>
      <c r="L14" s="58"/>
      <c r="M14" s="58"/>
      <c r="N14" s="58"/>
      <c r="O14" s="82">
        <v>2868252.3955799998</v>
      </c>
      <c r="P14" s="59">
        <f t="shared" si="0"/>
        <v>2.3534966463140519</v>
      </c>
    </row>
    <row r="15" spans="1:16" x14ac:dyDescent="0.25">
      <c r="A15" s="56" t="s">
        <v>89</v>
      </c>
      <c r="B15" s="57" t="s">
        <v>213</v>
      </c>
      <c r="C15" s="82">
        <v>264935.96269999997</v>
      </c>
      <c r="D15" s="82">
        <v>300425.23184999998</v>
      </c>
      <c r="E15" s="82">
        <v>300205.84831999999</v>
      </c>
      <c r="F15" s="82">
        <v>280223.29598</v>
      </c>
      <c r="G15" s="82">
        <v>334806.68553000002</v>
      </c>
      <c r="H15" s="82">
        <v>270506.87913999998</v>
      </c>
      <c r="I15" s="58">
        <v>347075.16184000002</v>
      </c>
      <c r="J15" s="58">
        <v>295855.99352000002</v>
      </c>
      <c r="K15" s="58">
        <v>327688.79739999998</v>
      </c>
      <c r="L15" s="58"/>
      <c r="M15" s="58"/>
      <c r="N15" s="58"/>
      <c r="O15" s="82">
        <v>2721723.8562799999</v>
      </c>
      <c r="P15" s="59">
        <f t="shared" si="0"/>
        <v>2.2332650982246056</v>
      </c>
    </row>
    <row r="16" spans="1:16" x14ac:dyDescent="0.25">
      <c r="A16" s="56" t="s">
        <v>88</v>
      </c>
      <c r="B16" s="57" t="s">
        <v>214</v>
      </c>
      <c r="C16" s="82">
        <v>290711.36741000001</v>
      </c>
      <c r="D16" s="82">
        <v>285864.29210000002</v>
      </c>
      <c r="E16" s="82">
        <v>313715.64477999997</v>
      </c>
      <c r="F16" s="82">
        <v>298647.98129999998</v>
      </c>
      <c r="G16" s="82">
        <v>292804.34473999997</v>
      </c>
      <c r="H16" s="82">
        <v>211015.52395999999</v>
      </c>
      <c r="I16" s="58">
        <v>293685.93219000002</v>
      </c>
      <c r="J16" s="58">
        <v>219475.77019000001</v>
      </c>
      <c r="K16" s="58">
        <v>283768.43537999998</v>
      </c>
      <c r="L16" s="58"/>
      <c r="M16" s="58"/>
      <c r="N16" s="58"/>
      <c r="O16" s="82">
        <v>2489689.2920499998</v>
      </c>
      <c r="P16" s="59">
        <f t="shared" si="0"/>
        <v>2.0428730080494937</v>
      </c>
    </row>
    <row r="17" spans="1:16" x14ac:dyDescent="0.25">
      <c r="A17" s="56" t="s">
        <v>87</v>
      </c>
      <c r="B17" s="57" t="s">
        <v>215</v>
      </c>
      <c r="C17" s="82">
        <v>227351.14317</v>
      </c>
      <c r="D17" s="82">
        <v>264874.79983999999</v>
      </c>
      <c r="E17" s="82">
        <v>349849.26309999998</v>
      </c>
      <c r="F17" s="82">
        <v>346674.67145000002</v>
      </c>
      <c r="G17" s="82">
        <v>339315.87912</v>
      </c>
      <c r="H17" s="82">
        <v>151574.68671000001</v>
      </c>
      <c r="I17" s="58">
        <v>272025.65797</v>
      </c>
      <c r="J17" s="58">
        <v>214231.73856</v>
      </c>
      <c r="K17" s="58">
        <v>249879.70392</v>
      </c>
      <c r="L17" s="58"/>
      <c r="M17" s="58"/>
      <c r="N17" s="58"/>
      <c r="O17" s="82">
        <v>2415777.5438399999</v>
      </c>
      <c r="P17" s="59">
        <f t="shared" si="0"/>
        <v>1.9822259562755622</v>
      </c>
    </row>
    <row r="18" spans="1:16" x14ac:dyDescent="0.25">
      <c r="A18" s="56" t="s">
        <v>86</v>
      </c>
      <c r="B18" s="57" t="s">
        <v>216</v>
      </c>
      <c r="C18" s="82">
        <v>269659.91733000003</v>
      </c>
      <c r="D18" s="82">
        <v>287661.21325999999</v>
      </c>
      <c r="E18" s="82">
        <v>279347.07154999999</v>
      </c>
      <c r="F18" s="82">
        <v>313547.73181999999</v>
      </c>
      <c r="G18" s="82">
        <v>300251.30725999997</v>
      </c>
      <c r="H18" s="82">
        <v>201673.40231999999</v>
      </c>
      <c r="I18" s="58">
        <v>254480.84492</v>
      </c>
      <c r="J18" s="58">
        <v>193489.42397</v>
      </c>
      <c r="K18" s="58">
        <v>284590.66658999998</v>
      </c>
      <c r="L18" s="58"/>
      <c r="M18" s="58"/>
      <c r="N18" s="58"/>
      <c r="O18" s="82">
        <v>2384701.5790200001</v>
      </c>
      <c r="P18" s="59">
        <f t="shared" si="0"/>
        <v>1.9567270918459365</v>
      </c>
    </row>
    <row r="19" spans="1:16" x14ac:dyDescent="0.25">
      <c r="A19" s="56" t="s">
        <v>85</v>
      </c>
      <c r="B19" s="57" t="s">
        <v>217</v>
      </c>
      <c r="C19" s="82">
        <v>250216.25211999999</v>
      </c>
      <c r="D19" s="82">
        <v>226501.47057</v>
      </c>
      <c r="E19" s="82">
        <v>310582.02617000003</v>
      </c>
      <c r="F19" s="82">
        <v>265715.72394</v>
      </c>
      <c r="G19" s="82">
        <v>278040.10340999998</v>
      </c>
      <c r="H19" s="82">
        <v>200590.13993</v>
      </c>
      <c r="I19" s="58">
        <v>322589.93903000001</v>
      </c>
      <c r="J19" s="58">
        <v>247848.87242</v>
      </c>
      <c r="K19" s="58">
        <v>275271.11612999998</v>
      </c>
      <c r="L19" s="58"/>
      <c r="M19" s="58"/>
      <c r="N19" s="58"/>
      <c r="O19" s="82">
        <v>2377355.6437200001</v>
      </c>
      <c r="P19" s="59">
        <f t="shared" si="0"/>
        <v>1.9506995072026769</v>
      </c>
    </row>
    <row r="20" spans="1:16" x14ac:dyDescent="0.25">
      <c r="A20" s="56" t="s">
        <v>84</v>
      </c>
      <c r="B20" s="57" t="s">
        <v>218</v>
      </c>
      <c r="C20" s="82">
        <v>200689.08543000001</v>
      </c>
      <c r="D20" s="82">
        <v>163010.73998000001</v>
      </c>
      <c r="E20" s="82">
        <v>207010.87557</v>
      </c>
      <c r="F20" s="82">
        <v>218351.56729000001</v>
      </c>
      <c r="G20" s="82">
        <v>284377.00400000002</v>
      </c>
      <c r="H20" s="82">
        <v>175126.03761999999</v>
      </c>
      <c r="I20" s="58">
        <v>227811.40752000001</v>
      </c>
      <c r="J20" s="58">
        <v>186001.70861999999</v>
      </c>
      <c r="K20" s="58">
        <v>229389.15104999999</v>
      </c>
      <c r="L20" s="58"/>
      <c r="M20" s="58"/>
      <c r="N20" s="58"/>
      <c r="O20" s="82">
        <v>1891767.57708</v>
      </c>
      <c r="P20" s="59">
        <f t="shared" si="0"/>
        <v>1.5522583211729974</v>
      </c>
    </row>
    <row r="21" spans="1:16" x14ac:dyDescent="0.25">
      <c r="A21" s="56" t="s">
        <v>83</v>
      </c>
      <c r="B21" s="57" t="s">
        <v>219</v>
      </c>
      <c r="C21" s="82">
        <v>229088.39890999999</v>
      </c>
      <c r="D21" s="82">
        <v>206085.13389</v>
      </c>
      <c r="E21" s="82">
        <v>231984.43531</v>
      </c>
      <c r="F21" s="82">
        <v>231098.42728999999</v>
      </c>
      <c r="G21" s="82">
        <v>234993.20952999999</v>
      </c>
      <c r="H21" s="82">
        <v>171605.99035000001</v>
      </c>
      <c r="I21" s="58">
        <v>194147.09802</v>
      </c>
      <c r="J21" s="58">
        <v>177081.64540000001</v>
      </c>
      <c r="K21" s="58">
        <v>201510.54861999999</v>
      </c>
      <c r="L21" s="58"/>
      <c r="M21" s="58"/>
      <c r="N21" s="58"/>
      <c r="O21" s="82">
        <v>1877594.88732</v>
      </c>
      <c r="P21" s="59">
        <f t="shared" si="0"/>
        <v>1.5406291570621926</v>
      </c>
    </row>
    <row r="22" spans="1:16" x14ac:dyDescent="0.25">
      <c r="A22" s="56" t="s">
        <v>82</v>
      </c>
      <c r="B22" s="57" t="s">
        <v>220</v>
      </c>
      <c r="C22" s="82">
        <v>197789.23801999999</v>
      </c>
      <c r="D22" s="82">
        <v>187651.69357</v>
      </c>
      <c r="E22" s="82">
        <v>202306.15453999999</v>
      </c>
      <c r="F22" s="82">
        <v>205129.45266000001</v>
      </c>
      <c r="G22" s="82">
        <v>220631.33926000001</v>
      </c>
      <c r="H22" s="82">
        <v>154903.00184000001</v>
      </c>
      <c r="I22" s="58">
        <v>218787.98864</v>
      </c>
      <c r="J22" s="58">
        <v>169644.26611999999</v>
      </c>
      <c r="K22" s="58">
        <v>181702.79250000001</v>
      </c>
      <c r="L22" s="58"/>
      <c r="M22" s="58"/>
      <c r="N22" s="58"/>
      <c r="O22" s="82">
        <v>1738545.9271499999</v>
      </c>
      <c r="P22" s="59">
        <f t="shared" si="0"/>
        <v>1.4265348528308606</v>
      </c>
    </row>
    <row r="23" spans="1:16" x14ac:dyDescent="0.25">
      <c r="A23" s="56" t="s">
        <v>81</v>
      </c>
      <c r="B23" s="57" t="s">
        <v>221</v>
      </c>
      <c r="C23" s="82">
        <v>125121.43453</v>
      </c>
      <c r="D23" s="82">
        <v>189735.44988999999</v>
      </c>
      <c r="E23" s="82">
        <v>241950.67858000001</v>
      </c>
      <c r="F23" s="82">
        <v>209054.8285</v>
      </c>
      <c r="G23" s="82">
        <v>292245.00757999998</v>
      </c>
      <c r="H23" s="82">
        <v>107640.38472</v>
      </c>
      <c r="I23" s="58">
        <v>170234.27140999999</v>
      </c>
      <c r="J23" s="58">
        <v>167813.41858999999</v>
      </c>
      <c r="K23" s="58">
        <v>166239.85081999999</v>
      </c>
      <c r="L23" s="58"/>
      <c r="M23" s="58"/>
      <c r="N23" s="58"/>
      <c r="O23" s="82">
        <v>1670035.3246200001</v>
      </c>
      <c r="P23" s="59">
        <f t="shared" si="0"/>
        <v>1.3703196210263719</v>
      </c>
    </row>
    <row r="24" spans="1:16" x14ac:dyDescent="0.25">
      <c r="A24" s="56" t="s">
        <v>80</v>
      </c>
      <c r="B24" s="57" t="s">
        <v>222</v>
      </c>
      <c r="C24" s="82">
        <v>173025.59112</v>
      </c>
      <c r="D24" s="82">
        <v>203964.60714000001</v>
      </c>
      <c r="E24" s="82">
        <v>211734.80142999999</v>
      </c>
      <c r="F24" s="82">
        <v>186587.85409000001</v>
      </c>
      <c r="G24" s="82">
        <v>198171.57519</v>
      </c>
      <c r="H24" s="82">
        <v>137117.32418</v>
      </c>
      <c r="I24" s="58">
        <v>171673.25529999999</v>
      </c>
      <c r="J24" s="58">
        <v>164660.71557</v>
      </c>
      <c r="K24" s="58">
        <v>165043.65570999999</v>
      </c>
      <c r="L24" s="58"/>
      <c r="M24" s="58"/>
      <c r="N24" s="58"/>
      <c r="O24" s="82">
        <v>1611979.3797299999</v>
      </c>
      <c r="P24" s="59">
        <f t="shared" si="0"/>
        <v>1.3226827841121018</v>
      </c>
    </row>
    <row r="25" spans="1:16" x14ac:dyDescent="0.25">
      <c r="A25" s="60"/>
      <c r="B25" s="178" t="s">
        <v>79</v>
      </c>
      <c r="C25" s="178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3">
        <f>SUM(O5:O24)</f>
        <v>79946819.817169979</v>
      </c>
      <c r="P25" s="62">
        <f>SUM(P5:P24)</f>
        <v>65.599029085840243</v>
      </c>
    </row>
    <row r="26" spans="1:16" ht="13.5" customHeight="1" x14ac:dyDescent="0.25">
      <c r="A26" s="60"/>
      <c r="B26" s="179" t="s">
        <v>78</v>
      </c>
      <c r="C26" s="179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83">
        <v>121871955.92873001</v>
      </c>
      <c r="P26" s="58">
        <f>O26/O$26*100</f>
        <v>100</v>
      </c>
    </row>
    <row r="27" spans="1:16" x14ac:dyDescent="0.25">
      <c r="B27" s="40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26" sqref="N26"/>
    </sheetView>
  </sheetViews>
  <sheetFormatPr defaultColWidth="9.3320312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topLeftCell="A4" workbookViewId="0">
      <selection activeCell="I53" sqref="I53"/>
    </sheetView>
  </sheetViews>
  <sheetFormatPr defaultColWidth="9.3320312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2019-10-15T11:30:47Z</dcterms:modified>
</cp:coreProperties>
</file>