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aylık ihracat rakamları,\42. Haziran'19\"/>
    </mc:Choice>
  </mc:AlternateContent>
  <bookViews>
    <workbookView xWindow="240" yWindow="480" windowWidth="15570" windowHeight="7590" tabRatio="744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calcPr calcId="152511"/>
</workbook>
</file>

<file path=xl/calcChain.xml><?xml version="1.0" encoding="utf-8"?>
<calcChain xmlns="http://schemas.openxmlformats.org/spreadsheetml/2006/main">
  <c r="H79" i="22" l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48" i="1"/>
  <c r="M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8" i="1"/>
  <c r="I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48" i="1"/>
  <c r="E8" i="1"/>
  <c r="L48" i="1" l="1"/>
  <c r="H48" i="1"/>
  <c r="D48" i="1"/>
  <c r="K47" i="1"/>
  <c r="M47" i="1" s="1"/>
  <c r="J47" i="1"/>
  <c r="G47" i="1"/>
  <c r="I47" i="1" s="1"/>
  <c r="F47" i="1"/>
  <c r="C47" i="1"/>
  <c r="E47" i="1" s="1"/>
  <c r="B47" i="1"/>
  <c r="L46" i="1"/>
  <c r="H46" i="1"/>
  <c r="D46" i="1"/>
  <c r="L47" i="1" l="1"/>
  <c r="H47" i="1"/>
  <c r="D47" i="1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K22" i="1" s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G22" i="1" l="1"/>
  <c r="J22" i="1"/>
  <c r="J22" i="2" s="1"/>
  <c r="K8" i="1"/>
  <c r="K44" i="1" s="1"/>
  <c r="J8" i="1"/>
  <c r="G22" i="2"/>
  <c r="G29" i="2"/>
  <c r="G18" i="2"/>
  <c r="D23" i="1"/>
  <c r="B23" i="3" s="1"/>
  <c r="C23" i="2"/>
  <c r="G27" i="2"/>
  <c r="G9" i="2"/>
  <c r="F8" i="1"/>
  <c r="F44" i="1" s="1"/>
  <c r="F45" i="1" s="1"/>
  <c r="F22" i="1"/>
  <c r="F22" i="2" s="1"/>
  <c r="K9" i="2"/>
  <c r="G8" i="1"/>
  <c r="G44" i="1" s="1"/>
  <c r="K23" i="2"/>
  <c r="K42" i="2"/>
  <c r="G20" i="2"/>
  <c r="K20" i="2"/>
  <c r="B8" i="1"/>
  <c r="B44" i="1" s="1"/>
  <c r="B45" i="1" s="1"/>
  <c r="B22" i="1"/>
  <c r="B22" i="2" s="1"/>
  <c r="K8" i="2"/>
  <c r="K22" i="2"/>
  <c r="K29" i="2"/>
  <c r="K18" i="2"/>
  <c r="C8" i="1"/>
  <c r="C44" i="1" s="1"/>
  <c r="G23" i="2"/>
  <c r="K27" i="2"/>
  <c r="C22" i="1"/>
  <c r="C22" i="2" s="1"/>
  <c r="G42" i="2"/>
  <c r="J46" i="2"/>
  <c r="G45" i="1" l="1"/>
  <c r="I45" i="1" s="1"/>
  <c r="H44" i="1"/>
  <c r="K45" i="1"/>
  <c r="M45" i="1" s="1"/>
  <c r="D44" i="1"/>
  <c r="C45" i="1"/>
  <c r="E45" i="1" s="1"/>
  <c r="J8" i="2"/>
  <c r="J44" i="1"/>
  <c r="J45" i="1" s="1"/>
  <c r="J44" i="2"/>
  <c r="C8" i="2"/>
  <c r="B8" i="2"/>
  <c r="G8" i="2"/>
  <c r="K44" i="2"/>
  <c r="M27" i="2" s="1"/>
  <c r="F8" i="2"/>
  <c r="F46" i="2"/>
  <c r="C46" i="2"/>
  <c r="C45" i="2"/>
  <c r="B46" i="2"/>
  <c r="L45" i="1" l="1"/>
  <c r="H45" i="1"/>
  <c r="D45" i="1"/>
  <c r="L44" i="1"/>
  <c r="F44" i="2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D44" i="3"/>
  <c r="B44" i="3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<sst xmlns="http://schemas.openxmlformats.org/spreadsheetml/2006/main" count="420" uniqueCount="229">
  <si>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</si>
  <si>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</si>
  <si>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</si>
  <si>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</si>
  <si>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</si>
  <si>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</si>
  <si>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</si>
  <si>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</si>
  <si>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</si>
  <si>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</si>
  <si>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</si>
  <si>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</si>
  <si>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</si>
  <si>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</si>
  <si>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</si>
  <si>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</si>
  <si>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</si>
  <si>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</si>
  <si>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</si>
  <si>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</si>
  <si>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</si>
  <si>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</si>
  <si>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</si>
  <si>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</si>
  <si>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</si>
  <si>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</si>
  <si>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</si>
  <si>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</si>
  <si>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</si>
  <si>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</si>
  <si>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</si>
  <si>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</si>
  <si>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</si>
  <si>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</si>
  <si>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</si>
  <si>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</si>
  <si>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</si>
  <si>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</si>
  <si>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</si>
  <si>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</si>
  <si>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</si>
  <si>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</si>
  <si>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</si>
  <si>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</si>
  <si>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</si>
  <si>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</si>
  <si>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</si>
  <si>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</si>
  <si>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</si>
  <si>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</si>
  <si>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</si>
  <si>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</si>
  <si>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</si>
  <si>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</si>
  <si>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</si>
  <si>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</si>
  <si>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</si>
  <si>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</si>
  <si>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</si>
  <si>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</si>
  <si>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</si>
  <si>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</si>
  <si>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</si>
  <si>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</si>
  <si>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</si>
  <si>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</si>
  <si>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</si>
  <si>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</si>
  <si>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</si>
  <si>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</si>
  <si>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</si>
  <si>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</si>
  <si>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</si>
  <si>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</si>
  <si>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</si>
  <si>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</si>
  <si>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</si>
  <si>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</si>
  <si>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</si>
  <si>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</si>
  <si>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</si>
  <si>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</si>
  <si>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</si>
  <si>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</si>
  <si>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</si>
  <si>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</si>
  <si>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</si>
  <si>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</si>
  <si>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</si>
  <si>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</si>
  <si>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</si>
  <si>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</si>
  <si>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</si>
  <si>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</si>
  <si>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</si>
  <si>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</si>
  <si>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</si>
  <si>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</si>
  <si>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</si>
  <si>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</si>
  <si>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</si>
  <si>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</si>
  <si>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</si>
  <si>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</si>
  <si>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</si>
  <si>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</si>
  <si>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</si>
  <si>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</si>
  <si>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</si>
  <si>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</si>
  <si>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</si>
  <si>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</si>
  <si>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</si>
  <si>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</si>
  <si>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</si>
  <si>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</si>
  <si>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</si>
  <si>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 xml:space="preserve"> Pay(18)  (%)</t>
  </si>
  <si>
    <t>Değişim    ('19/'18)</t>
  </si>
  <si>
    <t xml:space="preserve"> Pay(19)  (%)</t>
  </si>
  <si>
    <t>SON 12 AYLIK
(2019/2018)</t>
  </si>
  <si>
    <t>2019 YILI İHRACATIMIZDA İLK 20 ÜLKE (1.000 $)</t>
  </si>
  <si>
    <t>2019 İHRACAT RAKAMLARI - TL</t>
  </si>
  <si>
    <t>HAZİRAN  (2019/2018)</t>
  </si>
  <si>
    <t>OCAK - HAZİRAN (2019/2018)</t>
  </si>
  <si>
    <t>1 - 30 HAZIRAN İHRACAT RAKAMLARI</t>
  </si>
  <si>
    <t xml:space="preserve">SEKTÖREL BAZDA İHRACAT RAKAMLARI -1.000 $ </t>
  </si>
  <si>
    <t>1 - 30 HAZIRAN</t>
  </si>
  <si>
    <t>1 OCAK  -  30 HAZIRAN</t>
  </si>
  <si>
    <t>2017 - 2018</t>
  </si>
  <si>
    <t>2018 - 2019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</si>
  <si>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</si>
  <si>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</si>
  <si>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</si>
  <si>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</si>
  <si>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</si>
  <si>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</si>
  <si>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</si>
  <si>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</si>
  <si>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</si>
  <si>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</si>
  <si>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</si>
  <si>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</si>
  <si>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</si>
  <si>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</si>
  <si>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</si>
  <si>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</si>
  <si>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</si>
  <si>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</si>
  <si>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</si>
  <si>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</si>
  <si>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</si>
  <si>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</si>
  <si>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</si>
  <si>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</si>
  <si>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</si>
  <si>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</si>
  <si>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</si>
  <si>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2018  1 - 30 HAZIRAN</t>
  </si>
  <si>
    <t>2019  1 - 30 HAZIRAN</t>
  </si>
  <si>
    <t>KOCAELİ SERBEST BÖLGESİ</t>
  </si>
  <si>
    <t>SİNGAPUR</t>
  </si>
  <si>
    <t>İSTANBUL ENDÜSTRİ VE TİC.SERB.BÖL.</t>
  </si>
  <si>
    <t>MALTA</t>
  </si>
  <si>
    <t>NİJERYA</t>
  </si>
  <si>
    <t>HOLLANDA</t>
  </si>
  <si>
    <t>GANA</t>
  </si>
  <si>
    <t>MALEZYA</t>
  </si>
  <si>
    <t>İSVİÇRE</t>
  </si>
  <si>
    <t>KAYSERİ SERBEST BÖLGESİ</t>
  </si>
  <si>
    <t>ALMANYA</t>
  </si>
  <si>
    <t>BİRLEŞİK KRALLIK</t>
  </si>
  <si>
    <t>FRANSA</t>
  </si>
  <si>
    <t>İTALYA</t>
  </si>
  <si>
    <t>ABD</t>
  </si>
  <si>
    <t>İSPANYA</t>
  </si>
  <si>
    <t>IRAK</t>
  </si>
  <si>
    <t>ROMANYA</t>
  </si>
  <si>
    <t>RUSYA FEDERASYONU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</si>
  <si>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</si>
  <si>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</si>
  <si>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</si>
  <si>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</si>
  <si>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</si>
  <si>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</si>
  <si>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</si>
  <si>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</si>
  <si>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</si>
  <si>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HATAY</t>
  </si>
  <si>
    <t>GÜMÜŞHANE</t>
  </si>
  <si>
    <t>RIZE</t>
  </si>
  <si>
    <t>SIIRT</t>
  </si>
  <si>
    <t>YOZGAT</t>
  </si>
  <si>
    <t>TUNCELI</t>
  </si>
  <si>
    <t>ARDAHAN</t>
  </si>
  <si>
    <t>MUŞ</t>
  </si>
  <si>
    <t>ADIYAMAN</t>
  </si>
  <si>
    <t>AĞRI</t>
  </si>
  <si>
    <t>ERZINCAN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</si>
  <si>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</si>
  <si>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</si>
  <si>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</si>
  <si>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</si>
  <si>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</si>
  <si>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</si>
  <si>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</si>
  <si>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</si>
  <si>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</si>
  <si>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DAİB</t>
  </si>
  <si>
    <t>BAİB</t>
  </si>
  <si>
    <t>KİB</t>
  </si>
  <si>
    <t>DKİB</t>
  </si>
  <si>
    <t>İSRAİL</t>
  </si>
  <si>
    <t>POLONYA</t>
  </si>
  <si>
    <t>SUUDİ ARABİSTAN</t>
  </si>
  <si>
    <t>BELÇİKA</t>
  </si>
  <si>
    <t>MISIR</t>
  </si>
  <si>
    <t>BULGARİSTAN</t>
  </si>
  <si>
    <t>ÇİN</t>
  </si>
  <si>
    <t>İRAN</t>
  </si>
  <si>
    <t>BAE</t>
  </si>
  <si>
    <t>FAS</t>
  </si>
  <si>
    <t>ÖZEL İHRACAT TOPLAMI</t>
  </si>
  <si>
    <t>Antrepo ve Serbest Bölgeler Farkı</t>
  </si>
  <si>
    <t>GENEL İHRACAT TOPLAMI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</si>
  <si>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=2018 Yılında 0 fobusd üzerindeki İller baz alınmıştır.</t>
    </r>
  </si>
  <si>
    <t>1 Haziran - 30 Haziran</t>
  </si>
  <si>
    <t>1 Ocak - 30 Haziran</t>
  </si>
  <si>
    <t>1 Temmuz - 30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</si>
</sst>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73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22" fillId="0" borderId="9" xfId="2" applyFont="1" applyFill="1" applyBorder="1"/>
    <xf numFmtId="3" fontId="25" fillId="0" borderId="9" xfId="2" applyNumberFormat="1" applyFont="1" applyFill="1" applyBorder="1" applyAlignment="1">
      <alignment horizontal="center"/>
    </xf>
    <xf numFmtId="166" fontId="25" fillId="0" borderId="9" xfId="2" applyNumberFormat="1" applyFont="1" applyFill="1" applyBorder="1" applyAlignment="1">
      <alignment horizontal="center"/>
    </xf>
    <xf numFmtId="167" fontId="27" fillId="0" borderId="9" xfId="2" applyNumberFormat="1" applyFont="1" applyFill="1" applyBorder="1" applyAlignment="1">
      <alignment horizontal="center"/>
    </xf>
    <xf numFmtId="166" fontId="29" fillId="0" borderId="9" xfId="2" applyNumberFormat="1" applyFont="1" applyFill="1" applyBorder="1" applyAlignment="1">
      <alignment horizontal="center"/>
    </xf>
    <xf numFmtId="166" fontId="62" fillId="0" borderId="9" xfId="2" applyNumberFormat="1" applyFont="1" applyFill="1" applyBorder="1" applyAlignment="1">
      <alignment horizontal="center"/>
    </xf>
    <xf numFmtId="49" fontId="68" fillId="0" borderId="9" xfId="0" applyNumberFormat="1" applyFont="1" applyFill="1" applyBorder="1"/>
    <xf numFmtId="3" fontId="69" fillId="0" borderId="9" xfId="0" applyNumberFormat="1" applyFont="1" applyFill="1" applyBorder="1" applyAlignment="1">
      <alignment horizontal="right"/>
    </xf>
    <xf numFmtId="166" fontId="69" fillId="0" borderId="9" xfId="170" applyNumberFormat="1" applyFont="1" applyFill="1" applyBorder="1" applyAlignment="1">
      <alignment horizontal="center"/>
    </xf>
    <xf numFmtId="49" fontId="68" fillId="0" borderId="32" xfId="0" applyNumberFormat="1" applyFont="1" applyFill="1" applyBorder="1"/>
    <xf numFmtId="168" fontId="69" fillId="0" borderId="0" xfId="170" applyNumberFormat="1" applyFont="1" applyFill="1" applyBorder="1"/>
    <xf numFmtId="49" fontId="68" fillId="0" borderId="0" xfId="0" applyNumberFormat="1" applyFont="1" applyFill="1" applyBorder="1"/>
    <xf numFmtId="3" fontId="69" fillId="0" borderId="9" xfId="0" applyNumberFormat="1" applyFont="1" applyFill="1" applyBorder="1"/>
    <xf numFmtId="168" fontId="69" fillId="0" borderId="9" xfId="170" applyNumberFormat="1" applyFont="1" applyFill="1" applyBorder="1" applyAlignment="1">
      <alignment horizontal="center"/>
    </xf>
    <xf numFmtId="0" fontId="63" fillId="0" borderId="0" xfId="0" applyFont="1" applyFill="1"/>
    <xf numFmtId="3" fontId="63" fillId="0" borderId="0" xfId="0" applyNumberFormat="1" applyFont="1" applyFill="1"/>
    <xf numFmtId="49" fontId="67" fillId="0" borderId="9" xfId="0" applyNumberFormat="1" applyFont="1" applyFill="1" applyBorder="1" applyAlignment="1">
      <alignment horizontal="left"/>
    </xf>
    <xf numFmtId="3" fontId="67" fillId="0" borderId="9" xfId="0" applyNumberFormat="1" applyFont="1" applyFill="1" applyBorder="1" applyAlignment="1">
      <alignment horizontal="right"/>
    </xf>
    <xf numFmtId="49" fontId="67" fillId="0" borderId="9" xfId="0" applyNumberFormat="1" applyFont="1" applyFill="1" applyBorder="1" applyAlignment="1">
      <alignment horizontal="right"/>
    </xf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2" fontId="72" fillId="0" borderId="9" xfId="2" applyNumberFormat="1" applyFont="1" applyFill="1" applyBorder="1" applyAlignment="1">
      <alignment horizontal="center" wrapText="1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4" fillId="0" borderId="0" xfId="2" applyFont="1" applyFill="1" applyBorder="1"/>
    <xf numFmtId="0" fontId="63" fillId="0" borderId="0" xfId="0" applyFont="1" applyFill="1" applyAlignment="1">
      <alignment horizontal="left"/>
    </xf>
    <xf numFmtId="0" fontId="63" fillId="0" borderId="0" xfId="0" applyFont="1" applyFill="1" applyAlignment="1">
      <alignment horizontal="right"/>
    </xf>
    <xf numFmtId="3" fontId="29" fillId="43" borderId="9" xfId="2" applyNumberFormat="1" applyFont="1" applyFill="1" applyBorder="1" applyAlignment="1">
      <alignment horizontal="center"/>
    </xf>
    <xf numFmtId="3" fontId="62" fillId="43" borderId="9" xfId="2" applyNumberFormat="1" applyFont="1" applyFill="1" applyBorder="1" applyAlignment="1">
      <alignment horizontal="center"/>
    </xf>
    <xf numFmtId="166" fontId="62" fillId="44" borderId="9" xfId="2" applyNumberFormat="1" applyFont="1" applyFill="1" applyBorder="1" applyAlignment="1">
      <alignment horizontal="center"/>
    </xf>
    <xf numFmtId="0" fontId="25" fillId="0" borderId="9" xfId="2" applyFont="1" applyFill="1" applyBorder="1"/>
    <xf numFmtId="166" fontId="27" fillId="0" borderId="9" xfId="2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0" borderId="9" xfId="2" applyFont="1" applyFill="1" applyBorder="1" applyAlignment="1">
      <alignment horizontal="center"/>
    </xf>
    <xf numFmtId="0" fontId="65" fillId="0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166" fontId="29" fillId="45" borderId="9" xfId="2" applyNumberFormat="1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9885847.1985400021</c:v>
                </c:pt>
                <c:pt idx="1">
                  <c:v>10688312.575700002</c:v>
                </c:pt>
                <c:pt idx="2">
                  <c:v>12705742.031419998</c:v>
                </c:pt>
                <c:pt idx="3">
                  <c:v>11355077.545770001</c:v>
                </c:pt>
                <c:pt idx="4">
                  <c:v>11590044.74432</c:v>
                </c:pt>
                <c:pt idx="5">
                  <c:v>10581857.66474</c:v>
                </c:pt>
                <c:pt idx="6">
                  <c:v>11551990.639430003</c:v>
                </c:pt>
                <c:pt idx="7">
                  <c:v>10100748.717180001</c:v>
                </c:pt>
                <c:pt idx="8">
                  <c:v>11715372.4153</c:v>
                </c:pt>
                <c:pt idx="9">
                  <c:v>12703367.9855</c:v>
                </c:pt>
                <c:pt idx="10">
                  <c:v>12273478.004600001</c:v>
                </c:pt>
                <c:pt idx="11">
                  <c:v>11072632.74261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10606912.12841</c:v>
                </c:pt>
                <c:pt idx="1">
                  <c:v>11040957.464540003</c:v>
                </c:pt>
                <c:pt idx="2">
                  <c:v>12634169.61129</c:v>
                </c:pt>
                <c:pt idx="3">
                  <c:v>11774999.582829997</c:v>
                </c:pt>
                <c:pt idx="4">
                  <c:v>13020095.158060003</c:v>
                </c:pt>
                <c:pt idx="5">
                  <c:v>8908911.5749999993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51184"/>
        <c:axId val="399252816"/>
      </c:lineChart>
      <c:catAx>
        <c:axId val="39925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925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92528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92511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112162.98022</c:v>
                </c:pt>
                <c:pt idx="1">
                  <c:v>114847.78919</c:v>
                </c:pt>
                <c:pt idx="2">
                  <c:v>118301.89698</c:v>
                </c:pt>
                <c:pt idx="3">
                  <c:v>117813.13883</c:v>
                </c:pt>
                <c:pt idx="4">
                  <c:v>117948.96566</c:v>
                </c:pt>
                <c:pt idx="5">
                  <c:v>63654.88495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108333.43629</c:v>
                </c:pt>
                <c:pt idx="1">
                  <c:v>107572.17714</c:v>
                </c:pt>
                <c:pt idx="2">
                  <c:v>114735.2337</c:v>
                </c:pt>
                <c:pt idx="3">
                  <c:v>103051.37514</c:v>
                </c:pt>
                <c:pt idx="4">
                  <c:v>98740.460529999997</c:v>
                </c:pt>
                <c:pt idx="5">
                  <c:v>72043.221720000001</c:v>
                </c:pt>
                <c:pt idx="6">
                  <c:v>76536.520529999994</c:v>
                </c:pt>
                <c:pt idx="7">
                  <c:v>90846.776310000001</c:v>
                </c:pt>
                <c:pt idx="8">
                  <c:v>154030.35561999999</c:v>
                </c:pt>
                <c:pt idx="9">
                  <c:v>176872.83212000001</c:v>
                </c:pt>
                <c:pt idx="10">
                  <c:v>157660.92747</c:v>
                </c:pt>
                <c:pt idx="11">
                  <c:v>126553.29386999999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835888"/>
        <c:axId val="473837520"/>
      </c:lineChart>
      <c:catAx>
        <c:axId val="47383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7383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837520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738358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152315.23678000001</c:v>
                </c:pt>
                <c:pt idx="1">
                  <c:v>144359.66367000001</c:v>
                </c:pt>
                <c:pt idx="2">
                  <c:v>136437.55009</c:v>
                </c:pt>
                <c:pt idx="3">
                  <c:v>136334.29895</c:v>
                </c:pt>
                <c:pt idx="4">
                  <c:v>133779.89504999999</c:v>
                </c:pt>
                <c:pt idx="5">
                  <c:v>76538.616899999994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153621.37202000001</c:v>
                </c:pt>
                <c:pt idx="1">
                  <c:v>132753.50149</c:v>
                </c:pt>
                <c:pt idx="2">
                  <c:v>124563.13004</c:v>
                </c:pt>
                <c:pt idx="3">
                  <c:v>147757.61514000001</c:v>
                </c:pt>
                <c:pt idx="4">
                  <c:v>140152.84507000001</c:v>
                </c:pt>
                <c:pt idx="5">
                  <c:v>100310.21571</c:v>
                </c:pt>
                <c:pt idx="6">
                  <c:v>117908.15614000001</c:v>
                </c:pt>
                <c:pt idx="7">
                  <c:v>63697.746619999998</c:v>
                </c:pt>
                <c:pt idx="8">
                  <c:v>130607.7053</c:v>
                </c:pt>
                <c:pt idx="9">
                  <c:v>178003.61371000001</c:v>
                </c:pt>
                <c:pt idx="10">
                  <c:v>179367.82448000001</c:v>
                </c:pt>
                <c:pt idx="11">
                  <c:v>164771.83549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838064"/>
        <c:axId val="473836432"/>
      </c:lineChart>
      <c:catAx>
        <c:axId val="47383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7383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8364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73838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28852.43131</c:v>
                </c:pt>
                <c:pt idx="1">
                  <c:v>26829.830040000001</c:v>
                </c:pt>
                <c:pt idx="2">
                  <c:v>34862.358189999999</c:v>
                </c:pt>
                <c:pt idx="3">
                  <c:v>24122.14443</c:v>
                </c:pt>
                <c:pt idx="4">
                  <c:v>27950.958019999998</c:v>
                </c:pt>
                <c:pt idx="5">
                  <c:v>15857.39517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63470.139309999999</c:v>
                </c:pt>
                <c:pt idx="1">
                  <c:v>57999.799489999998</c:v>
                </c:pt>
                <c:pt idx="2">
                  <c:v>47250.82015</c:v>
                </c:pt>
                <c:pt idx="3">
                  <c:v>28798.931809999998</c:v>
                </c:pt>
                <c:pt idx="4">
                  <c:v>27552.43924</c:v>
                </c:pt>
                <c:pt idx="5">
                  <c:v>17097.2582</c:v>
                </c:pt>
                <c:pt idx="6">
                  <c:v>17987.946319999999</c:v>
                </c:pt>
                <c:pt idx="7">
                  <c:v>16805.825659999999</c:v>
                </c:pt>
                <c:pt idx="8">
                  <c:v>26288.061740000001</c:v>
                </c:pt>
                <c:pt idx="9">
                  <c:v>28306.503280000001</c:v>
                </c:pt>
                <c:pt idx="10">
                  <c:v>34843.242209999997</c:v>
                </c:pt>
                <c:pt idx="11">
                  <c:v>33075.86722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836976"/>
        <c:axId val="473838608"/>
      </c:lineChart>
      <c:catAx>
        <c:axId val="47383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7383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838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73836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82189.18088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58041.66949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72477.135729999995</c:v>
                </c:pt>
                <c:pt idx="5">
                  <c:v>86879.483730000007</c:v>
                </c:pt>
                <c:pt idx="6">
                  <c:v>90149.987599999993</c:v>
                </c:pt>
                <c:pt idx="7">
                  <c:v>66542.850229999996</c:v>
                </c:pt>
                <c:pt idx="8">
                  <c:v>119426.97013</c:v>
                </c:pt>
                <c:pt idx="9">
                  <c:v>122858.87014</c:v>
                </c:pt>
                <c:pt idx="10">
                  <c:v>101133.17666</c:v>
                </c:pt>
                <c:pt idx="11">
                  <c:v>72009.888709999999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67344"/>
        <c:axId val="229368976"/>
      </c:lineChart>
      <c:catAx>
        <c:axId val="22936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6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36897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673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13166.345960000001</c:v>
                </c:pt>
                <c:pt idx="2">
                  <c:v>19682.62761</c:v>
                </c:pt>
                <c:pt idx="3">
                  <c:v>9745.6436599999997</c:v>
                </c:pt>
                <c:pt idx="4">
                  <c:v>8977.9546100000007</c:v>
                </c:pt>
                <c:pt idx="5">
                  <c:v>3904.7493800000002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14888.55919</c:v>
                </c:pt>
                <c:pt idx="2">
                  <c:v>18298.714830000001</c:v>
                </c:pt>
                <c:pt idx="3">
                  <c:v>11630.61274</c:v>
                </c:pt>
                <c:pt idx="4">
                  <c:v>6780.4105499999996</c:v>
                </c:pt>
                <c:pt idx="5">
                  <c:v>4806.9034300000003</c:v>
                </c:pt>
                <c:pt idx="6">
                  <c:v>4293.7941899999996</c:v>
                </c:pt>
                <c:pt idx="7">
                  <c:v>4651.7716099999998</c:v>
                </c:pt>
                <c:pt idx="8">
                  <c:v>5349.45957</c:v>
                </c:pt>
                <c:pt idx="9">
                  <c:v>5137.6928900000003</c:v>
                </c:pt>
                <c:pt idx="10">
                  <c:v>7430.7043599999997</c:v>
                </c:pt>
                <c:pt idx="11">
                  <c:v>7334.2233299999998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68432"/>
        <c:axId val="229365168"/>
      </c:lineChart>
      <c:catAx>
        <c:axId val="22936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6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36516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68432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220627.41555000001</c:v>
                </c:pt>
                <c:pt idx="1">
                  <c:v>211080.66346000001</c:v>
                </c:pt>
                <c:pt idx="2">
                  <c:v>237571.21019000001</c:v>
                </c:pt>
                <c:pt idx="3">
                  <c:v>217807.31377000001</c:v>
                </c:pt>
                <c:pt idx="4">
                  <c:v>231077.94743999999</c:v>
                </c:pt>
                <c:pt idx="5">
                  <c:v>168923.96700999999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218255.13686</c:v>
                </c:pt>
                <c:pt idx="1">
                  <c:v>177209.36773</c:v>
                </c:pt>
                <c:pt idx="2">
                  <c:v>219741.03091</c:v>
                </c:pt>
                <c:pt idx="3">
                  <c:v>213714.70480000001</c:v>
                </c:pt>
                <c:pt idx="4">
                  <c:v>211948.28867000001</c:v>
                </c:pt>
                <c:pt idx="5">
                  <c:v>189600.86120000001</c:v>
                </c:pt>
                <c:pt idx="6">
                  <c:v>202233.59744000001</c:v>
                </c:pt>
                <c:pt idx="7">
                  <c:v>192331.07040999999</c:v>
                </c:pt>
                <c:pt idx="8">
                  <c:v>208921.23465</c:v>
                </c:pt>
                <c:pt idx="9">
                  <c:v>221852.63436</c:v>
                </c:pt>
                <c:pt idx="10">
                  <c:v>241024.81894</c:v>
                </c:pt>
                <c:pt idx="11">
                  <c:v>213749.00803999999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1152"/>
        <c:axId val="229369520"/>
      </c:lineChart>
      <c:catAx>
        <c:axId val="22937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6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36952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7115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392913.52137999999</c:v>
                </c:pt>
                <c:pt idx="1">
                  <c:v>411557.63325000001</c:v>
                </c:pt>
                <c:pt idx="2">
                  <c:v>472023.17913</c:v>
                </c:pt>
                <c:pt idx="3">
                  <c:v>476789.04872000002</c:v>
                </c:pt>
                <c:pt idx="4">
                  <c:v>527123.25778999995</c:v>
                </c:pt>
                <c:pt idx="5">
                  <c:v>348341.66039999999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371395.50023000001</c:v>
                </c:pt>
                <c:pt idx="1">
                  <c:v>397684.04918999999</c:v>
                </c:pt>
                <c:pt idx="2">
                  <c:v>456864.21461999998</c:v>
                </c:pt>
                <c:pt idx="3">
                  <c:v>412343.83591999998</c:v>
                </c:pt>
                <c:pt idx="4">
                  <c:v>429316.54726000002</c:v>
                </c:pt>
                <c:pt idx="5">
                  <c:v>384816.46629999997</c:v>
                </c:pt>
                <c:pt idx="6">
                  <c:v>405451.55943000002</c:v>
                </c:pt>
                <c:pt idx="7">
                  <c:v>364791.17083999998</c:v>
                </c:pt>
                <c:pt idx="8">
                  <c:v>409708.27341999998</c:v>
                </c:pt>
                <c:pt idx="9">
                  <c:v>439542.06407999998</c:v>
                </c:pt>
                <c:pt idx="10">
                  <c:v>484324.64371999999</c:v>
                </c:pt>
                <c:pt idx="11">
                  <c:v>458488.33971999999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64624"/>
        <c:axId val="229370064"/>
      </c:lineChart>
      <c:catAx>
        <c:axId val="22936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7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37006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646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675639.04084999999</c:v>
                </c:pt>
                <c:pt idx="1">
                  <c:v>639789.90506000002</c:v>
                </c:pt>
                <c:pt idx="2">
                  <c:v>727503.64321999997</c:v>
                </c:pt>
                <c:pt idx="3">
                  <c:v>690948.58079000004</c:v>
                </c:pt>
                <c:pt idx="4">
                  <c:v>787256.75682999997</c:v>
                </c:pt>
                <c:pt idx="5">
                  <c:v>510768.45290999999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695217.7378</c:v>
                </c:pt>
                <c:pt idx="1">
                  <c:v>698373.08108999999</c:v>
                </c:pt>
                <c:pt idx="2">
                  <c:v>791150.88341000001</c:v>
                </c:pt>
                <c:pt idx="3">
                  <c:v>706266.24419</c:v>
                </c:pt>
                <c:pt idx="4">
                  <c:v>747205.41078000003</c:v>
                </c:pt>
                <c:pt idx="5">
                  <c:v>659439.04787999997</c:v>
                </c:pt>
                <c:pt idx="6">
                  <c:v>699570.52479000005</c:v>
                </c:pt>
                <c:pt idx="7">
                  <c:v>615916.05243000004</c:v>
                </c:pt>
                <c:pt idx="8">
                  <c:v>716707.9632</c:v>
                </c:pt>
                <c:pt idx="9">
                  <c:v>759084.73293000006</c:v>
                </c:pt>
                <c:pt idx="10">
                  <c:v>746780.03827000002</c:v>
                </c:pt>
                <c:pt idx="11">
                  <c:v>621554.73043999996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0608"/>
        <c:axId val="229364080"/>
      </c:lineChart>
      <c:catAx>
        <c:axId val="22937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64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364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7060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116828.76678999999</c:v>
                </c:pt>
                <c:pt idx="1">
                  <c:v>146345.07359000001</c:v>
                </c:pt>
                <c:pt idx="2">
                  <c:v>176126.04616</c:v>
                </c:pt>
                <c:pt idx="3">
                  <c:v>141762.13607000001</c:v>
                </c:pt>
                <c:pt idx="4">
                  <c:v>162810.56836</c:v>
                </c:pt>
                <c:pt idx="5">
                  <c:v>87799.797399999996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129006.51098000001</c:v>
                </c:pt>
                <c:pt idx="1">
                  <c:v>144500.90893000001</c:v>
                </c:pt>
                <c:pt idx="2">
                  <c:v>168928.24050000001</c:v>
                </c:pt>
                <c:pt idx="3">
                  <c:v>149690.21275999999</c:v>
                </c:pt>
                <c:pt idx="4">
                  <c:v>141957.16248999999</c:v>
                </c:pt>
                <c:pt idx="5">
                  <c:v>117837.21334</c:v>
                </c:pt>
                <c:pt idx="6">
                  <c:v>149645.90728000001</c:v>
                </c:pt>
                <c:pt idx="7">
                  <c:v>142627.31474</c:v>
                </c:pt>
                <c:pt idx="8">
                  <c:v>138314.59461</c:v>
                </c:pt>
                <c:pt idx="9">
                  <c:v>142958.90181000001</c:v>
                </c:pt>
                <c:pt idx="10">
                  <c:v>124210.01234</c:v>
                </c:pt>
                <c:pt idx="11">
                  <c:v>133911.37234999999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65712"/>
        <c:axId val="229366256"/>
      </c:lineChart>
      <c:catAx>
        <c:axId val="22936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6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3662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657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182672.99269000001</c:v>
                </c:pt>
                <c:pt idx="1">
                  <c:v>185831.68093999999</c:v>
                </c:pt>
                <c:pt idx="2">
                  <c:v>208933.02343999999</c:v>
                </c:pt>
                <c:pt idx="3">
                  <c:v>229819.40286</c:v>
                </c:pt>
                <c:pt idx="4">
                  <c:v>235823.49536999999</c:v>
                </c:pt>
                <c:pt idx="5">
                  <c:v>133107.04485999999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168766.30025999999</c:v>
                </c:pt>
                <c:pt idx="1">
                  <c:v>173337.79154999999</c:v>
                </c:pt>
                <c:pt idx="2">
                  <c:v>211790.01795000001</c:v>
                </c:pt>
                <c:pt idx="3">
                  <c:v>190638.38509</c:v>
                </c:pt>
                <c:pt idx="4">
                  <c:v>200048.17971</c:v>
                </c:pt>
                <c:pt idx="5">
                  <c:v>152699.56980999999</c:v>
                </c:pt>
                <c:pt idx="6">
                  <c:v>184959.29788</c:v>
                </c:pt>
                <c:pt idx="7">
                  <c:v>158409.96462000001</c:v>
                </c:pt>
                <c:pt idx="8">
                  <c:v>193617.09578</c:v>
                </c:pt>
                <c:pt idx="9">
                  <c:v>213044.10553</c:v>
                </c:pt>
                <c:pt idx="10">
                  <c:v>227692.57577</c:v>
                </c:pt>
                <c:pt idx="11">
                  <c:v>190174.85818000001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66800"/>
        <c:axId val="229367888"/>
      </c:lineChart>
      <c:catAx>
        <c:axId val="22936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6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3678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66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430250.76095999999</c:v>
                </c:pt>
                <c:pt idx="5">
                  <c:v>379256.99645999999</c:v>
                </c:pt>
                <c:pt idx="6">
                  <c:v>403169.32608999999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415068.17206999997</c:v>
                </c:pt>
                <c:pt idx="10">
                  <c:v>398765.57965999999</c:v>
                </c:pt>
                <c:pt idx="11">
                  <c:v>373590.67228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304076.68474</c:v>
                </c:pt>
                <c:pt idx="1">
                  <c:v>293966.76949999999</c:v>
                </c:pt>
                <c:pt idx="2">
                  <c:v>368407.54131</c:v>
                </c:pt>
                <c:pt idx="3">
                  <c:v>385339.88721999998</c:v>
                </c:pt>
                <c:pt idx="4">
                  <c:v>459681.41327999998</c:v>
                </c:pt>
                <c:pt idx="5">
                  <c:v>318207.46197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53360"/>
        <c:axId val="399256080"/>
      </c:lineChart>
      <c:catAx>
        <c:axId val="39925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9256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9256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92533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1524220.64686</c:v>
                </c:pt>
                <c:pt idx="1">
                  <c:v>1633733.8228199999</c:v>
                </c:pt>
                <c:pt idx="2">
                  <c:v>1828105.3776700001</c:v>
                </c:pt>
                <c:pt idx="3">
                  <c:v>1764557.77266</c:v>
                </c:pt>
                <c:pt idx="4">
                  <c:v>1941273.12589</c:v>
                </c:pt>
                <c:pt idx="5">
                  <c:v>1297288.4972600001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1349422.57565</c:v>
                </c:pt>
                <c:pt idx="1">
                  <c:v>1260187.44426</c:v>
                </c:pt>
                <c:pt idx="2">
                  <c:v>1560031.6217</c:v>
                </c:pt>
                <c:pt idx="3">
                  <c:v>1347988.6047799999</c:v>
                </c:pt>
                <c:pt idx="4">
                  <c:v>1461147.1682800001</c:v>
                </c:pt>
                <c:pt idx="5">
                  <c:v>1417615.5962</c:v>
                </c:pt>
                <c:pt idx="6">
                  <c:v>1473251.49758</c:v>
                </c:pt>
                <c:pt idx="7">
                  <c:v>1374072.55433</c:v>
                </c:pt>
                <c:pt idx="8">
                  <c:v>1529524.6383499999</c:v>
                </c:pt>
                <c:pt idx="9">
                  <c:v>1583012.28675</c:v>
                </c:pt>
                <c:pt idx="10">
                  <c:v>1489282.8829900001</c:v>
                </c:pt>
                <c:pt idx="11">
                  <c:v>1507524.6777300001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57536"/>
        <c:axId val="2049655360"/>
      </c:lineChart>
      <c:catAx>
        <c:axId val="20496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4965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965536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496575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585777.77391999995</c:v>
                </c:pt>
                <c:pt idx="1">
                  <c:v>601202.43406</c:v>
                </c:pt>
                <c:pt idx="2">
                  <c:v>699126.69481999998</c:v>
                </c:pt>
                <c:pt idx="3">
                  <c:v>660530.20947</c:v>
                </c:pt>
                <c:pt idx="4">
                  <c:v>781861.5797</c:v>
                </c:pt>
                <c:pt idx="5">
                  <c:v>473284.57629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511761.42559</c:v>
                </c:pt>
                <c:pt idx="1">
                  <c:v>547295.95458999998</c:v>
                </c:pt>
                <c:pt idx="2">
                  <c:v>635697.34967000003</c:v>
                </c:pt>
                <c:pt idx="3">
                  <c:v>602380.30782999995</c:v>
                </c:pt>
                <c:pt idx="4">
                  <c:v>622847.98627999995</c:v>
                </c:pt>
                <c:pt idx="5">
                  <c:v>551031.92663</c:v>
                </c:pt>
                <c:pt idx="6">
                  <c:v>611385.17429999996</c:v>
                </c:pt>
                <c:pt idx="7">
                  <c:v>550932.26330999995</c:v>
                </c:pt>
                <c:pt idx="8">
                  <c:v>612340.98176</c:v>
                </c:pt>
                <c:pt idx="9">
                  <c:v>702366.57539999997</c:v>
                </c:pt>
                <c:pt idx="10">
                  <c:v>702691.98415999999</c:v>
                </c:pt>
                <c:pt idx="11">
                  <c:v>662722.95620999997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54272"/>
        <c:axId val="2049656448"/>
      </c:lineChart>
      <c:catAx>
        <c:axId val="204965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4965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965644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496542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2327891.0437099999</c:v>
                </c:pt>
                <c:pt idx="1">
                  <c:v>2544771.9756100001</c:v>
                </c:pt>
                <c:pt idx="2">
                  <c:v>2883340.3522899998</c:v>
                </c:pt>
                <c:pt idx="3">
                  <c:v>2615335.3822900001</c:v>
                </c:pt>
                <c:pt idx="4">
                  <c:v>2754586.28804</c:v>
                </c:pt>
                <c:pt idx="5">
                  <c:v>2192767.3038400002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2285575.09082</c:v>
                </c:pt>
                <c:pt idx="1">
                  <c:v>2795908.2250100002</c:v>
                </c:pt>
                <c:pt idx="2">
                  <c:v>3144072.3177899998</c:v>
                </c:pt>
                <c:pt idx="3">
                  <c:v>2901991.04024</c:v>
                </c:pt>
                <c:pt idx="4">
                  <c:v>2764089.3998699998</c:v>
                </c:pt>
                <c:pt idx="5">
                  <c:v>2539894.5764500001</c:v>
                </c:pt>
                <c:pt idx="6">
                  <c:v>2762765.1183199999</c:v>
                </c:pt>
                <c:pt idx="7">
                  <c:v>1607580.9760799999</c:v>
                </c:pt>
                <c:pt idx="8">
                  <c:v>2605378.7055799998</c:v>
                </c:pt>
                <c:pt idx="9">
                  <c:v>2918844.09448</c:v>
                </c:pt>
                <c:pt idx="10">
                  <c:v>2766903.0175200002</c:v>
                </c:pt>
                <c:pt idx="11">
                  <c:v>2472079.5484099998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51008"/>
        <c:axId val="2049656992"/>
      </c:lineChart>
      <c:catAx>
        <c:axId val="20496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4965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965699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49651008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797376.70773999998</c:v>
                </c:pt>
                <c:pt idx="1">
                  <c:v>889006.11655000004</c:v>
                </c:pt>
                <c:pt idx="2">
                  <c:v>992646.57282999996</c:v>
                </c:pt>
                <c:pt idx="3">
                  <c:v>937323.87609999999</c:v>
                </c:pt>
                <c:pt idx="4">
                  <c:v>1043596.75957</c:v>
                </c:pt>
                <c:pt idx="5">
                  <c:v>716804.28963999997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767130.12494999997</c:v>
                </c:pt>
                <c:pt idx="1">
                  <c:v>879671.44675</c:v>
                </c:pt>
                <c:pt idx="2">
                  <c:v>1028302.50552</c:v>
                </c:pt>
                <c:pt idx="3">
                  <c:v>948811.22777</c:v>
                </c:pt>
                <c:pt idx="4">
                  <c:v>985780.75783000002</c:v>
                </c:pt>
                <c:pt idx="5">
                  <c:v>861743.66347999999</c:v>
                </c:pt>
                <c:pt idx="6">
                  <c:v>871301.27211000002</c:v>
                </c:pt>
                <c:pt idx="7">
                  <c:v>800780.80090999999</c:v>
                </c:pt>
                <c:pt idx="8">
                  <c:v>999349.74872999999</c:v>
                </c:pt>
                <c:pt idx="9">
                  <c:v>1112842.03317</c:v>
                </c:pt>
                <c:pt idx="10">
                  <c:v>1091022.93414</c:v>
                </c:pt>
                <c:pt idx="11">
                  <c:v>957264.71921999997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55904"/>
        <c:axId val="2049650464"/>
      </c:lineChart>
      <c:catAx>
        <c:axId val="20496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4965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9650464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4965590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1415298.93505</c:v>
                </c:pt>
                <c:pt idx="1">
                  <c:v>1414269.0472800001</c:v>
                </c:pt>
                <c:pt idx="2">
                  <c:v>1675412.23655</c:v>
                </c:pt>
                <c:pt idx="3">
                  <c:v>1506313.0334300001</c:v>
                </c:pt>
                <c:pt idx="4">
                  <c:v>1625513.78422</c:v>
                </c:pt>
                <c:pt idx="5">
                  <c:v>1090800.3547799999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1427518.43108</c:v>
                </c:pt>
                <c:pt idx="1">
                  <c:v>1405228.1349899999</c:v>
                </c:pt>
                <c:pt idx="2">
                  <c:v>1678441.7929199999</c:v>
                </c:pt>
                <c:pt idx="3">
                  <c:v>1464978.9456799999</c:v>
                </c:pt>
                <c:pt idx="4">
                  <c:v>1481005.85201</c:v>
                </c:pt>
                <c:pt idx="5">
                  <c:v>1354507.2340200001</c:v>
                </c:pt>
                <c:pt idx="6">
                  <c:v>1580637.0014500001</c:v>
                </c:pt>
                <c:pt idx="7">
                  <c:v>1385416.9784899999</c:v>
                </c:pt>
                <c:pt idx="8">
                  <c:v>1459379.0553299999</c:v>
                </c:pt>
                <c:pt idx="9">
                  <c:v>1561042.1975799999</c:v>
                </c:pt>
                <c:pt idx="10">
                  <c:v>1525290.1079299999</c:v>
                </c:pt>
                <c:pt idx="11">
                  <c:v>1306055.6900899999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53184"/>
        <c:axId val="2049652640"/>
      </c:lineChart>
      <c:catAx>
        <c:axId val="20496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496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965264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496531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650804.2254</c:v>
                </c:pt>
                <c:pt idx="1">
                  <c:v>655137.05460999999</c:v>
                </c:pt>
                <c:pt idx="2">
                  <c:v>712463.94166999997</c:v>
                </c:pt>
                <c:pt idx="3">
                  <c:v>707295.82397000003</c:v>
                </c:pt>
                <c:pt idx="4">
                  <c:v>827919.23320000002</c:v>
                </c:pt>
                <c:pt idx="5">
                  <c:v>517820.85982000001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597071.10094999999</c:v>
                </c:pt>
                <c:pt idx="1">
                  <c:v>635627.30166</c:v>
                </c:pt>
                <c:pt idx="2">
                  <c:v>752659.75242999999</c:v>
                </c:pt>
                <c:pt idx="3">
                  <c:v>697996.73695000005</c:v>
                </c:pt>
                <c:pt idx="4">
                  <c:v>716062.79812000005</c:v>
                </c:pt>
                <c:pt idx="5">
                  <c:v>656930.07006000006</c:v>
                </c:pt>
                <c:pt idx="6">
                  <c:v>686919.49075999996</c:v>
                </c:pt>
                <c:pt idx="7">
                  <c:v>600373.73675000004</c:v>
                </c:pt>
                <c:pt idx="8">
                  <c:v>663447.95184999995</c:v>
                </c:pt>
                <c:pt idx="9">
                  <c:v>715231.58592999994</c:v>
                </c:pt>
                <c:pt idx="10">
                  <c:v>729424.65784</c:v>
                </c:pt>
                <c:pt idx="11">
                  <c:v>631280.74283999996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51552"/>
        <c:axId val="2049653728"/>
      </c:lineChart>
      <c:catAx>
        <c:axId val="204965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4965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96537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4965155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251910.98457</c:v>
                </c:pt>
                <c:pt idx="1">
                  <c:v>266396.28263999999</c:v>
                </c:pt>
                <c:pt idx="2">
                  <c:v>316770.00822999998</c:v>
                </c:pt>
                <c:pt idx="3">
                  <c:v>311366.40990000003</c:v>
                </c:pt>
                <c:pt idx="4">
                  <c:v>354177.50114000001</c:v>
                </c:pt>
                <c:pt idx="5">
                  <c:v>235457.13058999999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208340.64773999999</c:v>
                </c:pt>
                <c:pt idx="1">
                  <c:v>239376.10553999999</c:v>
                </c:pt>
                <c:pt idx="2">
                  <c:v>266845.07678</c:v>
                </c:pt>
                <c:pt idx="3">
                  <c:v>258401.22227999999</c:v>
                </c:pt>
                <c:pt idx="4">
                  <c:v>273577.41087999998</c:v>
                </c:pt>
                <c:pt idx="5">
                  <c:v>254254.18246000001</c:v>
                </c:pt>
                <c:pt idx="6">
                  <c:v>256352.098</c:v>
                </c:pt>
                <c:pt idx="7">
                  <c:v>220595.08929</c:v>
                </c:pt>
                <c:pt idx="8">
                  <c:v>243458.81565999999</c:v>
                </c:pt>
                <c:pt idx="9">
                  <c:v>261500.93969</c:v>
                </c:pt>
                <c:pt idx="10">
                  <c:v>261200.28651000001</c:v>
                </c:pt>
                <c:pt idx="11">
                  <c:v>242754.13456999999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52096"/>
        <c:axId val="2049654816"/>
      </c:lineChart>
      <c:catAx>
        <c:axId val="20496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4965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96548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49652096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272605.94021999999</c:v>
                </c:pt>
                <c:pt idx="1">
                  <c:v>250588.32324999999</c:v>
                </c:pt>
                <c:pt idx="2">
                  <c:v>297957.09169999999</c:v>
                </c:pt>
                <c:pt idx="3">
                  <c:v>258700.74940999999</c:v>
                </c:pt>
                <c:pt idx="4">
                  <c:v>362066.55738000001</c:v>
                </c:pt>
                <c:pt idx="5">
                  <c:v>216758.53179000001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141387.96517000001</c:v>
                </c:pt>
                <c:pt idx="1">
                  <c:v>195475.11747</c:v>
                </c:pt>
                <c:pt idx="2">
                  <c:v>522430.24839999998</c:v>
                </c:pt>
                <c:pt idx="3">
                  <c:v>354309.10266999999</c:v>
                </c:pt>
                <c:pt idx="4">
                  <c:v>250847.89319</c:v>
                </c:pt>
                <c:pt idx="5">
                  <c:v>197918.91388000001</c:v>
                </c:pt>
                <c:pt idx="6">
                  <c:v>259578.60659000001</c:v>
                </c:pt>
                <c:pt idx="7">
                  <c:v>896225.33496000001</c:v>
                </c:pt>
                <c:pt idx="8">
                  <c:v>590170.90833000001</c:v>
                </c:pt>
                <c:pt idx="9">
                  <c:v>471252.60317999998</c:v>
                </c:pt>
                <c:pt idx="10">
                  <c:v>272015.65155000001</c:v>
                </c:pt>
                <c:pt idx="11">
                  <c:v>252176.95764000001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64704"/>
        <c:axId val="224562528"/>
      </c:lineChart>
      <c:catAx>
        <c:axId val="2245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456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5625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4564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1197475.51746</c:v>
                </c:pt>
                <c:pt idx="1">
                  <c:v>1195839.9701100001</c:v>
                </c:pt>
                <c:pt idx="2">
                  <c:v>1307661.0364300001</c:v>
                </c:pt>
                <c:pt idx="3">
                  <c:v>1235768.7714800001</c:v>
                </c:pt>
                <c:pt idx="4">
                  <c:v>1355957.09249</c:v>
                </c:pt>
                <c:pt idx="5">
                  <c:v>878437.09843999997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1117500.22694</c:v>
                </c:pt>
                <c:pt idx="1">
                  <c:v>1147428.09671</c:v>
                </c:pt>
                <c:pt idx="2">
                  <c:v>1287238.8788399999</c:v>
                </c:pt>
                <c:pt idx="3">
                  <c:v>1122431.8320899999</c:v>
                </c:pt>
                <c:pt idx="4">
                  <c:v>1204113.1554399999</c:v>
                </c:pt>
                <c:pt idx="5">
                  <c:v>1187610.1720799999</c:v>
                </c:pt>
                <c:pt idx="6">
                  <c:v>1260244.78776</c:v>
                </c:pt>
                <c:pt idx="7">
                  <c:v>1181895.4759899999</c:v>
                </c:pt>
                <c:pt idx="8">
                  <c:v>1404160.0737600001</c:v>
                </c:pt>
                <c:pt idx="9">
                  <c:v>1489984.88032</c:v>
                </c:pt>
                <c:pt idx="10">
                  <c:v>1659630.3535500001</c:v>
                </c:pt>
                <c:pt idx="11">
                  <c:v>1436930.80837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66336"/>
        <c:axId val="224559264"/>
      </c:lineChart>
      <c:catAx>
        <c:axId val="22456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455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55926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456633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304076.68474</c:v>
                </c:pt>
                <c:pt idx="1">
                  <c:v>293966.76949999999</c:v>
                </c:pt>
                <c:pt idx="2">
                  <c:v>368407.54131</c:v>
                </c:pt>
                <c:pt idx="3">
                  <c:v>385339.88721999998</c:v>
                </c:pt>
                <c:pt idx="4">
                  <c:v>459681.41327999998</c:v>
                </c:pt>
                <c:pt idx="5">
                  <c:v>318207.46197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430250.76095999999</c:v>
                </c:pt>
                <c:pt idx="5">
                  <c:v>379256.99645999999</c:v>
                </c:pt>
                <c:pt idx="6">
                  <c:v>403169.32608999999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415068.17206999997</c:v>
                </c:pt>
                <c:pt idx="10">
                  <c:v>398765.57965999999</c:v>
                </c:pt>
                <c:pt idx="11">
                  <c:v>373590.67228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63072"/>
        <c:axId val="224565248"/>
      </c:lineChart>
      <c:catAx>
        <c:axId val="2245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456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565248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45630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'2002_2019_AYLIK_IHR'!$C$78:$N$78</c:f>
              <c:numCache>
                <c:formatCode>#,##0</c:formatCode>
                <c:ptCount val="12"/>
                <c:pt idx="0">
                  <c:v>12434100.994000001</c:v>
                </c:pt>
                <c:pt idx="1">
                  <c:v>13148070.517999999</c:v>
                </c:pt>
                <c:pt idx="2">
                  <c:v>15553265.393999999</c:v>
                </c:pt>
                <c:pt idx="3">
                  <c:v>13846627.187999999</c:v>
                </c:pt>
                <c:pt idx="4">
                  <c:v>14256695.107999999</c:v>
                </c:pt>
                <c:pt idx="5">
                  <c:v>12924429.426999999</c:v>
                </c:pt>
                <c:pt idx="6">
                  <c:v>14048827.498</c:v>
                </c:pt>
                <c:pt idx="7">
                  <c:v>12331911.072000001</c:v>
                </c:pt>
                <c:pt idx="8">
                  <c:v>14397852.198000001</c:v>
                </c:pt>
                <c:pt idx="9">
                  <c:v>15677031.18</c:v>
                </c:pt>
                <c:pt idx="10">
                  <c:v>15491585.642999999</c:v>
                </c:pt>
                <c:pt idx="11">
                  <c:v>13810424.536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'2002_2019_AYLIK_IHR'!$C$79:$N$79</c:f>
              <c:numCache>
                <c:formatCode>#,##0</c:formatCode>
                <c:ptCount val="12"/>
                <c:pt idx="0">
                  <c:v>13181713.729</c:v>
                </c:pt>
                <c:pt idx="1">
                  <c:v>13571970.970000001</c:v>
                </c:pt>
                <c:pt idx="2">
                  <c:v>15463709.822000001</c:v>
                </c:pt>
                <c:pt idx="3">
                  <c:v>14467548.854</c:v>
                </c:pt>
                <c:pt idx="4">
                  <c:v>15981099.072000001</c:v>
                </c:pt>
                <c:pt idx="5">
                  <c:v>11088508.032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53904"/>
        <c:axId val="399254448"/>
      </c:lineChart>
      <c:catAx>
        <c:axId val="39925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925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92544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925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91914.359599999996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114409.47928</c:v>
                </c:pt>
                <c:pt idx="4">
                  <c:v>53989.944869999999</c:v>
                </c:pt>
                <c:pt idx="5">
                  <c:v>55640.859450000004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42524.265619999998</c:v>
                </c:pt>
                <c:pt idx="1">
                  <c:v>56242.339760000003</c:v>
                </c:pt>
                <c:pt idx="2">
                  <c:v>79226.622390000004</c:v>
                </c:pt>
                <c:pt idx="3">
                  <c:v>42637.633880000001</c:v>
                </c:pt>
                <c:pt idx="4">
                  <c:v>133538.68554000001</c:v>
                </c:pt>
                <c:pt idx="5">
                  <c:v>139721.95924</c:v>
                </c:pt>
                <c:pt idx="6">
                  <c:v>148742.76595999999</c:v>
                </c:pt>
                <c:pt idx="7">
                  <c:v>95641.843789999999</c:v>
                </c:pt>
                <c:pt idx="8">
                  <c:v>53260.481919999998</c:v>
                </c:pt>
                <c:pt idx="9">
                  <c:v>130754.85827</c:v>
                </c:pt>
                <c:pt idx="10">
                  <c:v>29652.930079999998</c:v>
                </c:pt>
                <c:pt idx="11">
                  <c:v>38576.353869999999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63616"/>
        <c:axId val="224564160"/>
      </c:lineChart>
      <c:catAx>
        <c:axId val="2245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456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56416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456361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174778.22837</c:v>
                </c:pt>
                <c:pt idx="1">
                  <c:v>170976.06770000001</c:v>
                </c:pt>
                <c:pt idx="2">
                  <c:v>282580.45009</c:v>
                </c:pt>
                <c:pt idx="3">
                  <c:v>197049.90953999999</c:v>
                </c:pt>
                <c:pt idx="4">
                  <c:v>249012.31034</c:v>
                </c:pt>
                <c:pt idx="5">
                  <c:v>207860.86794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106506.34802</c:v>
                </c:pt>
                <c:pt idx="1">
                  <c:v>149655.0753</c:v>
                </c:pt>
                <c:pt idx="2">
                  <c:v>147926.57779000001</c:v>
                </c:pt>
                <c:pt idx="3">
                  <c:v>189961.07772999999</c:v>
                </c:pt>
                <c:pt idx="4">
                  <c:v>190016.05770999999</c:v>
                </c:pt>
                <c:pt idx="5">
                  <c:v>123013.28576</c:v>
                </c:pt>
                <c:pt idx="6">
                  <c:v>197255.41209</c:v>
                </c:pt>
                <c:pt idx="7">
                  <c:v>119749.85591</c:v>
                </c:pt>
                <c:pt idx="8">
                  <c:v>122785.72756</c:v>
                </c:pt>
                <c:pt idx="9">
                  <c:v>206633.42103999999</c:v>
                </c:pt>
                <c:pt idx="10">
                  <c:v>228958.16792000001</c:v>
                </c:pt>
                <c:pt idx="11">
                  <c:v>253495.31524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59808"/>
        <c:axId val="224561440"/>
      </c:lineChart>
      <c:catAx>
        <c:axId val="22455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45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5614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4559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334397.50907999999</c:v>
                </c:pt>
                <c:pt idx="1">
                  <c:v>362353.76397000003</c:v>
                </c:pt>
                <c:pt idx="2">
                  <c:v>414514.39789000002</c:v>
                </c:pt>
                <c:pt idx="3">
                  <c:v>392916.03269999998</c:v>
                </c:pt>
                <c:pt idx="4">
                  <c:v>473704.52639999997</c:v>
                </c:pt>
                <c:pt idx="5">
                  <c:v>287299.56958000001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331287.17619999999</c:v>
                </c:pt>
                <c:pt idx="1">
                  <c:v>350915.61978000001</c:v>
                </c:pt>
                <c:pt idx="2">
                  <c:v>417498.91473000002</c:v>
                </c:pt>
                <c:pt idx="3">
                  <c:v>365936.32127000001</c:v>
                </c:pt>
                <c:pt idx="4">
                  <c:v>406277.45730000001</c:v>
                </c:pt>
                <c:pt idx="5">
                  <c:v>357596.32114999997</c:v>
                </c:pt>
                <c:pt idx="6">
                  <c:v>401515.14698000002</c:v>
                </c:pt>
                <c:pt idx="7">
                  <c:v>342624.5944</c:v>
                </c:pt>
                <c:pt idx="8">
                  <c:v>374318.99060999998</c:v>
                </c:pt>
                <c:pt idx="9">
                  <c:v>422422.60677000001</c:v>
                </c:pt>
                <c:pt idx="10">
                  <c:v>409450.05657999997</c:v>
                </c:pt>
                <c:pt idx="11">
                  <c:v>352721.51666999998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60352"/>
        <c:axId val="224565792"/>
      </c:lineChart>
      <c:catAx>
        <c:axId val="2245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456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56579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456035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1893782.1339599998</c:v>
                </c:pt>
                <c:pt idx="1">
                  <c:v>1835790.1215799998</c:v>
                </c:pt>
                <c:pt idx="2">
                  <c:v>1994921.6316400003</c:v>
                </c:pt>
                <c:pt idx="3">
                  <c:v>1783106.34775</c:v>
                </c:pt>
                <c:pt idx="4">
                  <c:v>1896880.0225399998</c:v>
                </c:pt>
                <c:pt idx="5">
                  <c:v>1589496.7403500001</c:v>
                </c:pt>
                <c:pt idx="6">
                  <c:v>1678275.4715999998</c:v>
                </c:pt>
                <c:pt idx="7">
                  <c:v>1512308.8586200001</c:v>
                </c:pt>
                <c:pt idx="8">
                  <c:v>1895117.3599</c:v>
                </c:pt>
                <c:pt idx="9">
                  <c:v>2161774.7781700003</c:v>
                </c:pt>
                <c:pt idx="10">
                  <c:v>2303985.0758199999</c:v>
                </c:pt>
                <c:pt idx="11">
                  <c:v>2079526.7695899999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1882764.1897299998</c:v>
                </c:pt>
                <c:pt idx="1">
                  <c:v>1857519.2735799998</c:v>
                </c:pt>
                <c:pt idx="2">
                  <c:v>1951005.0669200001</c:v>
                </c:pt>
                <c:pt idx="3">
                  <c:v>1880113.1583300002</c:v>
                </c:pt>
                <c:pt idx="4">
                  <c:v>2013762.6353199999</c:v>
                </c:pt>
                <c:pt idx="5">
                  <c:v>1370460.4717700002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56624"/>
        <c:axId val="399249552"/>
      </c:lineChart>
      <c:catAx>
        <c:axId val="39925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924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924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92566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2009-2019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12434100.994000001</c:v>
                </c:pt>
                <c:pt idx="1">
                  <c:v>13148070.517999999</c:v>
                </c:pt>
                <c:pt idx="2">
                  <c:v>15553265.393999999</c:v>
                </c:pt>
                <c:pt idx="3">
                  <c:v>13846627.187999999</c:v>
                </c:pt>
                <c:pt idx="4">
                  <c:v>14256695.107999999</c:v>
                </c:pt>
                <c:pt idx="5">
                  <c:v>12924429.426999999</c:v>
                </c:pt>
                <c:pt idx="6">
                  <c:v>14048827.498</c:v>
                </c:pt>
                <c:pt idx="7">
                  <c:v>12331911.072000001</c:v>
                </c:pt>
                <c:pt idx="8">
                  <c:v>14397852.198000001</c:v>
                </c:pt>
                <c:pt idx="9">
                  <c:v>15677031.18</c:v>
                </c:pt>
                <c:pt idx="10">
                  <c:v>15491585.642999999</c:v>
                </c:pt>
                <c:pt idx="11">
                  <c:v>13810424.536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'2002_2019_AYLIK_IHR'!$C$79:$D$79</c:f>
              <c:numCache>
                <c:formatCode>#,##0</c:formatCode>
                <c:ptCount val="2"/>
                <c:pt idx="0">
                  <c:v>13181713.729</c:v>
                </c:pt>
                <c:pt idx="1">
                  <c:v>13571970.970000001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50096"/>
        <c:axId val="399251728"/>
      </c:lineChart>
      <c:catAx>
        <c:axId val="39925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925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925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92500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30321522309711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409282700421941"/>
          <c:w val="0.83187226596675412"/>
          <c:h val="0.74514767932489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'2002_2019_AYLIK_IHR'!$A$62:$A$79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'2002_2019_AYLIK_IHR'!$A$62:$A$79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'2002_2019_AYLIK_IHR'!$O$62:$O$79</c:f>
              <c:numCache>
                <c:formatCode>#,##0</c:formatCode>
                <c:ptCount val="18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167920820.75600001</c:v>
                </c:pt>
                <c:pt idx="17">
                  <c:v>83754550.479000002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89088"/>
        <c:axId val="230987456"/>
      </c:barChart>
      <c:catAx>
        <c:axId val="23098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98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98745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989088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560149.50957999995</c:v>
                </c:pt>
                <c:pt idx="1">
                  <c:v>565307.68799999997</c:v>
                </c:pt>
                <c:pt idx="2">
                  <c:v>586915.20533999999</c:v>
                </c:pt>
                <c:pt idx="3">
                  <c:v>598485.12265000003</c:v>
                </c:pt>
                <c:pt idx="4">
                  <c:v>590877.15127999999</c:v>
                </c:pt>
                <c:pt idx="5">
                  <c:v>348421.56557999999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547223.66903999995</c:v>
                </c:pt>
                <c:pt idx="1">
                  <c:v>534695.97504000005</c:v>
                </c:pt>
                <c:pt idx="2">
                  <c:v>599951.91367000004</c:v>
                </c:pt>
                <c:pt idx="3">
                  <c:v>534035.62387000001</c:v>
                </c:pt>
                <c:pt idx="4">
                  <c:v>559444.18229999999</c:v>
                </c:pt>
                <c:pt idx="5">
                  <c:v>447489.81228999997</c:v>
                </c:pt>
                <c:pt idx="6">
                  <c:v>533361.76101000002</c:v>
                </c:pt>
                <c:pt idx="7">
                  <c:v>489985.12105000002</c:v>
                </c:pt>
                <c:pt idx="8">
                  <c:v>544911.54104000004</c:v>
                </c:pt>
                <c:pt idx="9">
                  <c:v>645860.07984999998</c:v>
                </c:pt>
                <c:pt idx="10">
                  <c:v>647965.97167999996</c:v>
                </c:pt>
                <c:pt idx="11">
                  <c:v>593568.21259999997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85824"/>
        <c:axId val="230986368"/>
      </c:lineChart>
      <c:catAx>
        <c:axId val="23098582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98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98636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9858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199271.56036</c:v>
                </c:pt>
                <c:pt idx="1">
                  <c:v>165995.42939</c:v>
                </c:pt>
                <c:pt idx="2">
                  <c:v>143608.89838999999</c:v>
                </c:pt>
                <c:pt idx="3">
                  <c:v>113244.88774999999</c:v>
                </c:pt>
                <c:pt idx="4">
                  <c:v>140880.05124</c:v>
                </c:pt>
                <c:pt idx="5">
                  <c:v>203024.29558000001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225394.03391999999</c:v>
                </c:pt>
                <c:pt idx="1">
                  <c:v>211794.99771</c:v>
                </c:pt>
                <c:pt idx="2">
                  <c:v>207194.92988000001</c:v>
                </c:pt>
                <c:pt idx="3">
                  <c:v>149357.76658</c:v>
                </c:pt>
                <c:pt idx="4">
                  <c:v>213052.51121999999</c:v>
                </c:pt>
                <c:pt idx="5">
                  <c:v>167641.58673000001</c:v>
                </c:pt>
                <c:pt idx="6">
                  <c:v>104393.81816</c:v>
                </c:pt>
                <c:pt idx="7">
                  <c:v>111080.62385</c:v>
                </c:pt>
                <c:pt idx="8">
                  <c:v>152247.07018000001</c:v>
                </c:pt>
                <c:pt idx="9">
                  <c:v>201906.55186000001</c:v>
                </c:pt>
                <c:pt idx="10">
                  <c:v>299913.01861000003</c:v>
                </c:pt>
                <c:pt idx="11">
                  <c:v>281857.20082000003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86912"/>
        <c:axId val="230988000"/>
      </c:lineChart>
      <c:catAx>
        <c:axId val="23098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98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988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9869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125479.96011</c:v>
                </c:pt>
                <c:pt idx="1">
                  <c:v>122185.04974</c:v>
                </c:pt>
                <c:pt idx="2">
                  <c:v>128044.82229</c:v>
                </c:pt>
                <c:pt idx="3">
                  <c:v>125494.10911999999</c:v>
                </c:pt>
                <c:pt idx="4">
                  <c:v>138620.18145</c:v>
                </c:pt>
                <c:pt idx="5">
                  <c:v>83751.667310000004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119835.36044999999</c:v>
                </c:pt>
                <c:pt idx="1">
                  <c:v>117643.61351</c:v>
                </c:pt>
                <c:pt idx="2">
                  <c:v>141218.40416000001</c:v>
                </c:pt>
                <c:pt idx="3">
                  <c:v>128537.29485999999</c:v>
                </c:pt>
                <c:pt idx="4">
                  <c:v>137415.20196999999</c:v>
                </c:pt>
                <c:pt idx="5">
                  <c:v>118810.93104</c:v>
                </c:pt>
                <c:pt idx="6">
                  <c:v>125958.33078</c:v>
                </c:pt>
                <c:pt idx="7">
                  <c:v>111575.90204</c:v>
                </c:pt>
                <c:pt idx="8">
                  <c:v>143626.68825000001</c:v>
                </c:pt>
                <c:pt idx="9">
                  <c:v>141433.93588</c:v>
                </c:pt>
                <c:pt idx="10">
                  <c:v>150320.74768999999</c:v>
                </c:pt>
                <c:pt idx="11">
                  <c:v>128118.89979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88544"/>
        <c:axId val="473839152"/>
      </c:lineChart>
      <c:catAx>
        <c:axId val="2309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7383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839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9885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tabSelected="1" zoomScale="70" zoomScaleNormal="70" workbookViewId="0">
      <pane xSplit="1" ySplit="7" topLeftCell="B32" activePane="bottomRight" state="frozen"/>
      <selection activeCell="B16" sqref="B16"/>
      <selection pane="topRight" activeCell="B16" sqref="B16"/>
      <selection pane="bottomLeft" activeCell="B16" sqref="B16"/>
      <selection pane="bottomRight" activeCell="K46" sqref="K46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2" width="9.42578125" style="1" bestFit="1" customWidth="1"/>
    <col min="13" max="13" width="10.140625" style="1" bestFit="1" customWidth="1"/>
    <col min="14" max="16384" width="9.140625" style="1"/>
  </cols>
  <sheetData>
    <row r="1" spans="1:13" ht="26.25" x14ac:dyDescent="0.4">
      <c r="B1" s="158" t="s">
        <v>125</v>
      </c>
      <c r="C1" s="158"/>
      <c r="D1" s="158"/>
      <c r="E1" s="158"/>
      <c r="F1" s="158"/>
      <c r="G1" s="158"/>
      <c r="H1" s="158"/>
      <c r="I1" s="158"/>
      <c r="J1" s="158"/>
      <c r="K1" s="71"/>
      <c r="L1" s="71"/>
      <c r="M1" s="71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5" t="s">
        <v>126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7"/>
    </row>
    <row r="6" spans="1:13" ht="18" x14ac:dyDescent="0.2">
      <c r="A6" s="3"/>
      <c r="B6" s="154" t="s">
        <v>127</v>
      </c>
      <c r="C6" s="154"/>
      <c r="D6" s="154"/>
      <c r="E6" s="154"/>
      <c r="F6" s="154" t="s">
        <v>128</v>
      </c>
      <c r="G6" s="154"/>
      <c r="H6" s="154"/>
      <c r="I6" s="154"/>
      <c r="J6" s="154" t="s">
        <v>105</v>
      </c>
      <c r="K6" s="154"/>
      <c r="L6" s="154"/>
      <c r="M6" s="154"/>
    </row>
    <row r="7" spans="1:13" ht="30" x14ac:dyDescent="0.25">
      <c r="A7" s="4" t="s">
        <v>1</v>
      </c>
      <c r="B7" s="5">
        <v>2018</v>
      </c>
      <c r="C7" s="6">
        <v>2019</v>
      </c>
      <c r="D7" s="7" t="s">
        <v>118</v>
      </c>
      <c r="E7" s="7" t="s">
        <v>119</v>
      </c>
      <c r="F7" s="5">
        <v>2018</v>
      </c>
      <c r="G7" s="6">
        <v>2019</v>
      </c>
      <c r="H7" s="7" t="s">
        <v>118</v>
      </c>
      <c r="I7" s="7" t="s">
        <v>119</v>
      </c>
      <c r="J7" s="5" t="s">
        <v>129</v>
      </c>
      <c r="K7" s="5" t="s">
        <v>130</v>
      </c>
      <c r="L7" s="7" t="s">
        <v>118</v>
      </c>
      <c r="M7" s="7" t="s">
        <v>117</v>
      </c>
    </row>
    <row r="8" spans="1:13" ht="16.5" x14ac:dyDescent="0.25">
      <c r="A8" s="88" t="s">
        <v>2</v>
      </c>
      <c r="B8" s="8">
        <f>B9+B18+B20</f>
        <v>1589496.7403500001</v>
      </c>
      <c r="C8" s="8">
        <f>C9+C18+C20</f>
        <v>1370460.4717700002</v>
      </c>
      <c r="D8" s="10">
        <f t="shared" ref="D8:D48" si="0">(C8-B8)/B8*100</f>
        <v>-13.780227604101228</v>
      </c>
      <c r="E8" s="10">
        <f>C8/C$48*100</f>
        <v>11.817439049663276</v>
      </c>
      <c r="F8" s="8">
        <f>F9+F18+F20</f>
        <v>10993976.997820001</v>
      </c>
      <c r="G8" s="8">
        <f>G9+G18+G20</f>
        <v>10955624.79565</v>
      </c>
      <c r="H8" s="10">
        <f t="shared" ref="H8:H48" si="1">(G8-F8)/F8*100</f>
        <v>-0.34884739323728087</v>
      </c>
      <c r="I8" s="10">
        <f>G8/G$48*100</f>
        <v>12.4203371780059</v>
      </c>
      <c r="J8" s="8">
        <f>J9+J18+J20</f>
        <v>22149259.107030001</v>
      </c>
      <c r="K8" s="8">
        <f>K9+K18+K20</f>
        <v>22586613.109349996</v>
      </c>
      <c r="L8" s="10">
        <f t="shared" ref="L8:L48" si="2">(K8-J8)/J8*100</f>
        <v>1.9745762158752418</v>
      </c>
      <c r="M8" s="10">
        <f>K8/K$48*100</f>
        <v>12.636433095989455</v>
      </c>
    </row>
    <row r="9" spans="1:13" ht="15.75" x14ac:dyDescent="0.25">
      <c r="A9" s="9" t="s">
        <v>3</v>
      </c>
      <c r="B9" s="8">
        <f>B10+B11+B12+B13+B14+B15+B16+B17</f>
        <v>1015079.4128500001</v>
      </c>
      <c r="C9" s="8">
        <f>C10+C11+C12+C13+C14+C15+C16+C17</f>
        <v>853194.8443600001</v>
      </c>
      <c r="D9" s="10">
        <f t="shared" si="0"/>
        <v>-15.947970812991151</v>
      </c>
      <c r="E9" s="10">
        <f t="shared" ref="E9:E48" si="3">C9/C$48*100</f>
        <v>7.3570732453809669</v>
      </c>
      <c r="F9" s="8">
        <f>F10+F11+F12+F13+F14+F15+F16+F17</f>
        <v>7311086.9941300005</v>
      </c>
      <c r="G9" s="8">
        <f>G10+G11+G12+G13+G14+G15+G16+G17</f>
        <v>7039787.9775599996</v>
      </c>
      <c r="H9" s="10">
        <f t="shared" si="1"/>
        <v>-3.7107890630739888</v>
      </c>
      <c r="I9" s="10">
        <f t="shared" ref="I9:I48" si="4">G9/G$48*100</f>
        <v>7.9809725117352199</v>
      </c>
      <c r="J9" s="8">
        <f>J10+J11+J12+J13+J14+J15+J16+J17</f>
        <v>14946483.301649999</v>
      </c>
      <c r="K9" s="8">
        <f>K10+K11+K12+K13+K14+K15+K16+K17</f>
        <v>14828357.876209999</v>
      </c>
      <c r="L9" s="10">
        <f t="shared" si="2"/>
        <v>-0.79032253310690193</v>
      </c>
      <c r="M9" s="10">
        <f t="shared" ref="M9:M48" si="5">K9/K$48*100</f>
        <v>8.2959561630136047</v>
      </c>
    </row>
    <row r="10" spans="1:13" ht="14.25" x14ac:dyDescent="0.2">
      <c r="A10" s="11" t="s">
        <v>131</v>
      </c>
      <c r="B10" s="12">
        <v>447489.81228999997</v>
      </c>
      <c r="C10" s="12">
        <v>348421.56557999999</v>
      </c>
      <c r="D10" s="13">
        <f t="shared" si="0"/>
        <v>-22.138659694401682</v>
      </c>
      <c r="E10" s="13">
        <f t="shared" si="3"/>
        <v>3.0044285841473903</v>
      </c>
      <c r="F10" s="12">
        <v>3222841.1762100002</v>
      </c>
      <c r="G10" s="12">
        <v>3250156.2424300001</v>
      </c>
      <c r="H10" s="13">
        <f t="shared" si="1"/>
        <v>0.84754614722038268</v>
      </c>
      <c r="I10" s="13">
        <f t="shared" si="4"/>
        <v>3.6846859184343073</v>
      </c>
      <c r="J10" s="12">
        <v>6372022.4800800001</v>
      </c>
      <c r="K10" s="12">
        <v>6705808.9296599999</v>
      </c>
      <c r="L10" s="13">
        <f t="shared" si="2"/>
        <v>5.2383124922027759</v>
      </c>
      <c r="M10" s="13">
        <f t="shared" si="5"/>
        <v>3.7516694284305583</v>
      </c>
    </row>
    <row r="11" spans="1:13" ht="14.25" x14ac:dyDescent="0.2">
      <c r="A11" s="11" t="s">
        <v>132</v>
      </c>
      <c r="B11" s="12">
        <v>167641.58673000001</v>
      </c>
      <c r="C11" s="12">
        <v>203024.29558000001</v>
      </c>
      <c r="D11" s="13">
        <f t="shared" si="0"/>
        <v>21.106164371366059</v>
      </c>
      <c r="E11" s="13">
        <f t="shared" si="3"/>
        <v>1.7506723382680138</v>
      </c>
      <c r="F11" s="12">
        <v>1174435.82604</v>
      </c>
      <c r="G11" s="12">
        <v>966025.12271000003</v>
      </c>
      <c r="H11" s="13">
        <f t="shared" si="1"/>
        <v>-17.745601650515532</v>
      </c>
      <c r="I11" s="13">
        <f t="shared" si="4"/>
        <v>1.0951778625393185</v>
      </c>
      <c r="J11" s="12">
        <v>2451033.1940199998</v>
      </c>
      <c r="K11" s="12">
        <v>2117423.40619</v>
      </c>
      <c r="L11" s="13">
        <f t="shared" si="2"/>
        <v>-13.610986119810079</v>
      </c>
      <c r="M11" s="13">
        <f t="shared" si="5"/>
        <v>1.1846255602229179</v>
      </c>
    </row>
    <row r="12" spans="1:13" ht="14.25" x14ac:dyDescent="0.2">
      <c r="A12" s="11" t="s">
        <v>133</v>
      </c>
      <c r="B12" s="12">
        <v>118810.93104</v>
      </c>
      <c r="C12" s="12">
        <v>83751.667310000004</v>
      </c>
      <c r="D12" s="13">
        <f t="shared" si="0"/>
        <v>-29.508449620848953</v>
      </c>
      <c r="E12" s="13">
        <f t="shared" si="3"/>
        <v>0.72218808504949317</v>
      </c>
      <c r="F12" s="12">
        <v>763460.80599000002</v>
      </c>
      <c r="G12" s="12">
        <v>723575.79001999996</v>
      </c>
      <c r="H12" s="13">
        <f t="shared" si="1"/>
        <v>-5.2242388420031727</v>
      </c>
      <c r="I12" s="13">
        <f t="shared" si="4"/>
        <v>0.8203142635423919</v>
      </c>
      <c r="J12" s="12">
        <v>1524577.21529</v>
      </c>
      <c r="K12" s="12">
        <v>1524610.2944499999</v>
      </c>
      <c r="L12" s="13">
        <f t="shared" si="2"/>
        <v>2.1697267720003641E-3</v>
      </c>
      <c r="M12" s="13">
        <f t="shared" si="5"/>
        <v>0.85296701590460988</v>
      </c>
    </row>
    <row r="13" spans="1:13" ht="14.25" x14ac:dyDescent="0.2">
      <c r="A13" s="11" t="s">
        <v>134</v>
      </c>
      <c r="B13" s="12">
        <v>72043.221720000001</v>
      </c>
      <c r="C13" s="12">
        <v>63654.88495</v>
      </c>
      <c r="D13" s="13">
        <f t="shared" si="0"/>
        <v>-11.643478136779807</v>
      </c>
      <c r="E13" s="13">
        <f t="shared" si="3"/>
        <v>0.54889414076891285</v>
      </c>
      <c r="F13" s="12">
        <v>604475.90451999998</v>
      </c>
      <c r="G13" s="12">
        <v>644729.65582999995</v>
      </c>
      <c r="H13" s="13">
        <f t="shared" si="1"/>
        <v>6.6592813723426278</v>
      </c>
      <c r="I13" s="13">
        <f t="shared" si="4"/>
        <v>0.73092679454008214</v>
      </c>
      <c r="J13" s="12">
        <v>1313521.1414000001</v>
      </c>
      <c r="K13" s="12">
        <v>1427230.3617499999</v>
      </c>
      <c r="L13" s="13">
        <f t="shared" si="2"/>
        <v>8.6568245280623568</v>
      </c>
      <c r="M13" s="13">
        <f t="shared" si="5"/>
        <v>0.79848629325274356</v>
      </c>
    </row>
    <row r="14" spans="1:13" ht="14.25" x14ac:dyDescent="0.2">
      <c r="A14" s="11" t="s">
        <v>135</v>
      </c>
      <c r="B14" s="12">
        <v>100310.21571</v>
      </c>
      <c r="C14" s="12">
        <v>76538.616899999994</v>
      </c>
      <c r="D14" s="13">
        <f t="shared" si="0"/>
        <v>-23.698083631605829</v>
      </c>
      <c r="E14" s="13">
        <f t="shared" si="3"/>
        <v>0.6599901703061124</v>
      </c>
      <c r="F14" s="12">
        <v>799158.67946999997</v>
      </c>
      <c r="G14" s="12">
        <v>779765.26144000003</v>
      </c>
      <c r="H14" s="13">
        <f t="shared" si="1"/>
        <v>-2.426729325252603</v>
      </c>
      <c r="I14" s="13">
        <f t="shared" si="4"/>
        <v>0.88401598698653794</v>
      </c>
      <c r="J14" s="12">
        <v>1818462.43671</v>
      </c>
      <c r="K14" s="12">
        <v>1614122.1431799999</v>
      </c>
      <c r="L14" s="13">
        <f t="shared" si="2"/>
        <v>-11.236981826234302</v>
      </c>
      <c r="M14" s="13">
        <f t="shared" si="5"/>
        <v>0.9030458162231374</v>
      </c>
    </row>
    <row r="15" spans="1:13" ht="14.25" x14ac:dyDescent="0.2">
      <c r="A15" s="11" t="s">
        <v>136</v>
      </c>
      <c r="B15" s="12">
        <v>17097.2582</v>
      </c>
      <c r="C15" s="12">
        <v>15857.39517</v>
      </c>
      <c r="D15" s="13">
        <f t="shared" si="0"/>
        <v>-7.2518237456342591</v>
      </c>
      <c r="E15" s="13">
        <f t="shared" si="3"/>
        <v>0.13673783722187466</v>
      </c>
      <c r="F15" s="12">
        <v>242169.38819999999</v>
      </c>
      <c r="G15" s="12">
        <v>158475.11715999999</v>
      </c>
      <c r="H15" s="13">
        <f t="shared" si="1"/>
        <v>-34.560219052492123</v>
      </c>
      <c r="I15" s="13">
        <f t="shared" si="4"/>
        <v>0.17966244976121493</v>
      </c>
      <c r="J15" s="12">
        <v>400280.88092999998</v>
      </c>
      <c r="K15" s="12">
        <v>315782.56358999998</v>
      </c>
      <c r="L15" s="13">
        <f t="shared" si="2"/>
        <v>-21.109756015245914</v>
      </c>
      <c r="M15" s="13">
        <f t="shared" si="5"/>
        <v>0.17666948197882806</v>
      </c>
    </row>
    <row r="16" spans="1:13" ht="14.25" x14ac:dyDescent="0.2">
      <c r="A16" s="11" t="s">
        <v>137</v>
      </c>
      <c r="B16" s="12">
        <v>86879.483730000007</v>
      </c>
      <c r="C16" s="12">
        <v>58041.66949</v>
      </c>
      <c r="D16" s="13">
        <f t="shared" si="0"/>
        <v>-33.192893191700833</v>
      </c>
      <c r="E16" s="13">
        <f t="shared" si="3"/>
        <v>0.50049155423863145</v>
      </c>
      <c r="F16" s="12">
        <v>439440.25362999999</v>
      </c>
      <c r="G16" s="12">
        <v>453135.32108999998</v>
      </c>
      <c r="H16" s="13">
        <f t="shared" si="1"/>
        <v>3.1164799644256003</v>
      </c>
      <c r="I16" s="13">
        <f t="shared" si="4"/>
        <v>0.51371725302571858</v>
      </c>
      <c r="J16" s="12">
        <v>967488.15729999996</v>
      </c>
      <c r="K16" s="12">
        <v>1025257.06456</v>
      </c>
      <c r="L16" s="13">
        <f t="shared" si="2"/>
        <v>5.9710195751871051</v>
      </c>
      <c r="M16" s="13">
        <f t="shared" si="5"/>
        <v>0.57359606063026169</v>
      </c>
    </row>
    <row r="17" spans="1:13" ht="14.25" x14ac:dyDescent="0.2">
      <c r="A17" s="11" t="s">
        <v>138</v>
      </c>
      <c r="B17" s="12">
        <v>4806.9034300000003</v>
      </c>
      <c r="C17" s="12">
        <v>3904.7493800000002</v>
      </c>
      <c r="D17" s="13">
        <f t="shared" si="0"/>
        <v>-18.767883797490811</v>
      </c>
      <c r="E17" s="13">
        <f t="shared" si="3"/>
        <v>3.3670535380537915E-2</v>
      </c>
      <c r="F17" s="12">
        <v>65104.960070000001</v>
      </c>
      <c r="G17" s="12">
        <v>63925.46688</v>
      </c>
      <c r="H17" s="13">
        <f t="shared" si="1"/>
        <v>-1.811679461490838</v>
      </c>
      <c r="I17" s="13">
        <f t="shared" si="4"/>
        <v>7.2471982905648796E-2</v>
      </c>
      <c r="J17" s="12">
        <v>99097.795920000004</v>
      </c>
      <c r="K17" s="12">
        <v>98123.112829999998</v>
      </c>
      <c r="L17" s="13">
        <f t="shared" si="2"/>
        <v>-0.98355677939280428</v>
      </c>
      <c r="M17" s="13">
        <f t="shared" si="5"/>
        <v>5.489650637054732E-2</v>
      </c>
    </row>
    <row r="18" spans="1:13" ht="15.75" x14ac:dyDescent="0.25">
      <c r="A18" s="9" t="s">
        <v>12</v>
      </c>
      <c r="B18" s="8">
        <f>B19</f>
        <v>189600.86120000001</v>
      </c>
      <c r="C18" s="8">
        <f>C19</f>
        <v>168923.96700999999</v>
      </c>
      <c r="D18" s="10">
        <f t="shared" si="0"/>
        <v>-10.905485375506311</v>
      </c>
      <c r="E18" s="10">
        <f t="shared" si="3"/>
        <v>1.4566262400766483</v>
      </c>
      <c r="F18" s="8">
        <f>F19</f>
        <v>1230469.39017</v>
      </c>
      <c r="G18" s="8">
        <f>G19</f>
        <v>1287088.5174199999</v>
      </c>
      <c r="H18" s="10">
        <f t="shared" si="1"/>
        <v>4.601425090483354</v>
      </c>
      <c r="I18" s="10">
        <f t="shared" si="4"/>
        <v>1.4591658314771323</v>
      </c>
      <c r="J18" s="8">
        <f>J19</f>
        <v>2442533.13142</v>
      </c>
      <c r="K18" s="8">
        <f>K19</f>
        <v>2567200.8812600002</v>
      </c>
      <c r="L18" s="10">
        <f t="shared" si="2"/>
        <v>5.1040351607236083</v>
      </c>
      <c r="M18" s="10">
        <f t="shared" si="5"/>
        <v>1.4362605859918915</v>
      </c>
    </row>
    <row r="19" spans="1:13" ht="14.25" x14ac:dyDescent="0.2">
      <c r="A19" s="11" t="s">
        <v>139</v>
      </c>
      <c r="B19" s="12">
        <v>189600.86120000001</v>
      </c>
      <c r="C19" s="12">
        <v>168923.96700999999</v>
      </c>
      <c r="D19" s="13">
        <f t="shared" si="0"/>
        <v>-10.905485375506311</v>
      </c>
      <c r="E19" s="13">
        <f t="shared" si="3"/>
        <v>1.4566262400766483</v>
      </c>
      <c r="F19" s="12">
        <v>1230469.39017</v>
      </c>
      <c r="G19" s="12">
        <v>1287088.5174199999</v>
      </c>
      <c r="H19" s="13">
        <f t="shared" si="1"/>
        <v>4.601425090483354</v>
      </c>
      <c r="I19" s="13">
        <f t="shared" si="4"/>
        <v>1.4591658314771323</v>
      </c>
      <c r="J19" s="12">
        <v>2442533.13142</v>
      </c>
      <c r="K19" s="12">
        <v>2567200.8812600002</v>
      </c>
      <c r="L19" s="13">
        <f t="shared" si="2"/>
        <v>5.1040351607236083</v>
      </c>
      <c r="M19" s="13">
        <f t="shared" si="5"/>
        <v>1.4362605859918915</v>
      </c>
    </row>
    <row r="20" spans="1:13" ht="15.75" x14ac:dyDescent="0.25">
      <c r="A20" s="9" t="s">
        <v>111</v>
      </c>
      <c r="B20" s="8">
        <f>B21</f>
        <v>384816.46629999997</v>
      </c>
      <c r="C20" s="8">
        <f>C21</f>
        <v>348341.66039999999</v>
      </c>
      <c r="D20" s="10">
        <f t="shared" si="0"/>
        <v>-9.4784940599616903</v>
      </c>
      <c r="E20" s="10">
        <f t="shared" si="3"/>
        <v>3.0037395642056604</v>
      </c>
      <c r="F20" s="8">
        <f>F21</f>
        <v>2452420.6135200001</v>
      </c>
      <c r="G20" s="8">
        <f>G21</f>
        <v>2628748.3006699998</v>
      </c>
      <c r="H20" s="10">
        <f t="shared" si="1"/>
        <v>7.1899447500122591</v>
      </c>
      <c r="I20" s="10">
        <f t="shared" si="4"/>
        <v>2.9801988347935477</v>
      </c>
      <c r="J20" s="8">
        <f>J21</f>
        <v>4760242.6739600003</v>
      </c>
      <c r="K20" s="8">
        <f>K21</f>
        <v>5191054.35188</v>
      </c>
      <c r="L20" s="10">
        <f t="shared" si="2"/>
        <v>9.0502041056997538</v>
      </c>
      <c r="M20" s="10">
        <f t="shared" si="5"/>
        <v>2.9042163469839628</v>
      </c>
    </row>
    <row r="21" spans="1:13" ht="14.25" x14ac:dyDescent="0.2">
      <c r="A21" s="11" t="s">
        <v>140</v>
      </c>
      <c r="B21" s="12">
        <v>384816.46629999997</v>
      </c>
      <c r="C21" s="12">
        <v>348341.66039999999</v>
      </c>
      <c r="D21" s="13">
        <f t="shared" si="0"/>
        <v>-9.4784940599616903</v>
      </c>
      <c r="E21" s="13">
        <f t="shared" si="3"/>
        <v>3.0037395642056604</v>
      </c>
      <c r="F21" s="12">
        <v>2452420.6135200001</v>
      </c>
      <c r="G21" s="12">
        <v>2628748.3006699998</v>
      </c>
      <c r="H21" s="13">
        <f t="shared" si="1"/>
        <v>7.1899447500122591</v>
      </c>
      <c r="I21" s="13">
        <f t="shared" si="4"/>
        <v>2.9801988347935477</v>
      </c>
      <c r="J21" s="12">
        <v>4760242.6739600003</v>
      </c>
      <c r="K21" s="12">
        <v>5191054.35188</v>
      </c>
      <c r="L21" s="13">
        <f t="shared" si="2"/>
        <v>9.0502041056997538</v>
      </c>
      <c r="M21" s="13">
        <f t="shared" si="5"/>
        <v>2.9042163469839628</v>
      </c>
    </row>
    <row r="22" spans="1:13" ht="16.5" x14ac:dyDescent="0.25">
      <c r="A22" s="88" t="s">
        <v>14</v>
      </c>
      <c r="B22" s="8">
        <f>B23+B27+B29</f>
        <v>10581857.66474</v>
      </c>
      <c r="C22" s="8">
        <f>C23+C27+C29</f>
        <v>8908911.5749999993</v>
      </c>
      <c r="D22" s="10">
        <f t="shared" si="0"/>
        <v>-15.809569007098393</v>
      </c>
      <c r="E22" s="10">
        <f t="shared" si="3"/>
        <v>76.821274093683627</v>
      </c>
      <c r="F22" s="8">
        <f>F23+F27+F29</f>
        <v>66806881.760490008</v>
      </c>
      <c r="G22" s="8">
        <f>G23+G27+G29</f>
        <v>67986045.520130008</v>
      </c>
      <c r="H22" s="10">
        <f t="shared" si="1"/>
        <v>1.7650333746565692</v>
      </c>
      <c r="I22" s="10">
        <f t="shared" si="4"/>
        <v>77.075440653512558</v>
      </c>
      <c r="J22" s="8">
        <f>J23+J27+J29</f>
        <v>128948652.94238999</v>
      </c>
      <c r="K22" s="8">
        <f>K23+K27+K29</f>
        <v>137403636.02474999</v>
      </c>
      <c r="L22" s="10">
        <f t="shared" si="2"/>
        <v>6.5568603389268496</v>
      </c>
      <c r="M22" s="10">
        <f t="shared" si="5"/>
        <v>76.872607918966011</v>
      </c>
    </row>
    <row r="23" spans="1:13" ht="15.75" x14ac:dyDescent="0.25">
      <c r="A23" s="9" t="s">
        <v>15</v>
      </c>
      <c r="B23" s="8">
        <f>B24+B25+B26</f>
        <v>929975.83103</v>
      </c>
      <c r="C23" s="8">
        <f>C24+C25+C26</f>
        <v>731675.29517000006</v>
      </c>
      <c r="D23" s="10">
        <f>(C23-B23)/B23*100</f>
        <v>-21.323192414621257</v>
      </c>
      <c r="E23" s="10">
        <f t="shared" si="3"/>
        <v>6.3092138612714264</v>
      </c>
      <c r="F23" s="8">
        <f>F24+F25+F26</f>
        <v>6246852.8985200003</v>
      </c>
      <c r="G23" s="8">
        <f>G24+G25+G26</f>
        <v>6039766.4081899999</v>
      </c>
      <c r="H23" s="10">
        <f t="shared" si="1"/>
        <v>-3.3150530946400734</v>
      </c>
      <c r="I23" s="10">
        <f t="shared" si="4"/>
        <v>6.8472530472108692</v>
      </c>
      <c r="J23" s="8">
        <f>J24+J25+J26</f>
        <v>12307088.33515</v>
      </c>
      <c r="K23" s="8">
        <f>K24+K25+K26</f>
        <v>12198946.45114</v>
      </c>
      <c r="L23" s="10">
        <f t="shared" si="2"/>
        <v>-0.87869592762358373</v>
      </c>
      <c r="M23" s="10">
        <f t="shared" si="5"/>
        <v>6.8248909176903521</v>
      </c>
    </row>
    <row r="24" spans="1:13" ht="14.25" x14ac:dyDescent="0.2">
      <c r="A24" s="11" t="s">
        <v>141</v>
      </c>
      <c r="B24" s="12">
        <v>659439.04787999997</v>
      </c>
      <c r="C24" s="12">
        <v>510768.45290999999</v>
      </c>
      <c r="D24" s="13">
        <f t="shared" si="0"/>
        <v>-22.545009345132684</v>
      </c>
      <c r="E24" s="13">
        <f t="shared" si="3"/>
        <v>4.4043408657814469</v>
      </c>
      <c r="F24" s="12">
        <v>4297652.40515</v>
      </c>
      <c r="G24" s="12">
        <v>4031906.3796600001</v>
      </c>
      <c r="H24" s="13">
        <f t="shared" si="1"/>
        <v>-6.1835160324168807</v>
      </c>
      <c r="I24" s="13">
        <f t="shared" si="4"/>
        <v>4.5709521492022906</v>
      </c>
      <c r="J24" s="12">
        <v>8414970.6186200008</v>
      </c>
      <c r="K24" s="12">
        <v>8191520.42172</v>
      </c>
      <c r="L24" s="13">
        <f t="shared" si="2"/>
        <v>-2.6553889137243969</v>
      </c>
      <c r="M24" s="13">
        <f t="shared" si="5"/>
        <v>4.5828739024465017</v>
      </c>
    </row>
    <row r="25" spans="1:13" ht="14.25" x14ac:dyDescent="0.2">
      <c r="A25" s="11" t="s">
        <v>142</v>
      </c>
      <c r="B25" s="12">
        <v>117837.21334</v>
      </c>
      <c r="C25" s="12">
        <v>87799.797399999996</v>
      </c>
      <c r="D25" s="13">
        <f t="shared" si="0"/>
        <v>-25.490602746461725</v>
      </c>
      <c r="E25" s="13">
        <f t="shared" si="3"/>
        <v>0.75709498794024022</v>
      </c>
      <c r="F25" s="12">
        <v>851920.24899999995</v>
      </c>
      <c r="G25" s="12">
        <v>831672.38836999994</v>
      </c>
      <c r="H25" s="13">
        <f t="shared" si="1"/>
        <v>-2.3767319363247124</v>
      </c>
      <c r="I25" s="13">
        <f t="shared" si="4"/>
        <v>0.94286283784511538</v>
      </c>
      <c r="J25" s="12">
        <v>1642951.1333900001</v>
      </c>
      <c r="K25" s="12">
        <v>1663340.4915</v>
      </c>
      <c r="L25" s="13">
        <f t="shared" si="2"/>
        <v>1.2410203624212075</v>
      </c>
      <c r="M25" s="13">
        <f t="shared" si="5"/>
        <v>0.93058178908590039</v>
      </c>
    </row>
    <row r="26" spans="1:13" ht="14.25" x14ac:dyDescent="0.2">
      <c r="A26" s="11" t="s">
        <v>143</v>
      </c>
      <c r="B26" s="12">
        <v>152699.56980999999</v>
      </c>
      <c r="C26" s="12">
        <v>133107.04485999999</v>
      </c>
      <c r="D26" s="13">
        <f t="shared" si="0"/>
        <v>-12.830766304304882</v>
      </c>
      <c r="E26" s="13">
        <f t="shared" si="3"/>
        <v>1.1477780075497386</v>
      </c>
      <c r="F26" s="12">
        <v>1097280.24437</v>
      </c>
      <c r="G26" s="12">
        <v>1176187.64016</v>
      </c>
      <c r="H26" s="13">
        <f t="shared" si="1"/>
        <v>7.1911798462483407</v>
      </c>
      <c r="I26" s="13">
        <f t="shared" si="4"/>
        <v>1.333438060163463</v>
      </c>
      <c r="J26" s="12">
        <v>2249166.5831399998</v>
      </c>
      <c r="K26" s="12">
        <v>2344085.53792</v>
      </c>
      <c r="L26" s="13">
        <f t="shared" si="2"/>
        <v>4.2201833999990574</v>
      </c>
      <c r="M26" s="13">
        <f t="shared" si="5"/>
        <v>1.3114352261579503</v>
      </c>
    </row>
    <row r="27" spans="1:13" ht="15.75" x14ac:dyDescent="0.25">
      <c r="A27" s="9" t="s">
        <v>19</v>
      </c>
      <c r="B27" s="8">
        <f>B28</f>
        <v>1417615.5962</v>
      </c>
      <c r="C27" s="8">
        <f>C28</f>
        <v>1297288.4972600001</v>
      </c>
      <c r="D27" s="10">
        <f t="shared" si="0"/>
        <v>-8.4879920383595966</v>
      </c>
      <c r="E27" s="10">
        <f t="shared" si="3"/>
        <v>11.186479334496417</v>
      </c>
      <c r="F27" s="8">
        <f>F28</f>
        <v>8396393.0108700003</v>
      </c>
      <c r="G27" s="8">
        <f>G28</f>
        <v>9989179.2431600001</v>
      </c>
      <c r="H27" s="10">
        <f t="shared" si="1"/>
        <v>18.969886595684276</v>
      </c>
      <c r="I27" s="10">
        <f t="shared" si="4"/>
        <v>11.324682676322336</v>
      </c>
      <c r="J27" s="8">
        <f>J28</f>
        <v>16545690.487120001</v>
      </c>
      <c r="K27" s="8">
        <f>K28</f>
        <v>18945847.780889999</v>
      </c>
      <c r="L27" s="10">
        <f t="shared" si="2"/>
        <v>14.506238320113637</v>
      </c>
      <c r="M27" s="10">
        <f t="shared" si="5"/>
        <v>10.599550130466929</v>
      </c>
    </row>
    <row r="28" spans="1:13" ht="14.25" x14ac:dyDescent="0.2">
      <c r="A28" s="11" t="s">
        <v>144</v>
      </c>
      <c r="B28" s="12">
        <v>1417615.5962</v>
      </c>
      <c r="C28" s="12">
        <v>1297288.4972600001</v>
      </c>
      <c r="D28" s="13">
        <f t="shared" si="0"/>
        <v>-8.4879920383595966</v>
      </c>
      <c r="E28" s="13">
        <f t="shared" si="3"/>
        <v>11.186479334496417</v>
      </c>
      <c r="F28" s="12">
        <v>8396393.0108700003</v>
      </c>
      <c r="G28" s="12">
        <v>9989179.2431600001</v>
      </c>
      <c r="H28" s="13">
        <f t="shared" si="1"/>
        <v>18.969886595684276</v>
      </c>
      <c r="I28" s="13">
        <f t="shared" si="4"/>
        <v>11.324682676322336</v>
      </c>
      <c r="J28" s="12">
        <v>16545690.487120001</v>
      </c>
      <c r="K28" s="12">
        <v>18945847.780889999</v>
      </c>
      <c r="L28" s="13">
        <f t="shared" si="2"/>
        <v>14.506238320113637</v>
      </c>
      <c r="M28" s="13">
        <f t="shared" si="5"/>
        <v>10.599550130466929</v>
      </c>
    </row>
    <row r="29" spans="1:13" ht="15.75" x14ac:dyDescent="0.25">
      <c r="A29" s="9" t="s">
        <v>21</v>
      </c>
      <c r="B29" s="8">
        <f>B30+B31+B32+B33+B34+B35+B36+B37+B38+B39+B40+B41</f>
        <v>8234266.2375099994</v>
      </c>
      <c r="C29" s="8">
        <f>C30+C31+C32+C33+C34+C35+C36+C37+C38+C39+C40+C41</f>
        <v>6879947.7825699998</v>
      </c>
      <c r="D29" s="10">
        <f t="shared" si="0"/>
        <v>-16.447348383886343</v>
      </c>
      <c r="E29" s="10">
        <f t="shared" si="3"/>
        <v>59.325580897915799</v>
      </c>
      <c r="F29" s="8">
        <f>F30+F31+F32+F33+F34+F35+F36+F37+F38+F39+F40+F41</f>
        <v>52163635.851100005</v>
      </c>
      <c r="G29" s="8">
        <f>G30+G31+G32+G33+G34+G35+G36+G37+G38+G39+G40+G41</f>
        <v>51957099.868780002</v>
      </c>
      <c r="H29" s="10">
        <f t="shared" si="1"/>
        <v>-0.39593862458045637</v>
      </c>
      <c r="I29" s="10">
        <f t="shared" si="4"/>
        <v>58.903504929979341</v>
      </c>
      <c r="J29" s="8">
        <f>J30+J31+J32+J33+J34+J35+J36+J37+J38+J39+J40+J41</f>
        <v>100095874.12011999</v>
      </c>
      <c r="K29" s="8">
        <f>K30+K31+K32+K33+K34+K35+K36+K37+K38+K39+K40+K41</f>
        <v>106258841.79272</v>
      </c>
      <c r="L29" s="10">
        <f t="shared" si="2"/>
        <v>6.1570646410501899</v>
      </c>
      <c r="M29" s="10">
        <f t="shared" si="5"/>
        <v>59.448166870808741</v>
      </c>
    </row>
    <row r="30" spans="1:13" ht="14.25" x14ac:dyDescent="0.2">
      <c r="A30" s="11" t="s">
        <v>145</v>
      </c>
      <c r="B30" s="12">
        <v>1354507.2340200001</v>
      </c>
      <c r="C30" s="12">
        <v>1090800.3547799999</v>
      </c>
      <c r="D30" s="13">
        <f t="shared" si="0"/>
        <v>-19.468842440756308</v>
      </c>
      <c r="E30" s="13">
        <f t="shared" si="3"/>
        <v>9.4059383495499258</v>
      </c>
      <c r="F30" s="12">
        <v>8811680.3906999994</v>
      </c>
      <c r="G30" s="12">
        <v>8727607.3913100008</v>
      </c>
      <c r="H30" s="13">
        <f t="shared" si="1"/>
        <v>-0.95410858839967361</v>
      </c>
      <c r="I30" s="13">
        <f t="shared" si="4"/>
        <v>9.8944449613104233</v>
      </c>
      <c r="J30" s="12">
        <v>17652970.280949999</v>
      </c>
      <c r="K30" s="12">
        <v>17545428.422180001</v>
      </c>
      <c r="L30" s="13">
        <f t="shared" si="2"/>
        <v>-0.60919979503987798</v>
      </c>
      <c r="M30" s="13">
        <f t="shared" si="5"/>
        <v>9.81606367116499</v>
      </c>
    </row>
    <row r="31" spans="1:13" ht="14.25" x14ac:dyDescent="0.2">
      <c r="A31" s="11" t="s">
        <v>146</v>
      </c>
      <c r="B31" s="12">
        <v>2539894.5764500001</v>
      </c>
      <c r="C31" s="12">
        <v>2192767.3038400002</v>
      </c>
      <c r="D31" s="13">
        <f t="shared" si="0"/>
        <v>-13.666995308725696</v>
      </c>
      <c r="E31" s="13">
        <f t="shared" si="3"/>
        <v>18.908165902629953</v>
      </c>
      <c r="F31" s="12">
        <v>16431530.650180001</v>
      </c>
      <c r="G31" s="12">
        <v>15318692.34578</v>
      </c>
      <c r="H31" s="13">
        <f t="shared" si="1"/>
        <v>-6.7725784535344555</v>
      </c>
      <c r="I31" s="13">
        <f t="shared" si="4"/>
        <v>17.366725094151729</v>
      </c>
      <c r="J31" s="12">
        <v>30607247.307969999</v>
      </c>
      <c r="K31" s="12">
        <v>30452243.806170002</v>
      </c>
      <c r="L31" s="13">
        <f t="shared" si="2"/>
        <v>-0.50642744916049565</v>
      </c>
      <c r="M31" s="13">
        <f t="shared" si="5"/>
        <v>17.03698290737228</v>
      </c>
    </row>
    <row r="32" spans="1:13" ht="14.25" x14ac:dyDescent="0.2">
      <c r="A32" s="11" t="s">
        <v>147</v>
      </c>
      <c r="B32" s="12">
        <v>139721.95924</v>
      </c>
      <c r="C32" s="12">
        <v>55640.859450000004</v>
      </c>
      <c r="D32" s="13">
        <f t="shared" si="0"/>
        <v>-60.177441146222499</v>
      </c>
      <c r="E32" s="13">
        <f t="shared" si="3"/>
        <v>0.47978944213693997</v>
      </c>
      <c r="F32" s="12">
        <v>493891.50643000001</v>
      </c>
      <c r="G32" s="12">
        <v>491307.08004999999</v>
      </c>
      <c r="H32" s="13">
        <f t="shared" si="1"/>
        <v>-0.52327815853344983</v>
      </c>
      <c r="I32" s="13">
        <f t="shared" si="4"/>
        <v>0.55699238573645315</v>
      </c>
      <c r="J32" s="12">
        <v>1188857.49343</v>
      </c>
      <c r="K32" s="12">
        <v>987936.31394000002</v>
      </c>
      <c r="L32" s="13">
        <f t="shared" si="2"/>
        <v>-16.900358588001804</v>
      </c>
      <c r="M32" s="13">
        <f t="shared" si="5"/>
        <v>0.55271638442477899</v>
      </c>
    </row>
    <row r="33" spans="1:13" ht="14.25" x14ac:dyDescent="0.2">
      <c r="A33" s="11" t="s">
        <v>148</v>
      </c>
      <c r="B33" s="12">
        <v>861743.66347999999</v>
      </c>
      <c r="C33" s="12">
        <v>716804.28963999997</v>
      </c>
      <c r="D33" s="13">
        <f t="shared" si="0"/>
        <v>-16.819314139739408</v>
      </c>
      <c r="E33" s="13">
        <f t="shared" si="3"/>
        <v>6.1809816319747943</v>
      </c>
      <c r="F33" s="12">
        <v>5471439.7263000002</v>
      </c>
      <c r="G33" s="12">
        <v>5376754.3224299997</v>
      </c>
      <c r="H33" s="13">
        <f t="shared" si="1"/>
        <v>-1.7305391013423526</v>
      </c>
      <c r="I33" s="13">
        <f t="shared" si="4"/>
        <v>6.0955995530621951</v>
      </c>
      <c r="J33" s="12">
        <v>11210040.901240001</v>
      </c>
      <c r="K33" s="12">
        <v>11209315.830709999</v>
      </c>
      <c r="L33" s="13">
        <f t="shared" si="2"/>
        <v>-6.468045356737907E-3</v>
      </c>
      <c r="M33" s="13">
        <f t="shared" si="5"/>
        <v>6.2712266270655004</v>
      </c>
    </row>
    <row r="34" spans="1:13" ht="14.25" x14ac:dyDescent="0.2">
      <c r="A34" s="11" t="s">
        <v>149</v>
      </c>
      <c r="B34" s="12">
        <v>551031.92663</v>
      </c>
      <c r="C34" s="12">
        <v>473284.57629</v>
      </c>
      <c r="D34" s="13">
        <f t="shared" si="0"/>
        <v>-14.109409379504942</v>
      </c>
      <c r="E34" s="13">
        <f t="shared" si="3"/>
        <v>4.0811185354577963</v>
      </c>
      <c r="F34" s="12">
        <v>3471014.95059</v>
      </c>
      <c r="G34" s="12">
        <v>3801783.2682599998</v>
      </c>
      <c r="H34" s="13">
        <f t="shared" si="1"/>
        <v>9.5294408805060353</v>
      </c>
      <c r="I34" s="13">
        <f t="shared" si="4"/>
        <v>4.310062725791707</v>
      </c>
      <c r="J34" s="12">
        <v>6713840.49156</v>
      </c>
      <c r="K34" s="12">
        <v>7644223.2034</v>
      </c>
      <c r="L34" s="13">
        <f t="shared" si="2"/>
        <v>13.857682693081379</v>
      </c>
      <c r="M34" s="13">
        <f t="shared" si="5"/>
        <v>4.276679934832166</v>
      </c>
    </row>
    <row r="35" spans="1:13" ht="14.25" x14ac:dyDescent="0.2">
      <c r="A35" s="11" t="s">
        <v>150</v>
      </c>
      <c r="B35" s="12">
        <v>656930.07006000006</v>
      </c>
      <c r="C35" s="12">
        <v>517820.85982000001</v>
      </c>
      <c r="D35" s="13">
        <f t="shared" si="0"/>
        <v>-21.175649674141823</v>
      </c>
      <c r="E35" s="13">
        <f t="shared" si="3"/>
        <v>4.4651535565004359</v>
      </c>
      <c r="F35" s="12">
        <v>4056347.7601700001</v>
      </c>
      <c r="G35" s="12">
        <v>4071441.1386699998</v>
      </c>
      <c r="H35" s="13">
        <f t="shared" si="1"/>
        <v>0.37209281334811106</v>
      </c>
      <c r="I35" s="13">
        <f t="shared" si="4"/>
        <v>4.6157725082702976</v>
      </c>
      <c r="J35" s="12">
        <v>7611593.8714300003</v>
      </c>
      <c r="K35" s="12">
        <v>8098119.3046399998</v>
      </c>
      <c r="L35" s="13">
        <f t="shared" si="2"/>
        <v>6.3918995341588722</v>
      </c>
      <c r="M35" s="13">
        <f t="shared" si="5"/>
        <v>4.5306191902699542</v>
      </c>
    </row>
    <row r="36" spans="1:13" ht="14.25" x14ac:dyDescent="0.2">
      <c r="A36" s="11" t="s">
        <v>151</v>
      </c>
      <c r="B36" s="12">
        <v>1187610.1720799999</v>
      </c>
      <c r="C36" s="12">
        <v>878437.09843999997</v>
      </c>
      <c r="D36" s="13">
        <f t="shared" si="0"/>
        <v>-26.033211983904547</v>
      </c>
      <c r="E36" s="13">
        <f t="shared" si="3"/>
        <v>7.5747364361195144</v>
      </c>
      <c r="F36" s="12">
        <v>7066322.3620999996</v>
      </c>
      <c r="G36" s="12">
        <v>7171139.4864100004</v>
      </c>
      <c r="H36" s="13">
        <f t="shared" si="1"/>
        <v>1.4833334645498792</v>
      </c>
      <c r="I36" s="13">
        <f t="shared" si="4"/>
        <v>8.1298850620632113</v>
      </c>
      <c r="J36" s="12">
        <v>12690697.588369999</v>
      </c>
      <c r="K36" s="12">
        <v>15603985.86616</v>
      </c>
      <c r="L36" s="13">
        <f t="shared" si="2"/>
        <v>22.956092504006985</v>
      </c>
      <c r="M36" s="13">
        <f t="shared" si="5"/>
        <v>8.7298933431888237</v>
      </c>
    </row>
    <row r="37" spans="1:13" ht="14.25" x14ac:dyDescent="0.2">
      <c r="A37" s="14" t="s">
        <v>152</v>
      </c>
      <c r="B37" s="12">
        <v>254254.18246000001</v>
      </c>
      <c r="C37" s="12">
        <v>235457.13058999999</v>
      </c>
      <c r="D37" s="13">
        <f t="shared" si="0"/>
        <v>-7.3930157955050477</v>
      </c>
      <c r="E37" s="13">
        <f t="shared" si="3"/>
        <v>2.0303396901059321</v>
      </c>
      <c r="F37" s="12">
        <v>1500794.6456800001</v>
      </c>
      <c r="G37" s="12">
        <v>1736078.3170700001</v>
      </c>
      <c r="H37" s="13">
        <f t="shared" si="1"/>
        <v>15.677272841241685</v>
      </c>
      <c r="I37" s="13">
        <f t="shared" si="4"/>
        <v>1.968183327526517</v>
      </c>
      <c r="J37" s="12">
        <v>2872561.7171200002</v>
      </c>
      <c r="K37" s="12">
        <v>3221939.6807900001</v>
      </c>
      <c r="L37" s="13">
        <f t="shared" si="2"/>
        <v>12.162592072008904</v>
      </c>
      <c r="M37" s="13">
        <f t="shared" si="5"/>
        <v>1.8025644224969033</v>
      </c>
    </row>
    <row r="38" spans="1:13" ht="14.25" x14ac:dyDescent="0.2">
      <c r="A38" s="11" t="s">
        <v>153</v>
      </c>
      <c r="B38" s="12">
        <v>197918.91388000001</v>
      </c>
      <c r="C38" s="12">
        <v>216758.53179000001</v>
      </c>
      <c r="D38" s="13">
        <f t="shared" si="0"/>
        <v>9.5188567583907755</v>
      </c>
      <c r="E38" s="13">
        <f t="shared" si="3"/>
        <v>1.8691022402233268</v>
      </c>
      <c r="F38" s="12">
        <v>1662369.2407800001</v>
      </c>
      <c r="G38" s="12">
        <v>1658677.1937500001</v>
      </c>
      <c r="H38" s="13">
        <f t="shared" si="1"/>
        <v>-0.22209548513227248</v>
      </c>
      <c r="I38" s="13">
        <f t="shared" si="4"/>
        <v>1.8804340601389993</v>
      </c>
      <c r="J38" s="12">
        <v>3250383.98606</v>
      </c>
      <c r="K38" s="12">
        <v>4400097.2560000001</v>
      </c>
      <c r="L38" s="13">
        <f t="shared" si="2"/>
        <v>35.371613780734926</v>
      </c>
      <c r="M38" s="13">
        <f t="shared" si="5"/>
        <v>2.461703059334464</v>
      </c>
    </row>
    <row r="39" spans="1:13" ht="14.25" x14ac:dyDescent="0.2">
      <c r="A39" s="11" t="s">
        <v>154</v>
      </c>
      <c r="B39" s="12">
        <v>123013.28576</v>
      </c>
      <c r="C39" s="12">
        <v>207860.86794</v>
      </c>
      <c r="D39" s="13">
        <f>(C39-B39)/B39*100</f>
        <v>68.974323916148677</v>
      </c>
      <c r="E39" s="13">
        <f t="shared" si="3"/>
        <v>1.7923779549209091</v>
      </c>
      <c r="F39" s="12">
        <v>907078.42231000005</v>
      </c>
      <c r="G39" s="12">
        <v>1282257.8339800001</v>
      </c>
      <c r="H39" s="13">
        <f t="shared" si="1"/>
        <v>41.361298256280207</v>
      </c>
      <c r="I39" s="13">
        <f t="shared" si="4"/>
        <v>1.4536893097593724</v>
      </c>
      <c r="J39" s="12">
        <v>1852131.4644800001</v>
      </c>
      <c r="K39" s="12">
        <v>2411135.7337400001</v>
      </c>
      <c r="L39" s="13">
        <f t="shared" si="2"/>
        <v>30.181673384450853</v>
      </c>
      <c r="M39" s="13">
        <f t="shared" si="5"/>
        <v>1.3489475043136194</v>
      </c>
    </row>
    <row r="40" spans="1:13" ht="14.25" x14ac:dyDescent="0.2">
      <c r="A40" s="11" t="s">
        <v>155</v>
      </c>
      <c r="B40" s="12">
        <v>357596.32114999997</v>
      </c>
      <c r="C40" s="12">
        <v>287299.56958000001</v>
      </c>
      <c r="D40" s="13">
        <f>(C40-B40)/B40*100</f>
        <v>-19.658130526603703</v>
      </c>
      <c r="E40" s="13">
        <f t="shared" si="3"/>
        <v>2.4773754679120286</v>
      </c>
      <c r="F40" s="12">
        <v>2229511.8104300001</v>
      </c>
      <c r="G40" s="12">
        <v>2265185.7996200002</v>
      </c>
      <c r="H40" s="13">
        <f t="shared" si="1"/>
        <v>1.6000807451708348</v>
      </c>
      <c r="I40" s="13">
        <f t="shared" si="4"/>
        <v>2.568029841007538</v>
      </c>
      <c r="J40" s="12">
        <v>4328056.6229900001</v>
      </c>
      <c r="K40" s="12">
        <v>4568238.7116299998</v>
      </c>
      <c r="L40" s="13">
        <f t="shared" si="2"/>
        <v>5.5494211273528125</v>
      </c>
      <c r="M40" s="13">
        <f t="shared" si="5"/>
        <v>2.5557724199970955</v>
      </c>
    </row>
    <row r="41" spans="1:13" ht="14.25" x14ac:dyDescent="0.2">
      <c r="A41" s="11" t="s">
        <v>156</v>
      </c>
      <c r="B41" s="12">
        <v>10043.9323</v>
      </c>
      <c r="C41" s="12">
        <v>7016.3404099999998</v>
      </c>
      <c r="D41" s="13">
        <f t="shared" si="0"/>
        <v>-30.143491608361405</v>
      </c>
      <c r="E41" s="13">
        <f t="shared" si="3"/>
        <v>6.0501690384237375E-2</v>
      </c>
      <c r="F41" s="12">
        <v>61654.385430000002</v>
      </c>
      <c r="G41" s="12">
        <v>56175.691449999998</v>
      </c>
      <c r="H41" s="13">
        <f t="shared" si="1"/>
        <v>-8.8861383367778437</v>
      </c>
      <c r="I41" s="13">
        <f t="shared" si="4"/>
        <v>6.3686101160899344E-2</v>
      </c>
      <c r="J41" s="12">
        <v>117492.39452</v>
      </c>
      <c r="K41" s="12">
        <v>116177.66336000001</v>
      </c>
      <c r="L41" s="13">
        <f t="shared" si="2"/>
        <v>-1.1189925657496045</v>
      </c>
      <c r="M41" s="13">
        <f t="shared" si="5"/>
        <v>6.4997406348156747E-2</v>
      </c>
    </row>
    <row r="42" spans="1:13" ht="15.75" x14ac:dyDescent="0.25">
      <c r="A42" s="9" t="s">
        <v>31</v>
      </c>
      <c r="B42" s="8">
        <f>B43</f>
        <v>379256.99645999999</v>
      </c>
      <c r="C42" s="8">
        <f>C43</f>
        <v>318207.46197</v>
      </c>
      <c r="D42" s="10">
        <f t="shared" si="0"/>
        <v>-16.097141268279501</v>
      </c>
      <c r="E42" s="10">
        <f t="shared" si="3"/>
        <v>2.7438932858251857</v>
      </c>
      <c r="F42" s="8">
        <f>F43</f>
        <v>2281282.2975599999</v>
      </c>
      <c r="G42" s="8">
        <f>G43</f>
        <v>2129679.7580200001</v>
      </c>
      <c r="H42" s="10">
        <f t="shared" si="1"/>
        <v>-6.6454966885137328</v>
      </c>
      <c r="I42" s="10">
        <f t="shared" si="4"/>
        <v>2.4144073176260186</v>
      </c>
      <c r="J42" s="8">
        <f>J43</f>
        <v>4690142.7101100003</v>
      </c>
      <c r="K42" s="8">
        <f>K43</f>
        <v>4409681.4178400002</v>
      </c>
      <c r="L42" s="10">
        <f t="shared" si="2"/>
        <v>-5.9798029528065744</v>
      </c>
      <c r="M42" s="10">
        <f t="shared" si="5"/>
        <v>2.4670650682060891</v>
      </c>
    </row>
    <row r="43" spans="1:13" ht="14.25" x14ac:dyDescent="0.2">
      <c r="A43" s="11" t="s">
        <v>157</v>
      </c>
      <c r="B43" s="12">
        <v>379256.99645999999</v>
      </c>
      <c r="C43" s="12">
        <v>318207.46197</v>
      </c>
      <c r="D43" s="13">
        <f t="shared" si="0"/>
        <v>-16.097141268279501</v>
      </c>
      <c r="E43" s="13">
        <f t="shared" si="3"/>
        <v>2.7438932858251857</v>
      </c>
      <c r="F43" s="12">
        <v>2281282.2975599999</v>
      </c>
      <c r="G43" s="12">
        <v>2129679.7580200001</v>
      </c>
      <c r="H43" s="13">
        <f t="shared" si="1"/>
        <v>-6.6454966885137328</v>
      </c>
      <c r="I43" s="13">
        <f t="shared" si="4"/>
        <v>2.4144073176260186</v>
      </c>
      <c r="J43" s="12">
        <v>4690142.7101100003</v>
      </c>
      <c r="K43" s="12">
        <v>4409681.4178400002</v>
      </c>
      <c r="L43" s="13">
        <f t="shared" si="2"/>
        <v>-5.9798029528065744</v>
      </c>
      <c r="M43" s="13">
        <f t="shared" si="5"/>
        <v>2.4670650682060891</v>
      </c>
    </row>
    <row r="44" spans="1:13" ht="15.75" x14ac:dyDescent="0.25">
      <c r="A44" s="9" t="s">
        <v>33</v>
      </c>
      <c r="B44" s="8">
        <f>B8+B22+B42</f>
        <v>12550611.401550001</v>
      </c>
      <c r="C44" s="8">
        <f>C8+C22+C42</f>
        <v>10597579.508739999</v>
      </c>
      <c r="D44" s="10">
        <f t="shared" si="0"/>
        <v>-15.561249012687961</v>
      </c>
      <c r="E44" s="10">
        <f t="shared" si="3"/>
        <v>91.382606429172085</v>
      </c>
      <c r="F44" s="15">
        <f>F8+F22+F42</f>
        <v>80082141.055870011</v>
      </c>
      <c r="G44" s="15">
        <f>G8+G22+G42</f>
        <v>81071350.073800012</v>
      </c>
      <c r="H44" s="16">
        <f t="shared" si="1"/>
        <v>1.2352429703894539</v>
      </c>
      <c r="I44" s="16">
        <f t="shared" si="4"/>
        <v>91.910185149144482</v>
      </c>
      <c r="J44" s="15">
        <f>J8+J22+J42</f>
        <v>155788054.75953001</v>
      </c>
      <c r="K44" s="15">
        <f>K8+K22+K42</f>
        <v>164399930.55193999</v>
      </c>
      <c r="L44" s="16">
        <f t="shared" si="2"/>
        <v>5.5279435934308525</v>
      </c>
      <c r="M44" s="16">
        <f t="shared" si="5"/>
        <v>91.976106083161554</v>
      </c>
    </row>
    <row r="45" spans="1:13" ht="15.75" x14ac:dyDescent="0.25">
      <c r="A45" s="89" t="s">
        <v>34</v>
      </c>
      <c r="B45" s="90">
        <f>+B46-B44</f>
        <v>373818.02544999868</v>
      </c>
      <c r="C45" s="90">
        <f>+C46-C44</f>
        <v>490928.52326000109</v>
      </c>
      <c r="D45" s="91">
        <f t="shared" si="0"/>
        <v>31.328210475946388</v>
      </c>
      <c r="E45" s="91">
        <f t="shared" si="3"/>
        <v>4.2332617546228013</v>
      </c>
      <c r="F45" s="90">
        <f>+F46-F44</f>
        <v>2081047.5731299967</v>
      </c>
      <c r="G45" s="90">
        <f>+G46-G44</f>
        <v>2683200.4051999897</v>
      </c>
      <c r="H45" s="92">
        <f t="shared" si="1"/>
        <v>28.935082496183682</v>
      </c>
      <c r="I45" s="92">
        <f t="shared" si="4"/>
        <v>3.0419309140614534</v>
      </c>
      <c r="J45" s="90">
        <f>+J46-J44</f>
        <v>5992440.1474655271</v>
      </c>
      <c r="K45" s="90">
        <f>+K46-K44</f>
        <v>5112252.0540599823</v>
      </c>
      <c r="L45" s="92">
        <f t="shared" si="2"/>
        <v>-14.688308464421057</v>
      </c>
      <c r="M45" s="92">
        <f t="shared" si="5"/>
        <v>2.8601291720103639</v>
      </c>
    </row>
    <row r="46" spans="1:13" s="18" customFormat="1" ht="22.5" customHeight="1" x14ac:dyDescent="0.3">
      <c r="A46" s="17" t="s">
        <v>222</v>
      </c>
      <c r="B46" s="149">
        <v>12924429.426999999</v>
      </c>
      <c r="C46" s="149">
        <v>11088508.032</v>
      </c>
      <c r="D46" s="172">
        <f t="shared" si="0"/>
        <v>-14.205047931668355</v>
      </c>
      <c r="E46" s="93">
        <f t="shared" si="3"/>
        <v>95.615868183794888</v>
      </c>
      <c r="F46" s="150">
        <v>82163188.629000008</v>
      </c>
      <c r="G46" s="150">
        <v>83754550.479000002</v>
      </c>
      <c r="H46" s="151">
        <f t="shared" si="1"/>
        <v>1.9368306860455913</v>
      </c>
      <c r="I46" s="94">
        <f t="shared" si="4"/>
        <v>94.952116063205935</v>
      </c>
      <c r="J46" s="150">
        <v>161780494.90699553</v>
      </c>
      <c r="K46" s="150">
        <v>169512182.60599998</v>
      </c>
      <c r="L46" s="151">
        <f t="shared" si="2"/>
        <v>4.7791222937284488</v>
      </c>
      <c r="M46" s="94">
        <f t="shared" si="5"/>
        <v>94.836235255171914</v>
      </c>
    </row>
    <row r="47" spans="1:13" ht="15" x14ac:dyDescent="0.2">
      <c r="A47" s="152" t="s">
        <v>223</v>
      </c>
      <c r="B47" s="90">
        <f>+B48-B46</f>
        <v>696661.26600000076</v>
      </c>
      <c r="C47" s="90">
        <f>+C48-C46</f>
        <v>508424.82299999893</v>
      </c>
      <c r="D47" s="91">
        <f t="shared" si="0"/>
        <v>-27.019794581202056</v>
      </c>
      <c r="E47" s="91">
        <f t="shared" si="3"/>
        <v>4.3841318162051133</v>
      </c>
      <c r="F47" s="90">
        <f t="shared" ref="F47:G47" si="6">+F48-F46</f>
        <v>4162990.7709999979</v>
      </c>
      <c r="G47" s="90">
        <f t="shared" si="6"/>
        <v>4452594.2919999957</v>
      </c>
      <c r="H47" s="153">
        <f t="shared" si="1"/>
        <v>6.9566217397698384</v>
      </c>
      <c r="I47" s="153">
        <f t="shared" si="4"/>
        <v>5.047883936794066</v>
      </c>
      <c r="J47" s="90">
        <f t="shared" ref="J47:K47" si="7">+J48-J46</f>
        <v>8294777.0690044761</v>
      </c>
      <c r="K47" s="90">
        <f t="shared" si="7"/>
        <v>9229816.3249999583</v>
      </c>
      <c r="L47" s="153">
        <f t="shared" si="2"/>
        <v>11.272626716991489</v>
      </c>
      <c r="M47" s="153">
        <f t="shared" si="5"/>
        <v>5.1637647448280806</v>
      </c>
    </row>
    <row r="48" spans="1:13" s="18" customFormat="1" ht="22.5" customHeight="1" x14ac:dyDescent="0.3">
      <c r="A48" s="17" t="s">
        <v>224</v>
      </c>
      <c r="B48" s="149">
        <v>13621090.693</v>
      </c>
      <c r="C48" s="149">
        <v>11596932.854999999</v>
      </c>
      <c r="D48" s="172">
        <f t="shared" si="0"/>
        <v>-14.860468105099939</v>
      </c>
      <c r="E48" s="93">
        <f t="shared" si="3"/>
        <v>100</v>
      </c>
      <c r="F48" s="150">
        <v>86326179.400000006</v>
      </c>
      <c r="G48" s="150">
        <v>88207144.770999998</v>
      </c>
      <c r="H48" s="151">
        <f t="shared" si="1"/>
        <v>2.1789049209329328</v>
      </c>
      <c r="I48" s="94">
        <f t="shared" si="4"/>
        <v>100</v>
      </c>
      <c r="J48" s="150">
        <v>170075271.97600001</v>
      </c>
      <c r="K48" s="150">
        <v>178741998.93099993</v>
      </c>
      <c r="L48" s="151">
        <f t="shared" si="2"/>
        <v>5.0958183716577672</v>
      </c>
      <c r="M48" s="94">
        <f t="shared" si="5"/>
        <v>100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topLeftCell="A58" zoomScale="90" zoomScaleNormal="90" workbookViewId="0"/>
  </sheetViews>
  <sheetFormatPr defaultColWidth="9.140625" defaultRowHeight="12.75" x14ac:dyDescent="0.2"/>
  <cols>
    <col min="1" max="1" width="7" customWidth="1"/>
    <col min="2" max="2" width="40.28515625" customWidth="1"/>
    <col min="3" max="4" width="11" style="35" bestFit="1" customWidth="1"/>
    <col min="5" max="5" width="12.28515625" style="36" bestFit="1" customWidth="1"/>
    <col min="6" max="6" width="11" style="36" bestFit="1" customWidth="1"/>
    <col min="7" max="7" width="12.28515625" style="36" bestFit="1" customWidth="1"/>
    <col min="8" max="8" width="11.42578125" style="36" bestFit="1" customWidth="1"/>
    <col min="9" max="9" width="12.28515625" style="36" bestFit="1" customWidth="1"/>
    <col min="10" max="10" width="12.7109375" style="36" bestFit="1" customWidth="1"/>
    <col min="11" max="11" width="12.28515625" style="36" bestFit="1" customWidth="1"/>
    <col min="12" max="12" width="11" style="36" customWidth="1"/>
    <col min="13" max="13" width="12.28515625" style="36" bestFit="1" customWidth="1"/>
    <col min="14" max="14" width="11" style="36" bestFit="1" customWidth="1"/>
    <col min="15" max="15" width="13.5703125" style="35" bestFit="1" customWidth="1"/>
  </cols>
  <sheetData>
    <row r="1" spans="1:15" ht="16.5" thickBot="1" x14ac:dyDescent="0.3">
      <c r="A1" s="103"/>
      <c r="B1" s="132" t="s">
        <v>60</v>
      </c>
      <c r="C1" s="133" t="s">
        <v>44</v>
      </c>
      <c r="D1" s="133" t="s">
        <v>45</v>
      </c>
      <c r="E1" s="133" t="s">
        <v>46</v>
      </c>
      <c r="F1" s="133" t="s">
        <v>47</v>
      </c>
      <c r="G1" s="133" t="s">
        <v>48</v>
      </c>
      <c r="H1" s="133" t="s">
        <v>49</v>
      </c>
      <c r="I1" s="133" t="s">
        <v>0</v>
      </c>
      <c r="J1" s="133" t="s">
        <v>61</v>
      </c>
      <c r="K1" s="133" t="s">
        <v>50</v>
      </c>
      <c r="L1" s="133" t="s">
        <v>51</v>
      </c>
      <c r="M1" s="133" t="s">
        <v>52</v>
      </c>
      <c r="N1" s="133" t="s">
        <v>53</v>
      </c>
      <c r="O1" s="134" t="s">
        <v>42</v>
      </c>
    </row>
    <row r="2" spans="1:15" s="39" customFormat="1" ht="16.5" thickTop="1" thickBot="1" x14ac:dyDescent="0.3">
      <c r="A2" s="108">
        <v>2019</v>
      </c>
      <c r="B2" s="135" t="s">
        <v>2</v>
      </c>
      <c r="C2" s="136">
        <f>C4+C6+C8+C10+C12+C14+C16+C18+C20+C22</f>
        <v>1882764.1897299998</v>
      </c>
      <c r="D2" s="136">
        <f t="shared" ref="D2:O2" si="0">D4+D6+D8+D10+D12+D14+D16+D18+D20+D22</f>
        <v>1857519.2735799998</v>
      </c>
      <c r="E2" s="136">
        <f t="shared" si="0"/>
        <v>1951005.0669200001</v>
      </c>
      <c r="F2" s="136">
        <f t="shared" si="0"/>
        <v>1880113.1583300002</v>
      </c>
      <c r="G2" s="136">
        <f t="shared" si="0"/>
        <v>2013762.6353199999</v>
      </c>
      <c r="H2" s="136">
        <f t="shared" si="0"/>
        <v>1370460.4717700002</v>
      </c>
      <c r="I2" s="136"/>
      <c r="J2" s="136"/>
      <c r="K2" s="136"/>
      <c r="L2" s="136"/>
      <c r="M2" s="136"/>
      <c r="N2" s="136"/>
      <c r="O2" s="136">
        <f t="shared" si="0"/>
        <v>10955624.79565</v>
      </c>
    </row>
    <row r="3" spans="1:15" ht="15.75" thickTop="1" x14ac:dyDescent="0.25">
      <c r="A3" s="103">
        <v>2018</v>
      </c>
      <c r="B3" s="135" t="s">
        <v>2</v>
      </c>
      <c r="C3" s="136">
        <f>C5+C7+C9+C11+C13+C15+C17+C19+C21+C23</f>
        <v>1893782.1339599998</v>
      </c>
      <c r="D3" s="136">
        <f t="shared" ref="D3:O3" si="1">D5+D7+D9+D11+D13+D15+D17+D19+D21+D23</f>
        <v>1835790.1215799998</v>
      </c>
      <c r="E3" s="136">
        <f t="shared" si="1"/>
        <v>1994921.6316400003</v>
      </c>
      <c r="F3" s="136">
        <f t="shared" si="1"/>
        <v>1783106.34775</v>
      </c>
      <c r="G3" s="136">
        <f t="shared" si="1"/>
        <v>1896880.0225399998</v>
      </c>
      <c r="H3" s="136">
        <f t="shared" si="1"/>
        <v>1589496.7403500001</v>
      </c>
      <c r="I3" s="136">
        <f t="shared" si="1"/>
        <v>1678275.4715999998</v>
      </c>
      <c r="J3" s="136">
        <f t="shared" si="1"/>
        <v>1512308.8586200001</v>
      </c>
      <c r="K3" s="136">
        <f t="shared" si="1"/>
        <v>1895117.3599</v>
      </c>
      <c r="L3" s="136">
        <f t="shared" si="1"/>
        <v>2161774.7781700003</v>
      </c>
      <c r="M3" s="136">
        <f t="shared" si="1"/>
        <v>2303985.0758199999</v>
      </c>
      <c r="N3" s="136">
        <f t="shared" si="1"/>
        <v>2079526.7695899999</v>
      </c>
      <c r="O3" s="136">
        <f t="shared" si="1"/>
        <v>22624965.311520003</v>
      </c>
    </row>
    <row r="4" spans="1:15" s="39" customFormat="1" ht="15" x14ac:dyDescent="0.25">
      <c r="A4" s="108">
        <v>2019</v>
      </c>
      <c r="B4" s="137" t="s">
        <v>131</v>
      </c>
      <c r="C4" s="138">
        <v>560149.50957999995</v>
      </c>
      <c r="D4" s="138">
        <v>565307.68799999997</v>
      </c>
      <c r="E4" s="138">
        <v>586915.20533999999</v>
      </c>
      <c r="F4" s="138">
        <v>598485.12265000003</v>
      </c>
      <c r="G4" s="138">
        <v>590877.15127999999</v>
      </c>
      <c r="H4" s="138">
        <v>348421.56557999999</v>
      </c>
      <c r="I4" s="138"/>
      <c r="J4" s="138"/>
      <c r="K4" s="138"/>
      <c r="L4" s="138"/>
      <c r="M4" s="138"/>
      <c r="N4" s="138"/>
      <c r="O4" s="139">
        <v>3250156.2424300001</v>
      </c>
    </row>
    <row r="5" spans="1:15" ht="15" x14ac:dyDescent="0.25">
      <c r="A5" s="103">
        <v>2018</v>
      </c>
      <c r="B5" s="137" t="s">
        <v>131</v>
      </c>
      <c r="C5" s="138">
        <v>547223.66903999995</v>
      </c>
      <c r="D5" s="138">
        <v>534695.97504000005</v>
      </c>
      <c r="E5" s="138">
        <v>599951.91367000004</v>
      </c>
      <c r="F5" s="138">
        <v>534035.62387000001</v>
      </c>
      <c r="G5" s="138">
        <v>559444.18229999999</v>
      </c>
      <c r="H5" s="138">
        <v>447489.81228999997</v>
      </c>
      <c r="I5" s="138">
        <v>533361.76101000002</v>
      </c>
      <c r="J5" s="138">
        <v>489985.12105000002</v>
      </c>
      <c r="K5" s="138">
        <v>544911.54104000004</v>
      </c>
      <c r="L5" s="138">
        <v>645860.07984999998</v>
      </c>
      <c r="M5" s="138">
        <v>647965.97167999996</v>
      </c>
      <c r="N5" s="138">
        <v>593568.21259999997</v>
      </c>
      <c r="O5" s="139">
        <v>6678493.8634400005</v>
      </c>
    </row>
    <row r="6" spans="1:15" s="39" customFormat="1" ht="15" x14ac:dyDescent="0.25">
      <c r="A6" s="108">
        <v>2019</v>
      </c>
      <c r="B6" s="137" t="s">
        <v>132</v>
      </c>
      <c r="C6" s="138">
        <v>199271.56036</v>
      </c>
      <c r="D6" s="138">
        <v>165995.42939</v>
      </c>
      <c r="E6" s="138">
        <v>143608.89838999999</v>
      </c>
      <c r="F6" s="138">
        <v>113244.88774999999</v>
      </c>
      <c r="G6" s="138">
        <v>140880.05124</v>
      </c>
      <c r="H6" s="138">
        <v>203024.29558000001</v>
      </c>
      <c r="I6" s="138"/>
      <c r="J6" s="138"/>
      <c r="K6" s="138"/>
      <c r="L6" s="138"/>
      <c r="M6" s="138"/>
      <c r="N6" s="138"/>
      <c r="O6" s="139">
        <v>966025.12271000003</v>
      </c>
    </row>
    <row r="7" spans="1:15" ht="15" x14ac:dyDescent="0.25">
      <c r="A7" s="103">
        <v>2018</v>
      </c>
      <c r="B7" s="137" t="s">
        <v>132</v>
      </c>
      <c r="C7" s="138">
        <v>225394.03391999999</v>
      </c>
      <c r="D7" s="138">
        <v>211794.99771</v>
      </c>
      <c r="E7" s="138">
        <v>207194.92988000001</v>
      </c>
      <c r="F7" s="138">
        <v>149357.76658</v>
      </c>
      <c r="G7" s="138">
        <v>213052.51121999999</v>
      </c>
      <c r="H7" s="138">
        <v>167641.58673000001</v>
      </c>
      <c r="I7" s="138">
        <v>104393.81816</v>
      </c>
      <c r="J7" s="138">
        <v>111080.62385</v>
      </c>
      <c r="K7" s="138">
        <v>152247.07018000001</v>
      </c>
      <c r="L7" s="138">
        <v>201906.55186000001</v>
      </c>
      <c r="M7" s="138">
        <v>299913.01861000003</v>
      </c>
      <c r="N7" s="138">
        <v>281857.20082000003</v>
      </c>
      <c r="O7" s="139">
        <v>2325834.1095199999</v>
      </c>
    </row>
    <row r="8" spans="1:15" s="39" customFormat="1" ht="15" x14ac:dyDescent="0.25">
      <c r="A8" s="108">
        <v>2019</v>
      </c>
      <c r="B8" s="137" t="s">
        <v>133</v>
      </c>
      <c r="C8" s="138">
        <v>125479.96011</v>
      </c>
      <c r="D8" s="138">
        <v>122185.04974</v>
      </c>
      <c r="E8" s="138">
        <v>128044.82229</v>
      </c>
      <c r="F8" s="138">
        <v>125494.10911999999</v>
      </c>
      <c r="G8" s="138">
        <v>138620.18145</v>
      </c>
      <c r="H8" s="138">
        <v>83751.667310000004</v>
      </c>
      <c r="I8" s="138"/>
      <c r="J8" s="138"/>
      <c r="K8" s="138"/>
      <c r="L8" s="138"/>
      <c r="M8" s="138"/>
      <c r="N8" s="138"/>
      <c r="O8" s="139">
        <v>723575.79001999996</v>
      </c>
    </row>
    <row r="9" spans="1:15" ht="15" x14ac:dyDescent="0.25">
      <c r="A9" s="103">
        <v>2018</v>
      </c>
      <c r="B9" s="137" t="s">
        <v>133</v>
      </c>
      <c r="C9" s="138">
        <v>119835.36044999999</v>
      </c>
      <c r="D9" s="138">
        <v>117643.61351</v>
      </c>
      <c r="E9" s="138">
        <v>141218.40416000001</v>
      </c>
      <c r="F9" s="138">
        <v>128537.29485999999</v>
      </c>
      <c r="G9" s="138">
        <v>137415.20196999999</v>
      </c>
      <c r="H9" s="138">
        <v>118810.93104</v>
      </c>
      <c r="I9" s="138">
        <v>125958.33078</v>
      </c>
      <c r="J9" s="138">
        <v>111575.90204</v>
      </c>
      <c r="K9" s="138">
        <v>143626.68825000001</v>
      </c>
      <c r="L9" s="138">
        <v>141433.93588</v>
      </c>
      <c r="M9" s="138">
        <v>150320.74768999999</v>
      </c>
      <c r="N9" s="138">
        <v>128118.89979</v>
      </c>
      <c r="O9" s="139">
        <v>1564495.31042</v>
      </c>
    </row>
    <row r="10" spans="1:15" s="39" customFormat="1" ht="15" x14ac:dyDescent="0.25">
      <c r="A10" s="108">
        <v>2019</v>
      </c>
      <c r="B10" s="137" t="s">
        <v>134</v>
      </c>
      <c r="C10" s="138">
        <v>112162.98022</v>
      </c>
      <c r="D10" s="138">
        <v>114847.78919</v>
      </c>
      <c r="E10" s="138">
        <v>118301.89698</v>
      </c>
      <c r="F10" s="138">
        <v>117813.13883</v>
      </c>
      <c r="G10" s="138">
        <v>117948.96566</v>
      </c>
      <c r="H10" s="138">
        <v>63654.88495</v>
      </c>
      <c r="I10" s="138"/>
      <c r="J10" s="138"/>
      <c r="K10" s="138"/>
      <c r="L10" s="138"/>
      <c r="M10" s="138"/>
      <c r="N10" s="138"/>
      <c r="O10" s="139">
        <v>644729.65582999995</v>
      </c>
    </row>
    <row r="11" spans="1:15" ht="15" x14ac:dyDescent="0.25">
      <c r="A11" s="103">
        <v>2018</v>
      </c>
      <c r="B11" s="137" t="s">
        <v>134</v>
      </c>
      <c r="C11" s="138">
        <v>108333.43629</v>
      </c>
      <c r="D11" s="138">
        <v>107572.17714</v>
      </c>
      <c r="E11" s="138">
        <v>114735.2337</v>
      </c>
      <c r="F11" s="138">
        <v>103051.37514</v>
      </c>
      <c r="G11" s="138">
        <v>98740.460529999997</v>
      </c>
      <c r="H11" s="138">
        <v>72043.221720000001</v>
      </c>
      <c r="I11" s="138">
        <v>76536.520529999994</v>
      </c>
      <c r="J11" s="138">
        <v>90846.776310000001</v>
      </c>
      <c r="K11" s="138">
        <v>154030.35561999999</v>
      </c>
      <c r="L11" s="138">
        <v>176872.83212000001</v>
      </c>
      <c r="M11" s="138">
        <v>157660.92747</v>
      </c>
      <c r="N11" s="138">
        <v>126553.29386999999</v>
      </c>
      <c r="O11" s="139">
        <v>1386976.61044</v>
      </c>
    </row>
    <row r="12" spans="1:15" s="39" customFormat="1" ht="15" x14ac:dyDescent="0.25">
      <c r="A12" s="108">
        <v>2019</v>
      </c>
      <c r="B12" s="137" t="s">
        <v>135</v>
      </c>
      <c r="C12" s="138">
        <v>152315.23678000001</v>
      </c>
      <c r="D12" s="138">
        <v>144359.66367000001</v>
      </c>
      <c r="E12" s="138">
        <v>136437.55009</v>
      </c>
      <c r="F12" s="138">
        <v>136334.29895</v>
      </c>
      <c r="G12" s="138">
        <v>133779.89504999999</v>
      </c>
      <c r="H12" s="138">
        <v>76538.616899999994</v>
      </c>
      <c r="I12" s="138"/>
      <c r="J12" s="138"/>
      <c r="K12" s="138"/>
      <c r="L12" s="138"/>
      <c r="M12" s="138"/>
      <c r="N12" s="138"/>
      <c r="O12" s="139">
        <v>779765.26144000003</v>
      </c>
    </row>
    <row r="13" spans="1:15" ht="15" x14ac:dyDescent="0.25">
      <c r="A13" s="103">
        <v>2018</v>
      </c>
      <c r="B13" s="137" t="s">
        <v>135</v>
      </c>
      <c r="C13" s="138">
        <v>153621.37202000001</v>
      </c>
      <c r="D13" s="138">
        <v>132753.50149</v>
      </c>
      <c r="E13" s="138">
        <v>124563.13004</v>
      </c>
      <c r="F13" s="138">
        <v>147757.61514000001</v>
      </c>
      <c r="G13" s="138">
        <v>140152.84507000001</v>
      </c>
      <c r="H13" s="138">
        <v>100310.21571</v>
      </c>
      <c r="I13" s="138">
        <v>117908.15614000001</v>
      </c>
      <c r="J13" s="138">
        <v>63697.746619999998</v>
      </c>
      <c r="K13" s="138">
        <v>130607.7053</v>
      </c>
      <c r="L13" s="138">
        <v>178003.61371000001</v>
      </c>
      <c r="M13" s="138">
        <v>179367.82448000001</v>
      </c>
      <c r="N13" s="138">
        <v>164771.83549</v>
      </c>
      <c r="O13" s="139">
        <v>1633515.56121</v>
      </c>
    </row>
    <row r="14" spans="1:15" s="39" customFormat="1" ht="15" x14ac:dyDescent="0.25">
      <c r="A14" s="108">
        <v>2019</v>
      </c>
      <c r="B14" s="137" t="s">
        <v>136</v>
      </c>
      <c r="C14" s="138">
        <v>28852.43131</v>
      </c>
      <c r="D14" s="138">
        <v>26829.830040000001</v>
      </c>
      <c r="E14" s="138">
        <v>34862.358189999999</v>
      </c>
      <c r="F14" s="138">
        <v>24122.14443</v>
      </c>
      <c r="G14" s="138">
        <v>27950.958019999998</v>
      </c>
      <c r="H14" s="138">
        <v>15857.39517</v>
      </c>
      <c r="I14" s="138"/>
      <c r="J14" s="138"/>
      <c r="K14" s="138"/>
      <c r="L14" s="138"/>
      <c r="M14" s="138"/>
      <c r="N14" s="138"/>
      <c r="O14" s="139">
        <v>158475.11715999999</v>
      </c>
    </row>
    <row r="15" spans="1:15" ht="15" x14ac:dyDescent="0.25">
      <c r="A15" s="103">
        <v>2018</v>
      </c>
      <c r="B15" s="137" t="s">
        <v>136</v>
      </c>
      <c r="C15" s="138">
        <v>63470.139309999999</v>
      </c>
      <c r="D15" s="138">
        <v>57999.799489999998</v>
      </c>
      <c r="E15" s="138">
        <v>47250.82015</v>
      </c>
      <c r="F15" s="138">
        <v>28798.931809999998</v>
      </c>
      <c r="G15" s="138">
        <v>27552.43924</v>
      </c>
      <c r="H15" s="138">
        <v>17097.2582</v>
      </c>
      <c r="I15" s="138">
        <v>17987.946319999999</v>
      </c>
      <c r="J15" s="138">
        <v>16805.825659999999</v>
      </c>
      <c r="K15" s="138">
        <v>26288.061740000001</v>
      </c>
      <c r="L15" s="138">
        <v>28306.503280000001</v>
      </c>
      <c r="M15" s="138">
        <v>34843.242209999997</v>
      </c>
      <c r="N15" s="138">
        <v>33075.86722</v>
      </c>
      <c r="O15" s="139">
        <v>399476.83463</v>
      </c>
    </row>
    <row r="16" spans="1:15" ht="15" x14ac:dyDescent="0.25">
      <c r="A16" s="108">
        <v>2019</v>
      </c>
      <c r="B16" s="137" t="s">
        <v>137</v>
      </c>
      <c r="C16" s="138">
        <v>82543.428780000002</v>
      </c>
      <c r="D16" s="138">
        <v>82189.18088</v>
      </c>
      <c r="E16" s="138">
        <v>73557.318710000007</v>
      </c>
      <c r="F16" s="138">
        <v>60277.450449999997</v>
      </c>
      <c r="G16" s="138">
        <v>96526.272779999999</v>
      </c>
      <c r="H16" s="138">
        <v>58041.66949</v>
      </c>
      <c r="I16" s="138"/>
      <c r="J16" s="138"/>
      <c r="K16" s="138"/>
      <c r="L16" s="138"/>
      <c r="M16" s="138"/>
      <c r="N16" s="138"/>
      <c r="O16" s="139">
        <v>453135.32108999998</v>
      </c>
    </row>
    <row r="17" spans="1:15" ht="15" x14ac:dyDescent="0.25">
      <c r="A17" s="103">
        <v>2018</v>
      </c>
      <c r="B17" s="137" t="s">
        <v>137</v>
      </c>
      <c r="C17" s="138">
        <v>77553.726509999993</v>
      </c>
      <c r="D17" s="138">
        <v>83548.081090000007</v>
      </c>
      <c r="E17" s="138">
        <v>65103.239679999999</v>
      </c>
      <c r="F17" s="138">
        <v>53878.586889999999</v>
      </c>
      <c r="G17" s="138">
        <v>72477.135729999995</v>
      </c>
      <c r="H17" s="138">
        <v>86879.483730000007</v>
      </c>
      <c r="I17" s="138">
        <v>90149.987599999993</v>
      </c>
      <c r="J17" s="138">
        <v>66542.850229999996</v>
      </c>
      <c r="K17" s="138">
        <v>119426.97013</v>
      </c>
      <c r="L17" s="138">
        <v>122858.87014</v>
      </c>
      <c r="M17" s="138">
        <v>101133.17666</v>
      </c>
      <c r="N17" s="138">
        <v>72009.888709999999</v>
      </c>
      <c r="O17" s="139">
        <v>1011561.9971</v>
      </c>
    </row>
    <row r="18" spans="1:15" ht="15" x14ac:dyDescent="0.25">
      <c r="A18" s="108">
        <v>2019</v>
      </c>
      <c r="B18" s="137" t="s">
        <v>138</v>
      </c>
      <c r="C18" s="138">
        <v>8448.1456600000001</v>
      </c>
      <c r="D18" s="138">
        <v>13166.345960000001</v>
      </c>
      <c r="E18" s="138">
        <v>19682.62761</v>
      </c>
      <c r="F18" s="138">
        <v>9745.6436599999997</v>
      </c>
      <c r="G18" s="138">
        <v>8977.9546100000007</v>
      </c>
      <c r="H18" s="138">
        <v>3904.7493800000002</v>
      </c>
      <c r="I18" s="138"/>
      <c r="J18" s="138"/>
      <c r="K18" s="138"/>
      <c r="L18" s="138"/>
      <c r="M18" s="138"/>
      <c r="N18" s="138"/>
      <c r="O18" s="139">
        <v>63925.46688</v>
      </c>
    </row>
    <row r="19" spans="1:15" ht="15" x14ac:dyDescent="0.25">
      <c r="A19" s="103">
        <v>2018</v>
      </c>
      <c r="B19" s="137" t="s">
        <v>138</v>
      </c>
      <c r="C19" s="138">
        <v>8699.7593300000008</v>
      </c>
      <c r="D19" s="138">
        <v>14888.55919</v>
      </c>
      <c r="E19" s="138">
        <v>18298.714830000001</v>
      </c>
      <c r="F19" s="138">
        <v>11630.61274</v>
      </c>
      <c r="G19" s="138">
        <v>6780.4105499999996</v>
      </c>
      <c r="H19" s="138">
        <v>4806.9034300000003</v>
      </c>
      <c r="I19" s="138">
        <v>4293.7941899999996</v>
      </c>
      <c r="J19" s="138">
        <v>4651.7716099999998</v>
      </c>
      <c r="K19" s="138">
        <v>5349.45957</v>
      </c>
      <c r="L19" s="138">
        <v>5137.6928900000003</v>
      </c>
      <c r="M19" s="138">
        <v>7430.7043599999997</v>
      </c>
      <c r="N19" s="138">
        <v>7334.2233299999998</v>
      </c>
      <c r="O19" s="139">
        <v>99302.606020000007</v>
      </c>
    </row>
    <row r="20" spans="1:15" ht="15" x14ac:dyDescent="0.25">
      <c r="A20" s="108">
        <v>2019</v>
      </c>
      <c r="B20" s="137" t="s">
        <v>139</v>
      </c>
      <c r="C20" s="140">
        <v>220627.41555000001</v>
      </c>
      <c r="D20" s="140">
        <v>211080.66346000001</v>
      </c>
      <c r="E20" s="140">
        <v>237571.21019000001</v>
      </c>
      <c r="F20" s="140">
        <v>217807.31377000001</v>
      </c>
      <c r="G20" s="140">
        <v>231077.94743999999</v>
      </c>
      <c r="H20" s="138">
        <v>168923.96700999999</v>
      </c>
      <c r="I20" s="138"/>
      <c r="J20" s="138"/>
      <c r="K20" s="138"/>
      <c r="L20" s="138"/>
      <c r="M20" s="138"/>
      <c r="N20" s="138"/>
      <c r="O20" s="139">
        <v>1287088.5174199999</v>
      </c>
    </row>
    <row r="21" spans="1:15" ht="15" x14ac:dyDescent="0.25">
      <c r="A21" s="103">
        <v>2018</v>
      </c>
      <c r="B21" s="137" t="s">
        <v>139</v>
      </c>
      <c r="C21" s="138">
        <v>218255.13686</v>
      </c>
      <c r="D21" s="138">
        <v>177209.36773</v>
      </c>
      <c r="E21" s="138">
        <v>219741.03091</v>
      </c>
      <c r="F21" s="138">
        <v>213714.70480000001</v>
      </c>
      <c r="G21" s="138">
        <v>211948.28867000001</v>
      </c>
      <c r="H21" s="138">
        <v>189600.86120000001</v>
      </c>
      <c r="I21" s="138">
        <v>202233.59744000001</v>
      </c>
      <c r="J21" s="138">
        <v>192331.07040999999</v>
      </c>
      <c r="K21" s="138">
        <v>208921.23465</v>
      </c>
      <c r="L21" s="138">
        <v>221852.63436</v>
      </c>
      <c r="M21" s="138">
        <v>241024.81894</v>
      </c>
      <c r="N21" s="138">
        <v>213749.00803999999</v>
      </c>
      <c r="O21" s="139">
        <v>2510581.7540099998</v>
      </c>
    </row>
    <row r="22" spans="1:15" ht="15" x14ac:dyDescent="0.25">
      <c r="A22" s="108">
        <v>2019</v>
      </c>
      <c r="B22" s="137" t="s">
        <v>140</v>
      </c>
      <c r="C22" s="140">
        <v>392913.52137999999</v>
      </c>
      <c r="D22" s="140">
        <v>411557.63325000001</v>
      </c>
      <c r="E22" s="140">
        <v>472023.17913</v>
      </c>
      <c r="F22" s="140">
        <v>476789.04872000002</v>
      </c>
      <c r="G22" s="140">
        <v>527123.25778999995</v>
      </c>
      <c r="H22" s="138">
        <v>348341.66039999999</v>
      </c>
      <c r="I22" s="138"/>
      <c r="J22" s="138"/>
      <c r="K22" s="138"/>
      <c r="L22" s="138"/>
      <c r="M22" s="138"/>
      <c r="N22" s="138"/>
      <c r="O22" s="139">
        <v>2628748.3006699998</v>
      </c>
    </row>
    <row r="23" spans="1:15" ht="15" x14ac:dyDescent="0.25">
      <c r="A23" s="103">
        <v>2018</v>
      </c>
      <c r="B23" s="137" t="s">
        <v>140</v>
      </c>
      <c r="C23" s="138">
        <v>371395.50023000001</v>
      </c>
      <c r="D23" s="140">
        <v>397684.04918999999</v>
      </c>
      <c r="E23" s="138">
        <v>456864.21461999998</v>
      </c>
      <c r="F23" s="138">
        <v>412343.83591999998</v>
      </c>
      <c r="G23" s="138">
        <v>429316.54726000002</v>
      </c>
      <c r="H23" s="138">
        <v>384816.46629999997</v>
      </c>
      <c r="I23" s="138">
        <v>405451.55943000002</v>
      </c>
      <c r="J23" s="138">
        <v>364791.17083999998</v>
      </c>
      <c r="K23" s="138">
        <v>409708.27341999998</v>
      </c>
      <c r="L23" s="138">
        <v>439542.06407999998</v>
      </c>
      <c r="M23" s="138">
        <v>484324.64371999999</v>
      </c>
      <c r="N23" s="138">
        <v>458488.33971999999</v>
      </c>
      <c r="O23" s="139">
        <v>5014726.6647300003</v>
      </c>
    </row>
    <row r="24" spans="1:15" ht="15" x14ac:dyDescent="0.25">
      <c r="A24" s="108">
        <v>2019</v>
      </c>
      <c r="B24" s="135" t="s">
        <v>14</v>
      </c>
      <c r="C24" s="141">
        <f>C26+C28+C30+C32+C34+C36+C38+C40+C42+C44+C46+C48+C50+C52+C54+C56</f>
        <v>10606912.12841</v>
      </c>
      <c r="D24" s="141">
        <f t="shared" ref="D24:O24" si="2">D26+D28+D30+D32+D34+D36+D38+D40+D42+D44+D46+D48+D50+D52+D54+D56</f>
        <v>11040957.464540003</v>
      </c>
      <c r="E24" s="141">
        <f t="shared" si="2"/>
        <v>12634169.61129</v>
      </c>
      <c r="F24" s="141">
        <f t="shared" si="2"/>
        <v>11774999.582829997</v>
      </c>
      <c r="G24" s="141">
        <f t="shared" si="2"/>
        <v>13020095.158060003</v>
      </c>
      <c r="H24" s="141">
        <f t="shared" si="2"/>
        <v>8908911.5749999993</v>
      </c>
      <c r="I24" s="141"/>
      <c r="J24" s="141"/>
      <c r="K24" s="141"/>
      <c r="L24" s="141"/>
      <c r="M24" s="141"/>
      <c r="N24" s="141"/>
      <c r="O24" s="141">
        <f t="shared" si="2"/>
        <v>67986045.520129994</v>
      </c>
    </row>
    <row r="25" spans="1:15" ht="15" x14ac:dyDescent="0.25">
      <c r="A25" s="103">
        <v>2018</v>
      </c>
      <c r="B25" s="135" t="s">
        <v>14</v>
      </c>
      <c r="C25" s="141">
        <f>C27+C29+C31+C33+C35+C37+C39+C41+C43+C45+C47+C49+C51+C53+C55+C57</f>
        <v>9885847.1985400021</v>
      </c>
      <c r="D25" s="141">
        <f t="shared" ref="D25:O25" si="3">D27+D29+D31+D33+D35+D37+D39+D41+D43+D45+D47+D49+D51+D53+D55+D57</f>
        <v>10688312.575700002</v>
      </c>
      <c r="E25" s="141">
        <f t="shared" si="3"/>
        <v>12705742.031419998</v>
      </c>
      <c r="F25" s="141">
        <f t="shared" si="3"/>
        <v>11355077.545770001</v>
      </c>
      <c r="G25" s="141">
        <f t="shared" si="3"/>
        <v>11590044.74432</v>
      </c>
      <c r="H25" s="141">
        <f t="shared" si="3"/>
        <v>10581857.66474</v>
      </c>
      <c r="I25" s="141">
        <f t="shared" si="3"/>
        <v>11551990.639430003</v>
      </c>
      <c r="J25" s="141">
        <f t="shared" si="3"/>
        <v>10100748.717180001</v>
      </c>
      <c r="K25" s="141">
        <f t="shared" si="3"/>
        <v>11715372.4153</v>
      </c>
      <c r="L25" s="141">
        <f t="shared" si="3"/>
        <v>12703367.9855</v>
      </c>
      <c r="M25" s="141">
        <f t="shared" si="3"/>
        <v>12273478.004600001</v>
      </c>
      <c r="N25" s="141">
        <f t="shared" si="3"/>
        <v>11072632.74261</v>
      </c>
      <c r="O25" s="141">
        <f t="shared" si="3"/>
        <v>136224472.26510999</v>
      </c>
    </row>
    <row r="26" spans="1:15" ht="15" x14ac:dyDescent="0.25">
      <c r="A26" s="108">
        <v>2019</v>
      </c>
      <c r="B26" s="137" t="s">
        <v>141</v>
      </c>
      <c r="C26" s="138">
        <v>675639.04084999999</v>
      </c>
      <c r="D26" s="138">
        <v>639789.90506000002</v>
      </c>
      <c r="E26" s="138">
        <v>727503.64321999997</v>
      </c>
      <c r="F26" s="138">
        <v>690948.58079000004</v>
      </c>
      <c r="G26" s="138">
        <v>787256.75682999997</v>
      </c>
      <c r="H26" s="138">
        <v>510768.45290999999</v>
      </c>
      <c r="I26" s="138"/>
      <c r="J26" s="138"/>
      <c r="K26" s="138"/>
      <c r="L26" s="138"/>
      <c r="M26" s="138"/>
      <c r="N26" s="138"/>
      <c r="O26" s="139">
        <v>4031906.3796600001</v>
      </c>
    </row>
    <row r="27" spans="1:15" ht="15" x14ac:dyDescent="0.25">
      <c r="A27" s="103">
        <v>2018</v>
      </c>
      <c r="B27" s="137" t="s">
        <v>141</v>
      </c>
      <c r="C27" s="138">
        <v>695217.7378</v>
      </c>
      <c r="D27" s="138">
        <v>698373.08108999999</v>
      </c>
      <c r="E27" s="138">
        <v>791150.88341000001</v>
      </c>
      <c r="F27" s="138">
        <v>706266.24419</v>
      </c>
      <c r="G27" s="138">
        <v>747205.41078000003</v>
      </c>
      <c r="H27" s="138">
        <v>659439.04787999997</v>
      </c>
      <c r="I27" s="138">
        <v>699570.52479000005</v>
      </c>
      <c r="J27" s="138">
        <v>615916.05243000004</v>
      </c>
      <c r="K27" s="138">
        <v>716707.9632</v>
      </c>
      <c r="L27" s="138">
        <v>759084.73293000006</v>
      </c>
      <c r="M27" s="138">
        <v>746780.03827000002</v>
      </c>
      <c r="N27" s="138">
        <v>621554.73043999996</v>
      </c>
      <c r="O27" s="139">
        <v>8457266.4472100008</v>
      </c>
    </row>
    <row r="28" spans="1:15" ht="15" x14ac:dyDescent="0.25">
      <c r="A28" s="108">
        <v>2019</v>
      </c>
      <c r="B28" s="137" t="s">
        <v>142</v>
      </c>
      <c r="C28" s="138">
        <v>116828.76678999999</v>
      </c>
      <c r="D28" s="138">
        <v>146345.07359000001</v>
      </c>
      <c r="E28" s="138">
        <v>176126.04616</v>
      </c>
      <c r="F28" s="138">
        <v>141762.13607000001</v>
      </c>
      <c r="G28" s="138">
        <v>162810.56836</v>
      </c>
      <c r="H28" s="138">
        <v>87799.797399999996</v>
      </c>
      <c r="I28" s="138"/>
      <c r="J28" s="138"/>
      <c r="K28" s="138"/>
      <c r="L28" s="138"/>
      <c r="M28" s="138"/>
      <c r="N28" s="138"/>
      <c r="O28" s="139">
        <v>831672.38836999994</v>
      </c>
    </row>
    <row r="29" spans="1:15" ht="15" x14ac:dyDescent="0.25">
      <c r="A29" s="103">
        <v>2018</v>
      </c>
      <c r="B29" s="137" t="s">
        <v>142</v>
      </c>
      <c r="C29" s="138">
        <v>129006.51098000001</v>
      </c>
      <c r="D29" s="138">
        <v>144500.90893000001</v>
      </c>
      <c r="E29" s="138">
        <v>168928.24050000001</v>
      </c>
      <c r="F29" s="138">
        <v>149690.21275999999</v>
      </c>
      <c r="G29" s="138">
        <v>141957.16248999999</v>
      </c>
      <c r="H29" s="138">
        <v>117837.21334</v>
      </c>
      <c r="I29" s="138">
        <v>149645.90728000001</v>
      </c>
      <c r="J29" s="138">
        <v>142627.31474</v>
      </c>
      <c r="K29" s="138">
        <v>138314.59461</v>
      </c>
      <c r="L29" s="138">
        <v>142958.90181000001</v>
      </c>
      <c r="M29" s="138">
        <v>124210.01234</v>
      </c>
      <c r="N29" s="138">
        <v>133911.37234999999</v>
      </c>
      <c r="O29" s="139">
        <v>1683588.35213</v>
      </c>
    </row>
    <row r="30" spans="1:15" s="39" customFormat="1" ht="15" x14ac:dyDescent="0.25">
      <c r="A30" s="108">
        <v>2019</v>
      </c>
      <c r="B30" s="137" t="s">
        <v>143</v>
      </c>
      <c r="C30" s="138">
        <v>182672.99269000001</v>
      </c>
      <c r="D30" s="138">
        <v>185831.68093999999</v>
      </c>
      <c r="E30" s="138">
        <v>208933.02343999999</v>
      </c>
      <c r="F30" s="138">
        <v>229819.40286</v>
      </c>
      <c r="G30" s="138">
        <v>235823.49536999999</v>
      </c>
      <c r="H30" s="138">
        <v>133107.04485999999</v>
      </c>
      <c r="I30" s="138"/>
      <c r="J30" s="138"/>
      <c r="K30" s="138"/>
      <c r="L30" s="138"/>
      <c r="M30" s="138"/>
      <c r="N30" s="138"/>
      <c r="O30" s="139">
        <v>1176187.64016</v>
      </c>
    </row>
    <row r="31" spans="1:15" ht="15" x14ac:dyDescent="0.25">
      <c r="A31" s="103">
        <v>2018</v>
      </c>
      <c r="B31" s="137" t="s">
        <v>143</v>
      </c>
      <c r="C31" s="138">
        <v>168766.30025999999</v>
      </c>
      <c r="D31" s="138">
        <v>173337.79154999999</v>
      </c>
      <c r="E31" s="138">
        <v>211790.01795000001</v>
      </c>
      <c r="F31" s="138">
        <v>190638.38509</v>
      </c>
      <c r="G31" s="138">
        <v>200048.17971</v>
      </c>
      <c r="H31" s="138">
        <v>152699.56980999999</v>
      </c>
      <c r="I31" s="138">
        <v>184959.29788</v>
      </c>
      <c r="J31" s="138">
        <v>158409.96462000001</v>
      </c>
      <c r="K31" s="138">
        <v>193617.09578</v>
      </c>
      <c r="L31" s="138">
        <v>213044.10553</v>
      </c>
      <c r="M31" s="138">
        <v>227692.57577</v>
      </c>
      <c r="N31" s="138">
        <v>190174.85818000001</v>
      </c>
      <c r="O31" s="139">
        <v>2265178.1421300001</v>
      </c>
    </row>
    <row r="32" spans="1:15" ht="15" x14ac:dyDescent="0.25">
      <c r="A32" s="108">
        <v>2019</v>
      </c>
      <c r="B32" s="137" t="s">
        <v>144</v>
      </c>
      <c r="C32" s="140">
        <v>1524220.64686</v>
      </c>
      <c r="D32" s="140">
        <v>1633733.8228199999</v>
      </c>
      <c r="E32" s="140">
        <v>1828105.3776700001</v>
      </c>
      <c r="F32" s="140">
        <v>1764557.77266</v>
      </c>
      <c r="G32" s="140">
        <v>1941273.12589</v>
      </c>
      <c r="H32" s="140">
        <v>1297288.4972600001</v>
      </c>
      <c r="I32" s="140"/>
      <c r="J32" s="140"/>
      <c r="K32" s="140"/>
      <c r="L32" s="140"/>
      <c r="M32" s="140"/>
      <c r="N32" s="140"/>
      <c r="O32" s="139">
        <v>9989179.2431600001</v>
      </c>
    </row>
    <row r="33" spans="1:15" ht="15" x14ac:dyDescent="0.25">
      <c r="A33" s="103">
        <v>2018</v>
      </c>
      <c r="B33" s="137" t="s">
        <v>144</v>
      </c>
      <c r="C33" s="138">
        <v>1349422.57565</v>
      </c>
      <c r="D33" s="138">
        <v>1260187.44426</v>
      </c>
      <c r="E33" s="138">
        <v>1560031.6217</v>
      </c>
      <c r="F33" s="140">
        <v>1347988.6047799999</v>
      </c>
      <c r="G33" s="140">
        <v>1461147.1682800001</v>
      </c>
      <c r="H33" s="140">
        <v>1417615.5962</v>
      </c>
      <c r="I33" s="140">
        <v>1473251.49758</v>
      </c>
      <c r="J33" s="140">
        <v>1374072.55433</v>
      </c>
      <c r="K33" s="140">
        <v>1529524.6383499999</v>
      </c>
      <c r="L33" s="140">
        <v>1583012.28675</v>
      </c>
      <c r="M33" s="140">
        <v>1489282.8829900001</v>
      </c>
      <c r="N33" s="140">
        <v>1507524.6777300001</v>
      </c>
      <c r="O33" s="139">
        <v>17353061.548599999</v>
      </c>
    </row>
    <row r="34" spans="1:15" ht="15" x14ac:dyDescent="0.25">
      <c r="A34" s="108">
        <v>2019</v>
      </c>
      <c r="B34" s="137" t="s">
        <v>145</v>
      </c>
      <c r="C34" s="138">
        <v>1415298.93505</v>
      </c>
      <c r="D34" s="138">
        <v>1414269.0472800001</v>
      </c>
      <c r="E34" s="138">
        <v>1675412.23655</v>
      </c>
      <c r="F34" s="138">
        <v>1506313.0334300001</v>
      </c>
      <c r="G34" s="138">
        <v>1625513.78422</v>
      </c>
      <c r="H34" s="138">
        <v>1090800.3547799999</v>
      </c>
      <c r="I34" s="138"/>
      <c r="J34" s="138"/>
      <c r="K34" s="138"/>
      <c r="L34" s="138"/>
      <c r="M34" s="138"/>
      <c r="N34" s="138"/>
      <c r="O34" s="139">
        <v>8727607.3913100008</v>
      </c>
    </row>
    <row r="35" spans="1:15" ht="15" x14ac:dyDescent="0.25">
      <c r="A35" s="103">
        <v>2018</v>
      </c>
      <c r="B35" s="137" t="s">
        <v>145</v>
      </c>
      <c r="C35" s="138">
        <v>1427518.43108</v>
      </c>
      <c r="D35" s="138">
        <v>1405228.1349899999</v>
      </c>
      <c r="E35" s="138">
        <v>1678441.7929199999</v>
      </c>
      <c r="F35" s="138">
        <v>1464978.9456799999</v>
      </c>
      <c r="G35" s="138">
        <v>1481005.85201</v>
      </c>
      <c r="H35" s="138">
        <v>1354507.2340200001</v>
      </c>
      <c r="I35" s="138">
        <v>1580637.0014500001</v>
      </c>
      <c r="J35" s="138">
        <v>1385416.9784899999</v>
      </c>
      <c r="K35" s="138">
        <v>1459379.0553299999</v>
      </c>
      <c r="L35" s="138">
        <v>1561042.1975799999</v>
      </c>
      <c r="M35" s="138">
        <v>1525290.1079299999</v>
      </c>
      <c r="N35" s="138">
        <v>1306055.6900899999</v>
      </c>
      <c r="O35" s="139">
        <v>17629501.421569999</v>
      </c>
    </row>
    <row r="36" spans="1:15" ht="15" x14ac:dyDescent="0.25">
      <c r="A36" s="108">
        <v>2019</v>
      </c>
      <c r="B36" s="137" t="s">
        <v>146</v>
      </c>
      <c r="C36" s="138">
        <v>2327891.0437099999</v>
      </c>
      <c r="D36" s="138">
        <v>2544771.9756100001</v>
      </c>
      <c r="E36" s="138">
        <v>2883340.3522899998</v>
      </c>
      <c r="F36" s="138">
        <v>2615335.3822900001</v>
      </c>
      <c r="G36" s="138">
        <v>2754586.28804</v>
      </c>
      <c r="H36" s="138">
        <v>2192767.3038400002</v>
      </c>
      <c r="I36" s="138"/>
      <c r="J36" s="138"/>
      <c r="K36" s="138"/>
      <c r="L36" s="138"/>
      <c r="M36" s="138"/>
      <c r="N36" s="138"/>
      <c r="O36" s="139">
        <v>15318692.34578</v>
      </c>
    </row>
    <row r="37" spans="1:15" ht="15" x14ac:dyDescent="0.25">
      <c r="A37" s="103">
        <v>2018</v>
      </c>
      <c r="B37" s="137" t="s">
        <v>146</v>
      </c>
      <c r="C37" s="138">
        <v>2285575.09082</v>
      </c>
      <c r="D37" s="138">
        <v>2795908.2250100002</v>
      </c>
      <c r="E37" s="138">
        <v>3144072.3177899998</v>
      </c>
      <c r="F37" s="138">
        <v>2901991.04024</v>
      </c>
      <c r="G37" s="138">
        <v>2764089.3998699998</v>
      </c>
      <c r="H37" s="138">
        <v>2539894.5764500001</v>
      </c>
      <c r="I37" s="138">
        <v>2762765.1183199999</v>
      </c>
      <c r="J37" s="138">
        <v>1607580.9760799999</v>
      </c>
      <c r="K37" s="138">
        <v>2605378.7055799998</v>
      </c>
      <c r="L37" s="138">
        <v>2918844.09448</v>
      </c>
      <c r="M37" s="138">
        <v>2766903.0175200002</v>
      </c>
      <c r="N37" s="138">
        <v>2472079.5484099998</v>
      </c>
      <c r="O37" s="139">
        <v>31565082.110569999</v>
      </c>
    </row>
    <row r="38" spans="1:15" ht="15" x14ac:dyDescent="0.25">
      <c r="A38" s="108">
        <v>2019</v>
      </c>
      <c r="B38" s="137" t="s">
        <v>147</v>
      </c>
      <c r="C38" s="138">
        <v>91914.359599999996</v>
      </c>
      <c r="D38" s="138">
        <v>75710.983500000002</v>
      </c>
      <c r="E38" s="138">
        <v>99641.453349999996</v>
      </c>
      <c r="F38" s="138">
        <v>114409.47928</v>
      </c>
      <c r="G38" s="138">
        <v>53989.944869999999</v>
      </c>
      <c r="H38" s="138">
        <v>55640.859450000004</v>
      </c>
      <c r="I38" s="138"/>
      <c r="J38" s="138"/>
      <c r="K38" s="138"/>
      <c r="L38" s="138"/>
      <c r="M38" s="138"/>
      <c r="N38" s="138"/>
      <c r="O38" s="139">
        <v>491307.08004999999</v>
      </c>
    </row>
    <row r="39" spans="1:15" ht="15" x14ac:dyDescent="0.25">
      <c r="A39" s="103">
        <v>2018</v>
      </c>
      <c r="B39" s="137" t="s">
        <v>147</v>
      </c>
      <c r="C39" s="138">
        <v>42524.265619999998</v>
      </c>
      <c r="D39" s="138">
        <v>56242.339760000003</v>
      </c>
      <c r="E39" s="138">
        <v>79226.622390000004</v>
      </c>
      <c r="F39" s="138">
        <v>42637.633880000001</v>
      </c>
      <c r="G39" s="138">
        <v>133538.68554000001</v>
      </c>
      <c r="H39" s="138">
        <v>139721.95924</v>
      </c>
      <c r="I39" s="138">
        <v>148742.76595999999</v>
      </c>
      <c r="J39" s="138">
        <v>95641.843789999999</v>
      </c>
      <c r="K39" s="138">
        <v>53260.481919999998</v>
      </c>
      <c r="L39" s="138">
        <v>130754.85827</v>
      </c>
      <c r="M39" s="138">
        <v>29652.930079999998</v>
      </c>
      <c r="N39" s="138">
        <v>38576.353869999999</v>
      </c>
      <c r="O39" s="139">
        <v>990520.74031999998</v>
      </c>
    </row>
    <row r="40" spans="1:15" ht="15" x14ac:dyDescent="0.25">
      <c r="A40" s="108">
        <v>2019</v>
      </c>
      <c r="B40" s="137" t="s">
        <v>148</v>
      </c>
      <c r="C40" s="138">
        <v>797376.70773999998</v>
      </c>
      <c r="D40" s="138">
        <v>889006.11655000004</v>
      </c>
      <c r="E40" s="138">
        <v>992646.57282999996</v>
      </c>
      <c r="F40" s="138">
        <v>937323.87609999999</v>
      </c>
      <c r="G40" s="138">
        <v>1043596.75957</v>
      </c>
      <c r="H40" s="138">
        <v>716804.28963999997</v>
      </c>
      <c r="I40" s="138"/>
      <c r="J40" s="138"/>
      <c r="K40" s="138"/>
      <c r="L40" s="138"/>
      <c r="M40" s="138"/>
      <c r="N40" s="138"/>
      <c r="O40" s="139">
        <v>5376754.3224299997</v>
      </c>
    </row>
    <row r="41" spans="1:15" ht="15" x14ac:dyDescent="0.25">
      <c r="A41" s="103">
        <v>2018</v>
      </c>
      <c r="B41" s="137" t="s">
        <v>148</v>
      </c>
      <c r="C41" s="138">
        <v>767130.12494999997</v>
      </c>
      <c r="D41" s="138">
        <v>879671.44675</v>
      </c>
      <c r="E41" s="138">
        <v>1028302.50552</v>
      </c>
      <c r="F41" s="138">
        <v>948811.22777</v>
      </c>
      <c r="G41" s="138">
        <v>985780.75783000002</v>
      </c>
      <c r="H41" s="138">
        <v>861743.66347999999</v>
      </c>
      <c r="I41" s="138">
        <v>871301.27211000002</v>
      </c>
      <c r="J41" s="138">
        <v>800780.80090999999</v>
      </c>
      <c r="K41" s="138">
        <v>999349.74872999999</v>
      </c>
      <c r="L41" s="138">
        <v>1112842.03317</v>
      </c>
      <c r="M41" s="138">
        <v>1091022.93414</v>
      </c>
      <c r="N41" s="138">
        <v>957264.71921999997</v>
      </c>
      <c r="O41" s="139">
        <v>11304001.234580001</v>
      </c>
    </row>
    <row r="42" spans="1:15" ht="15" x14ac:dyDescent="0.25">
      <c r="A42" s="108">
        <v>2019</v>
      </c>
      <c r="B42" s="137" t="s">
        <v>149</v>
      </c>
      <c r="C42" s="138">
        <v>585777.77391999995</v>
      </c>
      <c r="D42" s="138">
        <v>601202.43406</v>
      </c>
      <c r="E42" s="138">
        <v>699126.69481999998</v>
      </c>
      <c r="F42" s="138">
        <v>660530.20947</v>
      </c>
      <c r="G42" s="138">
        <v>781861.5797</v>
      </c>
      <c r="H42" s="138">
        <v>473284.57629</v>
      </c>
      <c r="I42" s="138"/>
      <c r="J42" s="138"/>
      <c r="K42" s="138"/>
      <c r="L42" s="138"/>
      <c r="M42" s="138"/>
      <c r="N42" s="138"/>
      <c r="O42" s="139">
        <v>3801783.2682599998</v>
      </c>
    </row>
    <row r="43" spans="1:15" ht="15" x14ac:dyDescent="0.25">
      <c r="A43" s="103">
        <v>2018</v>
      </c>
      <c r="B43" s="137" t="s">
        <v>149</v>
      </c>
      <c r="C43" s="138">
        <v>511761.42559</v>
      </c>
      <c r="D43" s="138">
        <v>547295.95458999998</v>
      </c>
      <c r="E43" s="138">
        <v>635697.34967000003</v>
      </c>
      <c r="F43" s="138">
        <v>602380.30782999995</v>
      </c>
      <c r="G43" s="138">
        <v>622847.98627999995</v>
      </c>
      <c r="H43" s="138">
        <v>551031.92663</v>
      </c>
      <c r="I43" s="138">
        <v>611385.17429999996</v>
      </c>
      <c r="J43" s="138">
        <v>550932.26330999995</v>
      </c>
      <c r="K43" s="138">
        <v>612340.98176</v>
      </c>
      <c r="L43" s="138">
        <v>702366.57539999997</v>
      </c>
      <c r="M43" s="138">
        <v>702691.98415999999</v>
      </c>
      <c r="N43" s="138">
        <v>662722.95620999997</v>
      </c>
      <c r="O43" s="139">
        <v>7313454.8857300002</v>
      </c>
    </row>
    <row r="44" spans="1:15" ht="15" x14ac:dyDescent="0.25">
      <c r="A44" s="108">
        <v>2019</v>
      </c>
      <c r="B44" s="137" t="s">
        <v>150</v>
      </c>
      <c r="C44" s="138">
        <v>650804.2254</v>
      </c>
      <c r="D44" s="138">
        <v>655137.05460999999</v>
      </c>
      <c r="E44" s="138">
        <v>712463.94166999997</v>
      </c>
      <c r="F44" s="138">
        <v>707295.82397000003</v>
      </c>
      <c r="G44" s="138">
        <v>827919.23320000002</v>
      </c>
      <c r="H44" s="138">
        <v>517820.85982000001</v>
      </c>
      <c r="I44" s="138"/>
      <c r="J44" s="138"/>
      <c r="K44" s="138"/>
      <c r="L44" s="138"/>
      <c r="M44" s="138"/>
      <c r="N44" s="138"/>
      <c r="O44" s="139">
        <v>4071441.1386699998</v>
      </c>
    </row>
    <row r="45" spans="1:15" ht="15" x14ac:dyDescent="0.25">
      <c r="A45" s="103">
        <v>2018</v>
      </c>
      <c r="B45" s="137" t="s">
        <v>150</v>
      </c>
      <c r="C45" s="138">
        <v>597071.10094999999</v>
      </c>
      <c r="D45" s="138">
        <v>635627.30166</v>
      </c>
      <c r="E45" s="138">
        <v>752659.75242999999</v>
      </c>
      <c r="F45" s="138">
        <v>697996.73695000005</v>
      </c>
      <c r="G45" s="138">
        <v>716062.79812000005</v>
      </c>
      <c r="H45" s="138">
        <v>656930.07006000006</v>
      </c>
      <c r="I45" s="138">
        <v>686919.49075999996</v>
      </c>
      <c r="J45" s="138">
        <v>600373.73675000004</v>
      </c>
      <c r="K45" s="138">
        <v>663447.95184999995</v>
      </c>
      <c r="L45" s="138">
        <v>715231.58592999994</v>
      </c>
      <c r="M45" s="138">
        <v>729424.65784</v>
      </c>
      <c r="N45" s="138">
        <v>631280.74283999996</v>
      </c>
      <c r="O45" s="139">
        <v>8083025.9261400001</v>
      </c>
    </row>
    <row r="46" spans="1:15" ht="15" x14ac:dyDescent="0.25">
      <c r="A46" s="108">
        <v>2019</v>
      </c>
      <c r="B46" s="137" t="s">
        <v>151</v>
      </c>
      <c r="C46" s="138">
        <v>1197475.51746</v>
      </c>
      <c r="D46" s="138">
        <v>1195839.9701100001</v>
      </c>
      <c r="E46" s="138">
        <v>1307661.0364300001</v>
      </c>
      <c r="F46" s="138">
        <v>1235768.7714800001</v>
      </c>
      <c r="G46" s="138">
        <v>1355957.09249</v>
      </c>
      <c r="H46" s="138">
        <v>878437.09843999997</v>
      </c>
      <c r="I46" s="138"/>
      <c r="J46" s="138"/>
      <c r="K46" s="138"/>
      <c r="L46" s="138"/>
      <c r="M46" s="138"/>
      <c r="N46" s="138"/>
      <c r="O46" s="139">
        <v>7171139.4864100004</v>
      </c>
    </row>
    <row r="47" spans="1:15" ht="15" x14ac:dyDescent="0.25">
      <c r="A47" s="103">
        <v>2018</v>
      </c>
      <c r="B47" s="137" t="s">
        <v>151</v>
      </c>
      <c r="C47" s="138">
        <v>1117500.22694</v>
      </c>
      <c r="D47" s="138">
        <v>1147428.09671</v>
      </c>
      <c r="E47" s="138">
        <v>1287238.8788399999</v>
      </c>
      <c r="F47" s="138">
        <v>1122431.8320899999</v>
      </c>
      <c r="G47" s="138">
        <v>1204113.1554399999</v>
      </c>
      <c r="H47" s="138">
        <v>1187610.1720799999</v>
      </c>
      <c r="I47" s="138">
        <v>1260244.78776</v>
      </c>
      <c r="J47" s="138">
        <v>1181895.4759899999</v>
      </c>
      <c r="K47" s="138">
        <v>1404160.0737600001</v>
      </c>
      <c r="L47" s="138">
        <v>1489984.88032</v>
      </c>
      <c r="M47" s="138">
        <v>1659630.3535500001</v>
      </c>
      <c r="N47" s="138">
        <v>1436930.80837</v>
      </c>
      <c r="O47" s="139">
        <v>15499168.74185</v>
      </c>
    </row>
    <row r="48" spans="1:15" ht="15" x14ac:dyDescent="0.25">
      <c r="A48" s="108">
        <v>2019</v>
      </c>
      <c r="B48" s="137" t="s">
        <v>152</v>
      </c>
      <c r="C48" s="138">
        <v>251910.98457</v>
      </c>
      <c r="D48" s="138">
        <v>266396.28263999999</v>
      </c>
      <c r="E48" s="138">
        <v>316770.00822999998</v>
      </c>
      <c r="F48" s="138">
        <v>311366.40990000003</v>
      </c>
      <c r="G48" s="138">
        <v>354177.50114000001</v>
      </c>
      <c r="H48" s="138">
        <v>235457.13058999999</v>
      </c>
      <c r="I48" s="138"/>
      <c r="J48" s="138"/>
      <c r="K48" s="138"/>
      <c r="L48" s="138"/>
      <c r="M48" s="138"/>
      <c r="N48" s="138"/>
      <c r="O48" s="139">
        <v>1736078.3170700001</v>
      </c>
    </row>
    <row r="49" spans="1:15" ht="15" x14ac:dyDescent="0.25">
      <c r="A49" s="103">
        <v>2018</v>
      </c>
      <c r="B49" s="137" t="s">
        <v>152</v>
      </c>
      <c r="C49" s="138">
        <v>208340.64773999999</v>
      </c>
      <c r="D49" s="138">
        <v>239376.10553999999</v>
      </c>
      <c r="E49" s="138">
        <v>266845.07678</v>
      </c>
      <c r="F49" s="138">
        <v>258401.22227999999</v>
      </c>
      <c r="G49" s="138">
        <v>273577.41087999998</v>
      </c>
      <c r="H49" s="138">
        <v>254254.18246000001</v>
      </c>
      <c r="I49" s="138">
        <v>256352.098</v>
      </c>
      <c r="J49" s="138">
        <v>220595.08929</v>
      </c>
      <c r="K49" s="138">
        <v>243458.81565999999</v>
      </c>
      <c r="L49" s="138">
        <v>261500.93969</v>
      </c>
      <c r="M49" s="138">
        <v>261200.28651000001</v>
      </c>
      <c r="N49" s="138">
        <v>242754.13456999999</v>
      </c>
      <c r="O49" s="139">
        <v>2986656.0093999999</v>
      </c>
    </row>
    <row r="50" spans="1:15" ht="15" x14ac:dyDescent="0.25">
      <c r="A50" s="108">
        <v>2019</v>
      </c>
      <c r="B50" s="137" t="s">
        <v>153</v>
      </c>
      <c r="C50" s="138">
        <v>272605.94021999999</v>
      </c>
      <c r="D50" s="138">
        <v>250588.32324999999</v>
      </c>
      <c r="E50" s="138">
        <v>297957.09169999999</v>
      </c>
      <c r="F50" s="138">
        <v>258700.74940999999</v>
      </c>
      <c r="G50" s="138">
        <v>362066.55738000001</v>
      </c>
      <c r="H50" s="138">
        <v>216758.53179000001</v>
      </c>
      <c r="I50" s="138"/>
      <c r="J50" s="138"/>
      <c r="K50" s="138"/>
      <c r="L50" s="138"/>
      <c r="M50" s="138"/>
      <c r="N50" s="138"/>
      <c r="O50" s="139">
        <v>1658677.1937500001</v>
      </c>
    </row>
    <row r="51" spans="1:15" ht="15" x14ac:dyDescent="0.25">
      <c r="A51" s="103">
        <v>2018</v>
      </c>
      <c r="B51" s="137" t="s">
        <v>153</v>
      </c>
      <c r="C51" s="138">
        <v>141387.96517000001</v>
      </c>
      <c r="D51" s="138">
        <v>195475.11747</v>
      </c>
      <c r="E51" s="138">
        <v>522430.24839999998</v>
      </c>
      <c r="F51" s="138">
        <v>354309.10266999999</v>
      </c>
      <c r="G51" s="138">
        <v>250847.89319</v>
      </c>
      <c r="H51" s="138">
        <v>197918.91388000001</v>
      </c>
      <c r="I51" s="138">
        <v>259578.60659000001</v>
      </c>
      <c r="J51" s="138">
        <v>896225.33496000001</v>
      </c>
      <c r="K51" s="138">
        <v>590170.90833000001</v>
      </c>
      <c r="L51" s="138">
        <v>471252.60317999998</v>
      </c>
      <c r="M51" s="138">
        <v>272015.65155000001</v>
      </c>
      <c r="N51" s="138">
        <v>252176.95764000001</v>
      </c>
      <c r="O51" s="139">
        <v>4403789.3030300001</v>
      </c>
    </row>
    <row r="52" spans="1:15" ht="15" x14ac:dyDescent="0.25">
      <c r="A52" s="108">
        <v>2019</v>
      </c>
      <c r="B52" s="137" t="s">
        <v>154</v>
      </c>
      <c r="C52" s="138">
        <v>174778.22837</v>
      </c>
      <c r="D52" s="138">
        <v>170976.06770000001</v>
      </c>
      <c r="E52" s="138">
        <v>282580.45009</v>
      </c>
      <c r="F52" s="138">
        <v>197049.90953999999</v>
      </c>
      <c r="G52" s="138">
        <v>249012.31034</v>
      </c>
      <c r="H52" s="138">
        <v>207860.86794</v>
      </c>
      <c r="I52" s="138"/>
      <c r="J52" s="138"/>
      <c r="K52" s="138"/>
      <c r="L52" s="138"/>
      <c r="M52" s="138"/>
      <c r="N52" s="138"/>
      <c r="O52" s="139">
        <v>1282257.8339800001</v>
      </c>
    </row>
    <row r="53" spans="1:15" ht="15" x14ac:dyDescent="0.25">
      <c r="A53" s="103">
        <v>2018</v>
      </c>
      <c r="B53" s="137" t="s">
        <v>154</v>
      </c>
      <c r="C53" s="138">
        <v>106506.34802</v>
      </c>
      <c r="D53" s="138">
        <v>149655.0753</v>
      </c>
      <c r="E53" s="138">
        <v>147926.57779000001</v>
      </c>
      <c r="F53" s="138">
        <v>189961.07772999999</v>
      </c>
      <c r="G53" s="138">
        <v>190016.05770999999</v>
      </c>
      <c r="H53" s="138">
        <v>123013.28576</v>
      </c>
      <c r="I53" s="138">
        <v>197255.41209</v>
      </c>
      <c r="J53" s="138">
        <v>119749.85591</v>
      </c>
      <c r="K53" s="138">
        <v>122785.72756</v>
      </c>
      <c r="L53" s="138">
        <v>206633.42103999999</v>
      </c>
      <c r="M53" s="138">
        <v>228958.16792000001</v>
      </c>
      <c r="N53" s="138">
        <v>253495.31524</v>
      </c>
      <c r="O53" s="139">
        <v>2035956.32207</v>
      </c>
    </row>
    <row r="54" spans="1:15" ht="15" x14ac:dyDescent="0.25">
      <c r="A54" s="108">
        <v>2019</v>
      </c>
      <c r="B54" s="137" t="s">
        <v>155</v>
      </c>
      <c r="C54" s="138">
        <v>334397.50907999999</v>
      </c>
      <c r="D54" s="138">
        <v>362353.76397000003</v>
      </c>
      <c r="E54" s="138">
        <v>414514.39789000002</v>
      </c>
      <c r="F54" s="138">
        <v>392916.03269999998</v>
      </c>
      <c r="G54" s="138">
        <v>473704.52639999997</v>
      </c>
      <c r="H54" s="138">
        <v>287299.56958000001</v>
      </c>
      <c r="I54" s="138"/>
      <c r="J54" s="138"/>
      <c r="K54" s="138"/>
      <c r="L54" s="138"/>
      <c r="M54" s="138"/>
      <c r="N54" s="138"/>
      <c r="O54" s="139">
        <v>2265185.7996200002</v>
      </c>
    </row>
    <row r="55" spans="1:15" ht="15" x14ac:dyDescent="0.25">
      <c r="A55" s="103">
        <v>2018</v>
      </c>
      <c r="B55" s="137" t="s">
        <v>155</v>
      </c>
      <c r="C55" s="138">
        <v>331287.17619999999</v>
      </c>
      <c r="D55" s="138">
        <v>350915.61978000001</v>
      </c>
      <c r="E55" s="138">
        <v>417498.91473000002</v>
      </c>
      <c r="F55" s="138">
        <v>365936.32127000001</v>
      </c>
      <c r="G55" s="138">
        <v>406277.45730000001</v>
      </c>
      <c r="H55" s="138">
        <v>357596.32114999997</v>
      </c>
      <c r="I55" s="138">
        <v>401515.14698000002</v>
      </c>
      <c r="J55" s="138">
        <v>342624.5944</v>
      </c>
      <c r="K55" s="138">
        <v>374318.99060999998</v>
      </c>
      <c r="L55" s="138">
        <v>422422.60677000001</v>
      </c>
      <c r="M55" s="138">
        <v>409450.05657999997</v>
      </c>
      <c r="N55" s="138">
        <v>352721.51666999998</v>
      </c>
      <c r="O55" s="139">
        <v>4532564.7224399997</v>
      </c>
    </row>
    <row r="56" spans="1:15" ht="15" x14ac:dyDescent="0.25">
      <c r="A56" s="108">
        <v>2019</v>
      </c>
      <c r="B56" s="137" t="s">
        <v>156</v>
      </c>
      <c r="C56" s="138">
        <v>7319.4561000000003</v>
      </c>
      <c r="D56" s="138">
        <v>9004.9628499999999</v>
      </c>
      <c r="E56" s="138">
        <v>11387.284949999999</v>
      </c>
      <c r="F56" s="138">
        <v>10902.01288</v>
      </c>
      <c r="G56" s="138">
        <v>10545.634260000001</v>
      </c>
      <c r="H56" s="138">
        <v>7016.3404099999998</v>
      </c>
      <c r="I56" s="138"/>
      <c r="J56" s="138"/>
      <c r="K56" s="138"/>
      <c r="L56" s="138"/>
      <c r="M56" s="138"/>
      <c r="N56" s="138"/>
      <c r="O56" s="139">
        <v>56175.691449999998</v>
      </c>
    </row>
    <row r="57" spans="1:15" ht="15" x14ac:dyDescent="0.25">
      <c r="A57" s="103">
        <v>2018</v>
      </c>
      <c r="B57" s="137" t="s">
        <v>156</v>
      </c>
      <c r="C57" s="138">
        <v>6831.2707700000001</v>
      </c>
      <c r="D57" s="138">
        <v>9089.9323100000001</v>
      </c>
      <c r="E57" s="138">
        <v>13501.230600000001</v>
      </c>
      <c r="F57" s="138">
        <v>10658.65056</v>
      </c>
      <c r="G57" s="138">
        <v>11529.36889</v>
      </c>
      <c r="H57" s="138">
        <v>10043.9323</v>
      </c>
      <c r="I57" s="138">
        <v>7866.5375800000002</v>
      </c>
      <c r="J57" s="138">
        <v>7905.8811800000003</v>
      </c>
      <c r="K57" s="138">
        <v>9156.6822699999993</v>
      </c>
      <c r="L57" s="138">
        <v>12392.16265</v>
      </c>
      <c r="M57" s="138">
        <v>9272.3474499999993</v>
      </c>
      <c r="N57" s="138">
        <v>13408.360780000001</v>
      </c>
      <c r="O57" s="139">
        <v>121656.35734</v>
      </c>
    </row>
    <row r="58" spans="1:15" ht="15" x14ac:dyDescent="0.25">
      <c r="A58" s="108">
        <v>2019</v>
      </c>
      <c r="B58" s="135" t="s">
        <v>31</v>
      </c>
      <c r="C58" s="141">
        <f>C60</f>
        <v>304076.68474</v>
      </c>
      <c r="D58" s="141">
        <f t="shared" ref="D58:O58" si="4">D60</f>
        <v>293966.76949999999</v>
      </c>
      <c r="E58" s="141">
        <f t="shared" si="4"/>
        <v>368407.54131</v>
      </c>
      <c r="F58" s="141">
        <f t="shared" si="4"/>
        <v>385339.88721999998</v>
      </c>
      <c r="G58" s="141">
        <f t="shared" si="4"/>
        <v>459681.41327999998</v>
      </c>
      <c r="H58" s="141">
        <f t="shared" si="4"/>
        <v>318207.46197</v>
      </c>
      <c r="I58" s="141"/>
      <c r="J58" s="141"/>
      <c r="K58" s="141"/>
      <c r="L58" s="141"/>
      <c r="M58" s="141"/>
      <c r="N58" s="141"/>
      <c r="O58" s="141">
        <f t="shared" si="4"/>
        <v>2129679.7580200001</v>
      </c>
    </row>
    <row r="59" spans="1:15" ht="15" x14ac:dyDescent="0.25">
      <c r="A59" s="103">
        <v>2018</v>
      </c>
      <c r="B59" s="135" t="s">
        <v>31</v>
      </c>
      <c r="C59" s="141">
        <f>C61</f>
        <v>391324.55086000002</v>
      </c>
      <c r="D59" s="141">
        <f t="shared" ref="D59:O59" si="5">D61</f>
        <v>334207.24878999998</v>
      </c>
      <c r="E59" s="141">
        <f t="shared" si="5"/>
        <v>376898.40801999997</v>
      </c>
      <c r="F59" s="141">
        <f t="shared" si="5"/>
        <v>369344.33247000002</v>
      </c>
      <c r="G59" s="141">
        <f t="shared" si="5"/>
        <v>430250.76095999999</v>
      </c>
      <c r="H59" s="141">
        <f t="shared" si="5"/>
        <v>379256.99645999999</v>
      </c>
      <c r="I59" s="141">
        <f t="shared" si="5"/>
        <v>403169.32608999999</v>
      </c>
      <c r="J59" s="141">
        <f t="shared" si="5"/>
        <v>325034.33490000002</v>
      </c>
      <c r="K59" s="141">
        <f t="shared" si="5"/>
        <v>364373.57481999998</v>
      </c>
      <c r="L59" s="141">
        <f t="shared" si="5"/>
        <v>415068.17206999997</v>
      </c>
      <c r="M59" s="141">
        <f t="shared" si="5"/>
        <v>398765.57965999999</v>
      </c>
      <c r="N59" s="141">
        <f t="shared" si="5"/>
        <v>373590.67228</v>
      </c>
      <c r="O59" s="141">
        <f t="shared" si="5"/>
        <v>4561283.9573799996</v>
      </c>
    </row>
    <row r="60" spans="1:15" ht="15" x14ac:dyDescent="0.25">
      <c r="A60" s="108">
        <v>2019</v>
      </c>
      <c r="B60" s="137" t="s">
        <v>157</v>
      </c>
      <c r="C60" s="138">
        <v>304076.68474</v>
      </c>
      <c r="D60" s="138">
        <v>293966.76949999999</v>
      </c>
      <c r="E60" s="138">
        <v>368407.54131</v>
      </c>
      <c r="F60" s="138">
        <v>385339.88721999998</v>
      </c>
      <c r="G60" s="138">
        <v>459681.41327999998</v>
      </c>
      <c r="H60" s="138">
        <v>318207.46197</v>
      </c>
      <c r="I60" s="138"/>
      <c r="J60" s="138"/>
      <c r="K60" s="138"/>
      <c r="L60" s="138"/>
      <c r="M60" s="138"/>
      <c r="N60" s="138"/>
      <c r="O60" s="139">
        <v>2129679.7580200001</v>
      </c>
    </row>
    <row r="61" spans="1:15" ht="15.75" thickBot="1" x14ac:dyDescent="0.3">
      <c r="A61" s="103">
        <v>2018</v>
      </c>
      <c r="B61" s="137" t="s">
        <v>157</v>
      </c>
      <c r="C61" s="138">
        <v>391324.55086000002</v>
      </c>
      <c r="D61" s="138">
        <v>334207.24878999998</v>
      </c>
      <c r="E61" s="138">
        <v>376898.40801999997</v>
      </c>
      <c r="F61" s="138">
        <v>369344.33247000002</v>
      </c>
      <c r="G61" s="138">
        <v>430250.76095999999</v>
      </c>
      <c r="H61" s="138">
        <v>379256.99645999999</v>
      </c>
      <c r="I61" s="138">
        <v>403169.32608999999</v>
      </c>
      <c r="J61" s="138">
        <v>325034.33490000002</v>
      </c>
      <c r="K61" s="138">
        <v>364373.57481999998</v>
      </c>
      <c r="L61" s="138">
        <v>415068.17206999997</v>
      </c>
      <c r="M61" s="138">
        <v>398765.57965999999</v>
      </c>
      <c r="N61" s="138">
        <v>373590.67228</v>
      </c>
      <c r="O61" s="139">
        <v>4561283.9573799996</v>
      </c>
    </row>
    <row r="62" spans="1:15" s="34" customFormat="1" ht="15" customHeight="1" thickBot="1" x14ac:dyDescent="0.25">
      <c r="A62" s="142">
        <v>2002</v>
      </c>
      <c r="B62" s="143" t="s">
        <v>40</v>
      </c>
      <c r="C62" s="144">
        <v>2607319.6609999998</v>
      </c>
      <c r="D62" s="144">
        <v>2383772.9539999999</v>
      </c>
      <c r="E62" s="144">
        <v>2918943.5210000002</v>
      </c>
      <c r="F62" s="144">
        <v>2742857.9219999998</v>
      </c>
      <c r="G62" s="144">
        <v>3000325.2429999998</v>
      </c>
      <c r="H62" s="144">
        <v>2770693.8810000001</v>
      </c>
      <c r="I62" s="144">
        <v>3103851.8620000002</v>
      </c>
      <c r="J62" s="144">
        <v>2975888.9739999999</v>
      </c>
      <c r="K62" s="144">
        <v>3218206.861</v>
      </c>
      <c r="L62" s="144">
        <v>3501128.02</v>
      </c>
      <c r="M62" s="144">
        <v>3593604.8960000002</v>
      </c>
      <c r="N62" s="144">
        <v>3242495.2340000002</v>
      </c>
      <c r="O62" s="145">
        <f>SUM(C62:N62)</f>
        <v>36059089.028999999</v>
      </c>
    </row>
    <row r="63" spans="1:15" s="34" customFormat="1" ht="15" customHeight="1" thickBot="1" x14ac:dyDescent="0.25">
      <c r="A63" s="142">
        <v>2003</v>
      </c>
      <c r="B63" s="143" t="s">
        <v>40</v>
      </c>
      <c r="C63" s="144">
        <v>3533705.5819999999</v>
      </c>
      <c r="D63" s="144">
        <v>2923460.39</v>
      </c>
      <c r="E63" s="144">
        <v>3908255.9909999999</v>
      </c>
      <c r="F63" s="144">
        <v>3662183.449</v>
      </c>
      <c r="G63" s="144">
        <v>3860471.3</v>
      </c>
      <c r="H63" s="144">
        <v>3796113.5219999999</v>
      </c>
      <c r="I63" s="144">
        <v>4236114.2640000004</v>
      </c>
      <c r="J63" s="144">
        <v>3828726.17</v>
      </c>
      <c r="K63" s="144">
        <v>4114677.523</v>
      </c>
      <c r="L63" s="144">
        <v>4824388.2589999996</v>
      </c>
      <c r="M63" s="144">
        <v>3969697.4580000001</v>
      </c>
      <c r="N63" s="144">
        <v>4595042.3940000003</v>
      </c>
      <c r="O63" s="145">
        <f t="shared" ref="O63:O79" si="6">SUM(C63:N63)</f>
        <v>47252836.302000001</v>
      </c>
    </row>
    <row r="64" spans="1:15" s="34" customFormat="1" ht="15" customHeight="1" thickBot="1" x14ac:dyDescent="0.25">
      <c r="A64" s="142">
        <v>2004</v>
      </c>
      <c r="B64" s="143" t="s">
        <v>40</v>
      </c>
      <c r="C64" s="144">
        <v>4619660.84</v>
      </c>
      <c r="D64" s="144">
        <v>3664503.0430000001</v>
      </c>
      <c r="E64" s="144">
        <v>5218042.1770000001</v>
      </c>
      <c r="F64" s="144">
        <v>5072462.9939999999</v>
      </c>
      <c r="G64" s="144">
        <v>5170061.6050000004</v>
      </c>
      <c r="H64" s="144">
        <v>5284383.2860000003</v>
      </c>
      <c r="I64" s="144">
        <v>5632138.7980000004</v>
      </c>
      <c r="J64" s="144">
        <v>4707491.284</v>
      </c>
      <c r="K64" s="144">
        <v>5656283.5209999997</v>
      </c>
      <c r="L64" s="144">
        <v>5867342.1210000003</v>
      </c>
      <c r="M64" s="144">
        <v>5733908.9759999998</v>
      </c>
      <c r="N64" s="144">
        <v>6540874.1749999998</v>
      </c>
      <c r="O64" s="145">
        <f t="shared" si="6"/>
        <v>63167152.819999993</v>
      </c>
    </row>
    <row r="65" spans="1:15" s="34" customFormat="1" ht="15" customHeight="1" thickBot="1" x14ac:dyDescent="0.25">
      <c r="A65" s="142">
        <v>2005</v>
      </c>
      <c r="B65" s="143" t="s">
        <v>40</v>
      </c>
      <c r="C65" s="144">
        <v>4997279.7240000004</v>
      </c>
      <c r="D65" s="144">
        <v>5651741.2520000003</v>
      </c>
      <c r="E65" s="144">
        <v>6591859.2180000003</v>
      </c>
      <c r="F65" s="144">
        <v>6128131.8779999996</v>
      </c>
      <c r="G65" s="144">
        <v>5977226.2170000002</v>
      </c>
      <c r="H65" s="144">
        <v>6038534.3669999996</v>
      </c>
      <c r="I65" s="144">
        <v>5763466.3530000001</v>
      </c>
      <c r="J65" s="144">
        <v>5552867.2120000003</v>
      </c>
      <c r="K65" s="144">
        <v>6814268.9409999996</v>
      </c>
      <c r="L65" s="144">
        <v>6772178.5690000001</v>
      </c>
      <c r="M65" s="144">
        <v>5942575.7819999997</v>
      </c>
      <c r="N65" s="144">
        <v>7246278.6299999999</v>
      </c>
      <c r="O65" s="145">
        <f t="shared" si="6"/>
        <v>73476408.142999992</v>
      </c>
    </row>
    <row r="66" spans="1:15" s="34" customFormat="1" ht="15" customHeight="1" thickBot="1" x14ac:dyDescent="0.25">
      <c r="A66" s="142">
        <v>2006</v>
      </c>
      <c r="B66" s="143" t="s">
        <v>40</v>
      </c>
      <c r="C66" s="144">
        <v>5133048.8810000001</v>
      </c>
      <c r="D66" s="144">
        <v>6058251.2790000001</v>
      </c>
      <c r="E66" s="144">
        <v>7411101.659</v>
      </c>
      <c r="F66" s="144">
        <v>6456090.2609999999</v>
      </c>
      <c r="G66" s="144">
        <v>7041543.2470000004</v>
      </c>
      <c r="H66" s="144">
        <v>7815434.6220000004</v>
      </c>
      <c r="I66" s="144">
        <v>7067411.4790000003</v>
      </c>
      <c r="J66" s="144">
        <v>6811202.4100000001</v>
      </c>
      <c r="K66" s="144">
        <v>7606551.0949999997</v>
      </c>
      <c r="L66" s="144">
        <v>6888812.5489999996</v>
      </c>
      <c r="M66" s="144">
        <v>8641474.5559999999</v>
      </c>
      <c r="N66" s="144">
        <v>8603753.4800000004</v>
      </c>
      <c r="O66" s="145">
        <f t="shared" si="6"/>
        <v>85534675.517999992</v>
      </c>
    </row>
    <row r="67" spans="1:15" s="34" customFormat="1" ht="15" customHeight="1" thickBot="1" x14ac:dyDescent="0.25">
      <c r="A67" s="142">
        <v>2007</v>
      </c>
      <c r="B67" s="143" t="s">
        <v>40</v>
      </c>
      <c r="C67" s="144">
        <v>6564559.7929999996</v>
      </c>
      <c r="D67" s="144">
        <v>7656951.608</v>
      </c>
      <c r="E67" s="144">
        <v>8957851.6209999993</v>
      </c>
      <c r="F67" s="144">
        <v>8313312.0049999999</v>
      </c>
      <c r="G67" s="144">
        <v>9147620.0419999994</v>
      </c>
      <c r="H67" s="144">
        <v>8980247.4370000008</v>
      </c>
      <c r="I67" s="144">
        <v>8937741.591</v>
      </c>
      <c r="J67" s="144">
        <v>8736689.0920000002</v>
      </c>
      <c r="K67" s="144">
        <v>9038743.8959999997</v>
      </c>
      <c r="L67" s="144">
        <v>9895216.6219999995</v>
      </c>
      <c r="M67" s="144">
        <v>11318798.220000001</v>
      </c>
      <c r="N67" s="144">
        <v>9724017.977</v>
      </c>
      <c r="O67" s="145">
        <f t="shared" si="6"/>
        <v>107271749.90399998</v>
      </c>
    </row>
    <row r="68" spans="1:15" s="34" customFormat="1" ht="15" customHeight="1" thickBot="1" x14ac:dyDescent="0.25">
      <c r="A68" s="142">
        <v>2008</v>
      </c>
      <c r="B68" s="143" t="s">
        <v>40</v>
      </c>
      <c r="C68" s="144">
        <v>10632207.040999999</v>
      </c>
      <c r="D68" s="144">
        <v>11077899.119999999</v>
      </c>
      <c r="E68" s="144">
        <v>11428587.233999999</v>
      </c>
      <c r="F68" s="144">
        <v>11363963.503</v>
      </c>
      <c r="G68" s="144">
        <v>12477968.699999999</v>
      </c>
      <c r="H68" s="144">
        <v>11770634.384</v>
      </c>
      <c r="I68" s="144">
        <v>12595426.863</v>
      </c>
      <c r="J68" s="144">
        <v>11046830.085999999</v>
      </c>
      <c r="K68" s="144">
        <v>12793148.034</v>
      </c>
      <c r="L68" s="144">
        <v>9722708.7899999991</v>
      </c>
      <c r="M68" s="144">
        <v>9395872.8969999999</v>
      </c>
      <c r="N68" s="144">
        <v>7721948.9740000004</v>
      </c>
      <c r="O68" s="145">
        <f t="shared" si="6"/>
        <v>132027195.626</v>
      </c>
    </row>
    <row r="69" spans="1:15" s="34" customFormat="1" ht="15" customHeight="1" thickBot="1" x14ac:dyDescent="0.25">
      <c r="A69" s="142">
        <v>2009</v>
      </c>
      <c r="B69" s="143" t="s">
        <v>40</v>
      </c>
      <c r="C69" s="144">
        <v>7884493.5240000002</v>
      </c>
      <c r="D69" s="144">
        <v>8435115.8340000007</v>
      </c>
      <c r="E69" s="144">
        <v>8155485.0810000002</v>
      </c>
      <c r="F69" s="144">
        <v>7561696.2829999998</v>
      </c>
      <c r="G69" s="144">
        <v>7346407.5279999999</v>
      </c>
      <c r="H69" s="144">
        <v>8329692.7829999998</v>
      </c>
      <c r="I69" s="144">
        <v>9055733.6710000001</v>
      </c>
      <c r="J69" s="144">
        <v>7839908.8420000002</v>
      </c>
      <c r="K69" s="144">
        <v>8480708.3870000001</v>
      </c>
      <c r="L69" s="144">
        <v>10095768.029999999</v>
      </c>
      <c r="M69" s="144">
        <v>8903010.773</v>
      </c>
      <c r="N69" s="144">
        <v>10054591.867000001</v>
      </c>
      <c r="O69" s="145">
        <f t="shared" si="6"/>
        <v>102142612.603</v>
      </c>
    </row>
    <row r="70" spans="1:15" s="34" customFormat="1" ht="15" customHeight="1" thickBot="1" x14ac:dyDescent="0.25">
      <c r="A70" s="142">
        <v>2010</v>
      </c>
      <c r="B70" s="143" t="s">
        <v>40</v>
      </c>
      <c r="C70" s="144">
        <v>7828748.0580000002</v>
      </c>
      <c r="D70" s="144">
        <v>8263237.8140000002</v>
      </c>
      <c r="E70" s="144">
        <v>9886488.1710000001</v>
      </c>
      <c r="F70" s="144">
        <v>9396006.6539999992</v>
      </c>
      <c r="G70" s="144">
        <v>9799958.1170000006</v>
      </c>
      <c r="H70" s="144">
        <v>9542907.6439999994</v>
      </c>
      <c r="I70" s="144">
        <v>9564682.5449999999</v>
      </c>
      <c r="J70" s="144">
        <v>8523451.9729999993</v>
      </c>
      <c r="K70" s="144">
        <v>8909230.5209999997</v>
      </c>
      <c r="L70" s="144">
        <v>10963586.27</v>
      </c>
      <c r="M70" s="144">
        <v>9382369.7180000003</v>
      </c>
      <c r="N70" s="144">
        <v>11822551.698999999</v>
      </c>
      <c r="O70" s="145">
        <f t="shared" si="6"/>
        <v>113883219.18399999</v>
      </c>
    </row>
    <row r="71" spans="1:15" s="34" customFormat="1" ht="15" customHeight="1" thickBot="1" x14ac:dyDescent="0.25">
      <c r="A71" s="142">
        <v>2011</v>
      </c>
      <c r="B71" s="143" t="s">
        <v>40</v>
      </c>
      <c r="C71" s="144">
        <v>9551084.6390000004</v>
      </c>
      <c r="D71" s="144">
        <v>10059126.307</v>
      </c>
      <c r="E71" s="144">
        <v>11811085.16</v>
      </c>
      <c r="F71" s="144">
        <v>11873269.447000001</v>
      </c>
      <c r="G71" s="144">
        <v>10943364.372</v>
      </c>
      <c r="H71" s="144">
        <v>11349953.558</v>
      </c>
      <c r="I71" s="144">
        <v>11860004.271</v>
      </c>
      <c r="J71" s="144">
        <v>11245124.657</v>
      </c>
      <c r="K71" s="144">
        <v>10750626.098999999</v>
      </c>
      <c r="L71" s="144">
        <v>11907219.297</v>
      </c>
      <c r="M71" s="144">
        <v>11078524.743000001</v>
      </c>
      <c r="N71" s="144">
        <v>12477486.279999999</v>
      </c>
      <c r="O71" s="145">
        <f t="shared" si="6"/>
        <v>134906868.83000001</v>
      </c>
    </row>
    <row r="72" spans="1:15" ht="13.5" thickBot="1" x14ac:dyDescent="0.25">
      <c r="A72" s="142">
        <v>2012</v>
      </c>
      <c r="B72" s="143" t="s">
        <v>40</v>
      </c>
      <c r="C72" s="144">
        <v>10348187.165999999</v>
      </c>
      <c r="D72" s="144">
        <v>11748000.124</v>
      </c>
      <c r="E72" s="144">
        <v>13208572.977</v>
      </c>
      <c r="F72" s="144">
        <v>12630226.718</v>
      </c>
      <c r="G72" s="144">
        <v>13131530.960999999</v>
      </c>
      <c r="H72" s="144">
        <v>13231198.687999999</v>
      </c>
      <c r="I72" s="144">
        <v>12830675.307</v>
      </c>
      <c r="J72" s="144">
        <v>12831394.572000001</v>
      </c>
      <c r="K72" s="144">
        <v>12952651.721999999</v>
      </c>
      <c r="L72" s="144">
        <v>13190769.654999999</v>
      </c>
      <c r="M72" s="144">
        <v>13753052.493000001</v>
      </c>
      <c r="N72" s="144">
        <v>12605476.173</v>
      </c>
      <c r="O72" s="145">
        <f t="shared" si="6"/>
        <v>152461736.55599999</v>
      </c>
    </row>
    <row r="73" spans="1:15" ht="13.5" thickBot="1" x14ac:dyDescent="0.25">
      <c r="A73" s="142">
        <v>2013</v>
      </c>
      <c r="B73" s="143" t="s">
        <v>40</v>
      </c>
      <c r="C73" s="144">
        <v>11481521.079</v>
      </c>
      <c r="D73" s="144">
        <v>12385690.909</v>
      </c>
      <c r="E73" s="144">
        <v>13122058.141000001</v>
      </c>
      <c r="F73" s="144">
        <v>12468202.903000001</v>
      </c>
      <c r="G73" s="144">
        <v>13277209.017000001</v>
      </c>
      <c r="H73" s="144">
        <v>12399973.961999999</v>
      </c>
      <c r="I73" s="144">
        <v>13059519.685000001</v>
      </c>
      <c r="J73" s="144">
        <v>11118300.903000001</v>
      </c>
      <c r="K73" s="144">
        <v>13060371.039000001</v>
      </c>
      <c r="L73" s="144">
        <v>12053704.638</v>
      </c>
      <c r="M73" s="144">
        <v>14201227.351</v>
      </c>
      <c r="N73" s="144">
        <v>13174857.460000001</v>
      </c>
      <c r="O73" s="145">
        <f t="shared" si="6"/>
        <v>151802637.08700001</v>
      </c>
    </row>
    <row r="74" spans="1:15" ht="13.5" thickBot="1" x14ac:dyDescent="0.25">
      <c r="A74" s="142">
        <v>2014</v>
      </c>
      <c r="B74" s="143" t="s">
        <v>40</v>
      </c>
      <c r="C74" s="144">
        <v>12399761.948000001</v>
      </c>
      <c r="D74" s="144">
        <v>13053292.493000001</v>
      </c>
      <c r="E74" s="144">
        <v>14680110.779999999</v>
      </c>
      <c r="F74" s="144">
        <v>13371185.664000001</v>
      </c>
      <c r="G74" s="144">
        <v>13681906.159</v>
      </c>
      <c r="H74" s="144">
        <v>12880924.245999999</v>
      </c>
      <c r="I74" s="144">
        <v>13344776.958000001</v>
      </c>
      <c r="J74" s="144">
        <v>11386828.925000001</v>
      </c>
      <c r="K74" s="144">
        <v>13583120.905999999</v>
      </c>
      <c r="L74" s="144">
        <v>12891630.102</v>
      </c>
      <c r="M74" s="144">
        <v>13067348.107000001</v>
      </c>
      <c r="N74" s="144">
        <v>13269271.402000001</v>
      </c>
      <c r="O74" s="145">
        <f t="shared" si="6"/>
        <v>157610157.69</v>
      </c>
    </row>
    <row r="75" spans="1:15" ht="13.5" thickBot="1" x14ac:dyDescent="0.25">
      <c r="A75" s="142">
        <v>2015</v>
      </c>
      <c r="B75" s="143" t="s">
        <v>40</v>
      </c>
      <c r="C75" s="144">
        <v>12301766.75</v>
      </c>
      <c r="D75" s="144">
        <v>12231860.140000001</v>
      </c>
      <c r="E75" s="144">
        <v>12519910.437999999</v>
      </c>
      <c r="F75" s="144">
        <v>13349346.866</v>
      </c>
      <c r="G75" s="144">
        <v>11080385.127</v>
      </c>
      <c r="H75" s="144">
        <v>11949647.085999999</v>
      </c>
      <c r="I75" s="144">
        <v>11129358.973999999</v>
      </c>
      <c r="J75" s="144">
        <v>11022045.344000001</v>
      </c>
      <c r="K75" s="144">
        <v>11581703.842</v>
      </c>
      <c r="L75" s="144">
        <v>13240039.088</v>
      </c>
      <c r="M75" s="144">
        <v>11681989.013</v>
      </c>
      <c r="N75" s="144">
        <v>11750818.76</v>
      </c>
      <c r="O75" s="145">
        <f t="shared" si="6"/>
        <v>143838871.428</v>
      </c>
    </row>
    <row r="76" spans="1:15" ht="13.5" thickBot="1" x14ac:dyDescent="0.25">
      <c r="A76" s="142">
        <v>2016</v>
      </c>
      <c r="B76" s="143" t="s">
        <v>40</v>
      </c>
      <c r="C76" s="144">
        <v>9546115.4000000004</v>
      </c>
      <c r="D76" s="144">
        <v>12366388.057</v>
      </c>
      <c r="E76" s="144">
        <v>12757672.093</v>
      </c>
      <c r="F76" s="144">
        <v>11950497.685000001</v>
      </c>
      <c r="G76" s="144">
        <v>12098611.067</v>
      </c>
      <c r="H76" s="144">
        <v>12864154.060000001</v>
      </c>
      <c r="I76" s="144">
        <v>9850124.8719999995</v>
      </c>
      <c r="J76" s="144">
        <v>11830762.82</v>
      </c>
      <c r="K76" s="144">
        <v>10901638.452</v>
      </c>
      <c r="L76" s="144">
        <v>12796159.91</v>
      </c>
      <c r="M76" s="144">
        <v>12786936.247</v>
      </c>
      <c r="N76" s="144">
        <v>12780523.145</v>
      </c>
      <c r="O76" s="145">
        <f t="shared" si="6"/>
        <v>142529583.80799997</v>
      </c>
    </row>
    <row r="77" spans="1:15" ht="13.5" thickBot="1" x14ac:dyDescent="0.25">
      <c r="A77" s="142">
        <v>2017</v>
      </c>
      <c r="B77" s="143" t="s">
        <v>40</v>
      </c>
      <c r="C77" s="144">
        <v>11247585.677000133</v>
      </c>
      <c r="D77" s="144">
        <v>12089908.933999483</v>
      </c>
      <c r="E77" s="144">
        <v>14470814.05899963</v>
      </c>
      <c r="F77" s="144">
        <v>12859938.790999187</v>
      </c>
      <c r="G77" s="144">
        <v>13582079.73099998</v>
      </c>
      <c r="H77" s="144">
        <v>13125306.943999315</v>
      </c>
      <c r="I77" s="144">
        <v>12612074.05599888</v>
      </c>
      <c r="J77" s="144">
        <v>13248462.990000026</v>
      </c>
      <c r="K77" s="144">
        <v>11810080.804999635</v>
      </c>
      <c r="L77" s="144">
        <v>13912699.49399944</v>
      </c>
      <c r="M77" s="144">
        <v>14188323.115998682</v>
      </c>
      <c r="N77" s="144">
        <v>13845665.816998869</v>
      </c>
      <c r="O77" s="145">
        <f t="shared" si="6"/>
        <v>156992940.41399324</v>
      </c>
    </row>
    <row r="78" spans="1:15" ht="13.5" thickBot="1" x14ac:dyDescent="0.25">
      <c r="A78" s="142">
        <v>2018</v>
      </c>
      <c r="B78" s="143" t="s">
        <v>40</v>
      </c>
      <c r="C78" s="144">
        <v>12434100.994000001</v>
      </c>
      <c r="D78" s="144">
        <v>13148070.517999999</v>
      </c>
      <c r="E78" s="144">
        <v>15553265.393999999</v>
      </c>
      <c r="F78" s="144">
        <v>13846627.187999999</v>
      </c>
      <c r="G78" s="144">
        <v>14256695.107999999</v>
      </c>
      <c r="H78" s="144">
        <v>12924429.426999999</v>
      </c>
      <c r="I78" s="144">
        <v>14048827.498</v>
      </c>
      <c r="J78" s="144">
        <v>12331911.072000001</v>
      </c>
      <c r="K78" s="144">
        <v>14397852.198000001</v>
      </c>
      <c r="L78" s="144">
        <v>15677031.18</v>
      </c>
      <c r="M78" s="144">
        <v>15491585.642999999</v>
      </c>
      <c r="N78" s="144">
        <v>13810424.536</v>
      </c>
      <c r="O78" s="145">
        <f t="shared" si="6"/>
        <v>167920820.75600001</v>
      </c>
    </row>
    <row r="79" spans="1:15" ht="13.5" thickBot="1" x14ac:dyDescent="0.25">
      <c r="A79" s="142">
        <v>2019</v>
      </c>
      <c r="B79" s="143" t="s">
        <v>40</v>
      </c>
      <c r="C79" s="144">
        <v>13181713.729</v>
      </c>
      <c r="D79" s="144">
        <v>13571970.970000001</v>
      </c>
      <c r="E79" s="144">
        <v>15463709.822000001</v>
      </c>
      <c r="F79" s="144">
        <v>14467548.854</v>
      </c>
      <c r="G79" s="144">
        <v>15981099.072000001</v>
      </c>
      <c r="H79" s="144">
        <f>+SEKTOR_USD!C46</f>
        <v>11088508.032</v>
      </c>
      <c r="I79" s="144"/>
      <c r="J79" s="144"/>
      <c r="K79" s="144"/>
      <c r="L79" s="144"/>
      <c r="M79" s="144"/>
      <c r="N79" s="144"/>
      <c r="O79" s="144">
        <f t="shared" si="6"/>
        <v>83754550.479000002</v>
      </c>
    </row>
    <row r="80" spans="1:15" x14ac:dyDescent="0.2">
      <c r="A80" s="103"/>
      <c r="B80" s="146"/>
      <c r="C80" s="147"/>
      <c r="D80" s="147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7"/>
    </row>
    <row r="82" spans="3:3" x14ac:dyDescent="0.2">
      <c r="C82" s="3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40625" defaultRowHeight="12.75" x14ac:dyDescent="0.2"/>
  <cols>
    <col min="1" max="1" width="29.140625" customWidth="1"/>
    <col min="2" max="2" width="20" style="38" customWidth="1"/>
    <col min="3" max="3" width="17.5703125" style="38" customWidth="1"/>
    <col min="4" max="4" width="9.28515625" bestFit="1" customWidth="1"/>
  </cols>
  <sheetData>
    <row r="2" spans="1:4" ht="24.6" customHeight="1" x14ac:dyDescent="0.3">
      <c r="A2" s="160" t="s">
        <v>62</v>
      </c>
      <c r="B2" s="160"/>
      <c r="C2" s="160"/>
      <c r="D2" s="160"/>
    </row>
    <row r="3" spans="1:4" ht="15.75" x14ac:dyDescent="0.25">
      <c r="A3" s="159" t="s">
        <v>63</v>
      </c>
      <c r="B3" s="159"/>
      <c r="C3" s="159"/>
      <c r="D3" s="159"/>
    </row>
    <row r="4" spans="1:4" x14ac:dyDescent="0.2">
      <c r="A4" s="103"/>
      <c r="B4" s="104"/>
      <c r="C4" s="104"/>
      <c r="D4" s="103"/>
    </row>
    <row r="5" spans="1:4" x14ac:dyDescent="0.2">
      <c r="A5" s="105" t="s">
        <v>64</v>
      </c>
      <c r="B5" s="106" t="s">
        <v>158</v>
      </c>
      <c r="C5" s="106" t="s">
        <v>159</v>
      </c>
      <c r="D5" s="107" t="s">
        <v>65</v>
      </c>
    </row>
    <row r="6" spans="1:4" x14ac:dyDescent="0.2">
      <c r="A6" s="95" t="s">
        <v>160</v>
      </c>
      <c r="B6" s="96">
        <v>3425.1598800000002</v>
      </c>
      <c r="C6" s="96">
        <v>20648.374049999999</v>
      </c>
      <c r="D6" s="97">
        <v>502.84409409817096</v>
      </c>
    </row>
    <row r="7" spans="1:4" x14ac:dyDescent="0.2">
      <c r="A7" s="95" t="s">
        <v>161</v>
      </c>
      <c r="B7" s="96">
        <v>12810.72056</v>
      </c>
      <c r="C7" s="96">
        <v>76190.756529999999</v>
      </c>
      <c r="D7" s="97">
        <v>494.7421628093025</v>
      </c>
    </row>
    <row r="8" spans="1:4" x14ac:dyDescent="0.2">
      <c r="A8" s="95" t="s">
        <v>162</v>
      </c>
      <c r="B8" s="96">
        <v>17272.746299999999</v>
      </c>
      <c r="C8" s="96">
        <v>69450.915380000006</v>
      </c>
      <c r="D8" s="97">
        <v>302.08380400978848</v>
      </c>
    </row>
    <row r="9" spans="1:4" x14ac:dyDescent="0.2">
      <c r="A9" s="95" t="s">
        <v>163</v>
      </c>
      <c r="B9" s="96">
        <v>20877.52233</v>
      </c>
      <c r="C9" s="96">
        <v>82873.742060000004</v>
      </c>
      <c r="D9" s="97">
        <v>296.95199818282265</v>
      </c>
    </row>
    <row r="10" spans="1:4" x14ac:dyDescent="0.2">
      <c r="A10" s="95" t="s">
        <v>164</v>
      </c>
      <c r="B10" s="96">
        <v>30047.96385</v>
      </c>
      <c r="C10" s="96">
        <v>76583.675820000004</v>
      </c>
      <c r="D10" s="97">
        <v>154.8714322285102</v>
      </c>
    </row>
    <row r="11" spans="1:4" x14ac:dyDescent="0.2">
      <c r="A11" s="95" t="s">
        <v>165</v>
      </c>
      <c r="B11" s="96">
        <v>304804.61788999999</v>
      </c>
      <c r="C11" s="96">
        <v>448670.59876000002</v>
      </c>
      <c r="D11" s="97">
        <v>47.199409859964575</v>
      </c>
    </row>
    <row r="12" spans="1:4" x14ac:dyDescent="0.2">
      <c r="A12" s="95" t="s">
        <v>166</v>
      </c>
      <c r="B12" s="96">
        <v>23029.876660000002</v>
      </c>
      <c r="C12" s="96">
        <v>33729.532220000001</v>
      </c>
      <c r="D12" s="97">
        <v>46.459890853796693</v>
      </c>
    </row>
    <row r="13" spans="1:4" x14ac:dyDescent="0.2">
      <c r="A13" s="95" t="s">
        <v>167</v>
      </c>
      <c r="B13" s="96">
        <v>20362.05068</v>
      </c>
      <c r="C13" s="96">
        <v>29733.800579999999</v>
      </c>
      <c r="D13" s="97">
        <v>46.025570053241807</v>
      </c>
    </row>
    <row r="14" spans="1:4" x14ac:dyDescent="0.2">
      <c r="A14" s="95" t="s">
        <v>168</v>
      </c>
      <c r="B14" s="96">
        <v>66167.064280000006</v>
      </c>
      <c r="C14" s="96">
        <v>94644.178660000005</v>
      </c>
      <c r="D14" s="97">
        <v>43.038201391999252</v>
      </c>
    </row>
    <row r="15" spans="1:4" x14ac:dyDescent="0.2">
      <c r="A15" s="95" t="s">
        <v>169</v>
      </c>
      <c r="B15" s="96">
        <v>17053.853500000001</v>
      </c>
      <c r="C15" s="96">
        <v>22768.71486</v>
      </c>
      <c r="D15" s="97">
        <v>33.510674640192022</v>
      </c>
    </row>
    <row r="16" spans="1:4" x14ac:dyDescent="0.2">
      <c r="A16" s="98" t="s">
        <v>66</v>
      </c>
      <c r="B16" s="104"/>
      <c r="C16" s="104"/>
      <c r="D16" s="99"/>
    </row>
    <row r="17" spans="1:4" x14ac:dyDescent="0.2">
      <c r="A17" s="100"/>
      <c r="B17" s="104"/>
      <c r="C17" s="104"/>
      <c r="D17" s="103"/>
    </row>
    <row r="18" spans="1:4" ht="19.5" x14ac:dyDescent="0.3">
      <c r="A18" s="160" t="s">
        <v>67</v>
      </c>
      <c r="B18" s="160"/>
      <c r="C18" s="160"/>
      <c r="D18" s="160"/>
    </row>
    <row r="19" spans="1:4" ht="15.75" x14ac:dyDescent="0.25">
      <c r="A19" s="159" t="s">
        <v>68</v>
      </c>
      <c r="B19" s="159"/>
      <c r="C19" s="159"/>
      <c r="D19" s="159"/>
    </row>
    <row r="20" spans="1:4" x14ac:dyDescent="0.2">
      <c r="A20" s="108"/>
      <c r="B20" s="104"/>
      <c r="C20" s="104"/>
      <c r="D20" s="103"/>
    </row>
    <row r="21" spans="1:4" x14ac:dyDescent="0.2">
      <c r="A21" s="105" t="s">
        <v>64</v>
      </c>
      <c r="B21" s="106" t="s">
        <v>158</v>
      </c>
      <c r="C21" s="106" t="s">
        <v>159</v>
      </c>
      <c r="D21" s="107" t="s">
        <v>65</v>
      </c>
    </row>
    <row r="22" spans="1:4" x14ac:dyDescent="0.2">
      <c r="A22" s="95" t="s">
        <v>170</v>
      </c>
      <c r="B22" s="96">
        <v>1274662.70875</v>
      </c>
      <c r="C22" s="96">
        <v>1033205.76509</v>
      </c>
      <c r="D22" s="97">
        <f>(C22-B22)/B22*100</f>
        <v>-18.942810674738038</v>
      </c>
    </row>
    <row r="23" spans="1:4" x14ac:dyDescent="0.2">
      <c r="A23" s="95" t="s">
        <v>171</v>
      </c>
      <c r="B23" s="96">
        <v>873618.18157999997</v>
      </c>
      <c r="C23" s="96">
        <v>675696.64552000002</v>
      </c>
      <c r="D23" s="97">
        <f t="shared" ref="D23:D31" si="0">(C23-B23)/B23*100</f>
        <v>-22.655381977289544</v>
      </c>
    </row>
    <row r="24" spans="1:4" x14ac:dyDescent="0.2">
      <c r="A24" s="95" t="s">
        <v>172</v>
      </c>
      <c r="B24" s="96">
        <v>579007.77098000003</v>
      </c>
      <c r="C24" s="96">
        <v>629339.07487000001</v>
      </c>
      <c r="D24" s="97">
        <f t="shared" si="0"/>
        <v>8.6926819315070158</v>
      </c>
    </row>
    <row r="25" spans="1:4" x14ac:dyDescent="0.2">
      <c r="A25" s="95" t="s">
        <v>173</v>
      </c>
      <c r="B25" s="96">
        <v>805645.38390999998</v>
      </c>
      <c r="C25" s="96">
        <v>608475.53660999995</v>
      </c>
      <c r="D25" s="97">
        <f t="shared" si="0"/>
        <v>-24.473527837158962</v>
      </c>
    </row>
    <row r="26" spans="1:4" x14ac:dyDescent="0.2">
      <c r="A26" s="95" t="s">
        <v>174</v>
      </c>
      <c r="B26" s="96">
        <v>618056.82372999995</v>
      </c>
      <c r="C26" s="96">
        <v>482386.30274999997</v>
      </c>
      <c r="D26" s="97">
        <f t="shared" si="0"/>
        <v>-21.951140375932177</v>
      </c>
    </row>
    <row r="27" spans="1:4" x14ac:dyDescent="0.2">
      <c r="A27" s="95" t="s">
        <v>165</v>
      </c>
      <c r="B27" s="96">
        <v>304804.61788999999</v>
      </c>
      <c r="C27" s="96">
        <v>448670.59876000002</v>
      </c>
      <c r="D27" s="97">
        <f t="shared" si="0"/>
        <v>47.199409859964582</v>
      </c>
    </row>
    <row r="28" spans="1:4" x14ac:dyDescent="0.2">
      <c r="A28" s="95" t="s">
        <v>175</v>
      </c>
      <c r="B28" s="96">
        <v>576328.65414999996</v>
      </c>
      <c r="C28" s="96">
        <v>447986.28336</v>
      </c>
      <c r="D28" s="97">
        <f t="shared" si="0"/>
        <v>-22.268955372223527</v>
      </c>
    </row>
    <row r="29" spans="1:4" x14ac:dyDescent="0.2">
      <c r="A29" s="95" t="s">
        <v>176</v>
      </c>
      <c r="B29" s="96">
        <v>479214.51328999997</v>
      </c>
      <c r="C29" s="96">
        <v>431109.17340999999</v>
      </c>
      <c r="D29" s="97">
        <f t="shared" si="0"/>
        <v>-10.038372909396569</v>
      </c>
    </row>
    <row r="30" spans="1:4" x14ac:dyDescent="0.2">
      <c r="A30" s="95" t="s">
        <v>177</v>
      </c>
      <c r="B30" s="96">
        <v>330802.61059</v>
      </c>
      <c r="C30" s="96">
        <v>283314.7941</v>
      </c>
      <c r="D30" s="97">
        <f t="shared" si="0"/>
        <v>-14.355333050517205</v>
      </c>
    </row>
    <row r="31" spans="1:4" x14ac:dyDescent="0.2">
      <c r="A31" s="95" t="s">
        <v>178</v>
      </c>
      <c r="B31" s="96">
        <v>276640.20493000001</v>
      </c>
      <c r="C31" s="96">
        <v>271397.67430999997</v>
      </c>
      <c r="D31" s="97">
        <f t="shared" si="0"/>
        <v>-1.8950718393686068</v>
      </c>
    </row>
    <row r="32" spans="1:4" x14ac:dyDescent="0.2">
      <c r="A32" s="103"/>
      <c r="B32" s="104"/>
      <c r="C32" s="104"/>
      <c r="D32" s="103"/>
    </row>
    <row r="33" spans="1:4" ht="19.5" x14ac:dyDescent="0.3">
      <c r="A33" s="160" t="s">
        <v>69</v>
      </c>
      <c r="B33" s="160"/>
      <c r="C33" s="160"/>
      <c r="D33" s="160"/>
    </row>
    <row r="34" spans="1:4" ht="15.75" x14ac:dyDescent="0.25">
      <c r="A34" s="159" t="s">
        <v>73</v>
      </c>
      <c r="B34" s="159"/>
      <c r="C34" s="159"/>
      <c r="D34" s="159"/>
    </row>
    <row r="35" spans="1:4" x14ac:dyDescent="0.2">
      <c r="A35" s="103"/>
      <c r="B35" s="104"/>
      <c r="C35" s="104"/>
      <c r="D35" s="103"/>
    </row>
    <row r="36" spans="1:4" x14ac:dyDescent="0.2">
      <c r="A36" s="105" t="s">
        <v>71</v>
      </c>
      <c r="B36" s="106" t="s">
        <v>158</v>
      </c>
      <c r="C36" s="106" t="s">
        <v>159</v>
      </c>
      <c r="D36" s="107" t="s">
        <v>65</v>
      </c>
    </row>
    <row r="37" spans="1:4" x14ac:dyDescent="0.2">
      <c r="A37" s="95" t="s">
        <v>154</v>
      </c>
      <c r="B37" s="96">
        <v>123013.28576</v>
      </c>
      <c r="C37" s="96">
        <v>207860.86794</v>
      </c>
      <c r="D37" s="97">
        <v>68.974323916148677</v>
      </c>
    </row>
    <row r="38" spans="1:4" x14ac:dyDescent="0.2">
      <c r="A38" s="95" t="s">
        <v>132</v>
      </c>
      <c r="B38" s="96">
        <v>167641.58673000001</v>
      </c>
      <c r="C38" s="96">
        <v>203024.29558000001</v>
      </c>
      <c r="D38" s="97">
        <v>21.106164371366063</v>
      </c>
    </row>
    <row r="39" spans="1:4" x14ac:dyDescent="0.2">
      <c r="A39" s="95" t="s">
        <v>153</v>
      </c>
      <c r="B39" s="96">
        <v>197918.91388000001</v>
      </c>
      <c r="C39" s="96">
        <v>216758.53179000001</v>
      </c>
      <c r="D39" s="97">
        <v>9.5188567583907755</v>
      </c>
    </row>
    <row r="40" spans="1:4" x14ac:dyDescent="0.2">
      <c r="A40" s="95" t="s">
        <v>136</v>
      </c>
      <c r="B40" s="96">
        <v>17097.2582</v>
      </c>
      <c r="C40" s="96">
        <v>15857.39517</v>
      </c>
      <c r="D40" s="97">
        <v>-7.2518237456342556</v>
      </c>
    </row>
    <row r="41" spans="1:4" x14ac:dyDescent="0.2">
      <c r="A41" s="95" t="s">
        <v>152</v>
      </c>
      <c r="B41" s="96">
        <v>254254.18246000001</v>
      </c>
      <c r="C41" s="96">
        <v>235457.13058999999</v>
      </c>
      <c r="D41" s="97">
        <v>-7.393015795505038</v>
      </c>
    </row>
    <row r="42" spans="1:4" x14ac:dyDescent="0.2">
      <c r="A42" s="95" t="s">
        <v>144</v>
      </c>
      <c r="B42" s="96">
        <v>1417615.5962</v>
      </c>
      <c r="C42" s="96">
        <v>1297288.4972600001</v>
      </c>
      <c r="D42" s="97">
        <v>-8.4879920383596019</v>
      </c>
    </row>
    <row r="43" spans="1:4" x14ac:dyDescent="0.2">
      <c r="A43" s="98" t="s">
        <v>140</v>
      </c>
      <c r="B43" s="96">
        <v>384816.46629999997</v>
      </c>
      <c r="C43" s="96">
        <v>348341.66039999999</v>
      </c>
      <c r="D43" s="97">
        <v>-9.4784940599616956</v>
      </c>
    </row>
    <row r="44" spans="1:4" x14ac:dyDescent="0.2">
      <c r="A44" s="95" t="s">
        <v>139</v>
      </c>
      <c r="B44" s="96">
        <v>189600.86120000001</v>
      </c>
      <c r="C44" s="96">
        <v>168923.96700999999</v>
      </c>
      <c r="D44" s="97">
        <v>-10.9054853755063</v>
      </c>
    </row>
    <row r="45" spans="1:4" x14ac:dyDescent="0.2">
      <c r="A45" s="95" t="s">
        <v>134</v>
      </c>
      <c r="B45" s="96">
        <v>72043.221720000001</v>
      </c>
      <c r="C45" s="96">
        <v>63654.88495</v>
      </c>
      <c r="D45" s="97">
        <v>-11.643478136779803</v>
      </c>
    </row>
    <row r="46" spans="1:4" x14ac:dyDescent="0.2">
      <c r="A46" s="95" t="s">
        <v>143</v>
      </c>
      <c r="B46" s="96">
        <v>152699.56980999999</v>
      </c>
      <c r="C46" s="96">
        <v>133107.04485999999</v>
      </c>
      <c r="D46" s="97">
        <v>-12.830766304304886</v>
      </c>
    </row>
    <row r="47" spans="1:4" x14ac:dyDescent="0.2">
      <c r="A47" s="103"/>
      <c r="B47" s="104"/>
      <c r="C47" s="104"/>
      <c r="D47" s="103"/>
    </row>
    <row r="48" spans="1:4" ht="19.5" x14ac:dyDescent="0.3">
      <c r="A48" s="160" t="s">
        <v>72</v>
      </c>
      <c r="B48" s="160"/>
      <c r="C48" s="160"/>
      <c r="D48" s="160"/>
    </row>
    <row r="49" spans="1:4" ht="15.75" x14ac:dyDescent="0.25">
      <c r="A49" s="159" t="s">
        <v>70</v>
      </c>
      <c r="B49" s="159"/>
      <c r="C49" s="159"/>
      <c r="D49" s="159"/>
    </row>
    <row r="50" spans="1:4" x14ac:dyDescent="0.2">
      <c r="A50" s="103"/>
      <c r="B50" s="104"/>
      <c r="C50" s="104"/>
      <c r="D50" s="103"/>
    </row>
    <row r="51" spans="1:4" x14ac:dyDescent="0.2">
      <c r="A51" s="105" t="s">
        <v>71</v>
      </c>
      <c r="B51" s="106" t="s">
        <v>158</v>
      </c>
      <c r="C51" s="106" t="s">
        <v>159</v>
      </c>
      <c r="D51" s="107" t="s">
        <v>65</v>
      </c>
    </row>
    <row r="52" spans="1:4" x14ac:dyDescent="0.2">
      <c r="A52" s="95" t="s">
        <v>146</v>
      </c>
      <c r="B52" s="96">
        <v>2539894.5764500001</v>
      </c>
      <c r="C52" s="96">
        <v>2192767.3038400002</v>
      </c>
      <c r="D52" s="97">
        <v>-13.666995308725699</v>
      </c>
    </row>
    <row r="53" spans="1:4" x14ac:dyDescent="0.2">
      <c r="A53" s="95" t="s">
        <v>144</v>
      </c>
      <c r="B53" s="96">
        <v>1417615.5962</v>
      </c>
      <c r="C53" s="96">
        <v>1297288.4972600001</v>
      </c>
      <c r="D53" s="97">
        <v>-8.4879920383596019</v>
      </c>
    </row>
    <row r="54" spans="1:4" x14ac:dyDescent="0.2">
      <c r="A54" s="95" t="s">
        <v>145</v>
      </c>
      <c r="B54" s="96">
        <v>1354507.2340200001</v>
      </c>
      <c r="C54" s="96">
        <v>1090800.3547799999</v>
      </c>
      <c r="D54" s="97">
        <v>-19.468842440756298</v>
      </c>
    </row>
    <row r="55" spans="1:4" x14ac:dyDescent="0.2">
      <c r="A55" s="95" t="s">
        <v>151</v>
      </c>
      <c r="B55" s="96">
        <v>1187610.1720799999</v>
      </c>
      <c r="C55" s="96">
        <v>878437.09843999997</v>
      </c>
      <c r="D55" s="97">
        <v>-26.033211983904547</v>
      </c>
    </row>
    <row r="56" spans="1:4" x14ac:dyDescent="0.2">
      <c r="A56" s="95" t="s">
        <v>148</v>
      </c>
      <c r="B56" s="96">
        <v>861743.66347999999</v>
      </c>
      <c r="C56" s="96">
        <v>716804.28963999997</v>
      </c>
      <c r="D56" s="97">
        <v>-16.819314139739404</v>
      </c>
    </row>
    <row r="57" spans="1:4" x14ac:dyDescent="0.2">
      <c r="A57" s="95" t="s">
        <v>150</v>
      </c>
      <c r="B57" s="96">
        <v>656930.07006000006</v>
      </c>
      <c r="C57" s="96">
        <v>517820.85982000001</v>
      </c>
      <c r="D57" s="97">
        <v>-21.175649674141816</v>
      </c>
    </row>
    <row r="58" spans="1:4" x14ac:dyDescent="0.2">
      <c r="A58" s="95" t="s">
        <v>141</v>
      </c>
      <c r="B58" s="96">
        <v>659439.04787999997</v>
      </c>
      <c r="C58" s="96">
        <v>510768.45290999999</v>
      </c>
      <c r="D58" s="97">
        <v>-22.545009345132684</v>
      </c>
    </row>
    <row r="59" spans="1:4" x14ac:dyDescent="0.2">
      <c r="A59" s="95" t="s">
        <v>149</v>
      </c>
      <c r="B59" s="96">
        <v>551031.92663</v>
      </c>
      <c r="C59" s="96">
        <v>473284.57629</v>
      </c>
      <c r="D59" s="97">
        <v>-14.109409379504941</v>
      </c>
    </row>
    <row r="60" spans="1:4" x14ac:dyDescent="0.2">
      <c r="A60" s="95" t="s">
        <v>131</v>
      </c>
      <c r="B60" s="96">
        <v>447489.81228999997</v>
      </c>
      <c r="C60" s="96">
        <v>348421.56557999999</v>
      </c>
      <c r="D60" s="97">
        <v>-22.138659694401689</v>
      </c>
    </row>
    <row r="61" spans="1:4" x14ac:dyDescent="0.2">
      <c r="A61" s="95" t="s">
        <v>140</v>
      </c>
      <c r="B61" s="96">
        <v>384816.46629999997</v>
      </c>
      <c r="C61" s="96">
        <v>348341.66039999999</v>
      </c>
      <c r="D61" s="97">
        <v>-9.4784940599616956</v>
      </c>
    </row>
    <row r="62" spans="1:4" x14ac:dyDescent="0.2">
      <c r="A62" s="103"/>
      <c r="B62" s="104"/>
      <c r="C62" s="104"/>
      <c r="D62" s="103"/>
    </row>
    <row r="63" spans="1:4" ht="19.5" x14ac:dyDescent="0.3">
      <c r="A63" s="160" t="s">
        <v>74</v>
      </c>
      <c r="B63" s="160"/>
      <c r="C63" s="160"/>
      <c r="D63" s="160"/>
    </row>
    <row r="64" spans="1:4" ht="15.75" x14ac:dyDescent="0.25">
      <c r="A64" s="159" t="s">
        <v>75</v>
      </c>
      <c r="B64" s="159"/>
      <c r="C64" s="159"/>
      <c r="D64" s="159"/>
    </row>
    <row r="65" spans="1:4" x14ac:dyDescent="0.2">
      <c r="A65" s="103"/>
      <c r="B65" s="104"/>
      <c r="C65" s="104"/>
      <c r="D65" s="103"/>
    </row>
    <row r="66" spans="1:4" x14ac:dyDescent="0.2">
      <c r="A66" s="105" t="s">
        <v>76</v>
      </c>
      <c r="B66" s="106" t="s">
        <v>158</v>
      </c>
      <c r="C66" s="106" t="s">
        <v>159</v>
      </c>
      <c r="D66" s="107" t="s">
        <v>65</v>
      </c>
    </row>
    <row r="67" spans="1:4" x14ac:dyDescent="0.2">
      <c r="A67" s="95" t="s">
        <v>179</v>
      </c>
      <c r="B67" s="101">
        <v>5258254.9345100001</v>
      </c>
      <c r="C67" s="101">
        <v>4434522.8564099995</v>
      </c>
      <c r="D67" s="102">
        <f>(C67-B67)/B67</f>
        <v>-0.1566550287803346</v>
      </c>
    </row>
    <row r="68" spans="1:4" x14ac:dyDescent="0.2">
      <c r="A68" s="95" t="s">
        <v>180</v>
      </c>
      <c r="B68" s="101">
        <v>1273636.80369</v>
      </c>
      <c r="C68" s="101">
        <v>1066837.1657799999</v>
      </c>
      <c r="D68" s="102">
        <f t="shared" ref="D68:D76" si="1">(C68-B68)/B68</f>
        <v>-0.1623693955065188</v>
      </c>
    </row>
    <row r="69" spans="1:4" x14ac:dyDescent="0.2">
      <c r="A69" s="95" t="s">
        <v>181</v>
      </c>
      <c r="B69" s="101">
        <v>1181027.4516100001</v>
      </c>
      <c r="C69" s="101">
        <v>1037186.09727</v>
      </c>
      <c r="D69" s="102">
        <f t="shared" si="1"/>
        <v>-0.12179340466973285</v>
      </c>
    </row>
    <row r="70" spans="1:4" x14ac:dyDescent="0.2">
      <c r="A70" s="95" t="s">
        <v>182</v>
      </c>
      <c r="B70" s="101">
        <v>790557.16761</v>
      </c>
      <c r="C70" s="101">
        <v>612953.83842000004</v>
      </c>
      <c r="D70" s="102">
        <f t="shared" si="1"/>
        <v>-0.22465589645708678</v>
      </c>
    </row>
    <row r="71" spans="1:4" x14ac:dyDescent="0.2">
      <c r="A71" s="95" t="s">
        <v>183</v>
      </c>
      <c r="B71" s="101">
        <v>605987.56946000003</v>
      </c>
      <c r="C71" s="101">
        <v>544590.68174999999</v>
      </c>
      <c r="D71" s="102">
        <f t="shared" si="1"/>
        <v>-0.10131707448176083</v>
      </c>
    </row>
    <row r="72" spans="1:4" x14ac:dyDescent="0.2">
      <c r="A72" s="95" t="s">
        <v>184</v>
      </c>
      <c r="B72" s="101">
        <v>483147.61904000002</v>
      </c>
      <c r="C72" s="101">
        <v>429038.40419999999</v>
      </c>
      <c r="D72" s="102">
        <f t="shared" si="1"/>
        <v>-0.11199313151436704</v>
      </c>
    </row>
    <row r="73" spans="1:4" x14ac:dyDescent="0.2">
      <c r="A73" s="95" t="s">
        <v>185</v>
      </c>
      <c r="B73" s="101">
        <v>391011.63568000001</v>
      </c>
      <c r="C73" s="101">
        <v>331948.04171000002</v>
      </c>
      <c r="D73" s="102">
        <f t="shared" si="1"/>
        <v>-0.15105328992904202</v>
      </c>
    </row>
    <row r="74" spans="1:4" x14ac:dyDescent="0.2">
      <c r="A74" s="95" t="s">
        <v>186</v>
      </c>
      <c r="B74" s="101">
        <v>300185.32441</v>
      </c>
      <c r="C74" s="101">
        <v>269650.83663999999</v>
      </c>
      <c r="D74" s="102">
        <f t="shared" si="1"/>
        <v>-0.10171878931794581</v>
      </c>
    </row>
    <row r="75" spans="1:4" x14ac:dyDescent="0.2">
      <c r="A75" s="95" t="s">
        <v>187</v>
      </c>
      <c r="B75" s="101">
        <v>272836.07384999999</v>
      </c>
      <c r="C75" s="101">
        <v>206783.18974999999</v>
      </c>
      <c r="D75" s="102">
        <f t="shared" si="1"/>
        <v>-0.24209732667651052</v>
      </c>
    </row>
    <row r="76" spans="1:4" x14ac:dyDescent="0.2">
      <c r="A76" s="95" t="s">
        <v>188</v>
      </c>
      <c r="B76" s="101">
        <v>220797.05817999999</v>
      </c>
      <c r="C76" s="101">
        <v>194079.11739999999</v>
      </c>
      <c r="D76" s="102">
        <f t="shared" si="1"/>
        <v>-0.12100677880508165</v>
      </c>
    </row>
    <row r="77" spans="1:4" x14ac:dyDescent="0.2">
      <c r="A77" s="103"/>
      <c r="B77" s="104"/>
      <c r="C77" s="104"/>
      <c r="D77" s="103"/>
    </row>
    <row r="78" spans="1:4" ht="19.5" x14ac:dyDescent="0.3">
      <c r="A78" s="160" t="s">
        <v>77</v>
      </c>
      <c r="B78" s="160"/>
      <c r="C78" s="160"/>
      <c r="D78" s="160"/>
    </row>
    <row r="79" spans="1:4" ht="15.75" x14ac:dyDescent="0.25">
      <c r="A79" s="159" t="s">
        <v>78</v>
      </c>
      <c r="B79" s="159"/>
      <c r="C79" s="159"/>
      <c r="D79" s="159"/>
    </row>
    <row r="80" spans="1:4" x14ac:dyDescent="0.2">
      <c r="A80" s="103"/>
      <c r="B80" s="104"/>
      <c r="C80" s="104"/>
      <c r="D80" s="103"/>
    </row>
    <row r="81" spans="1:4" x14ac:dyDescent="0.2">
      <c r="A81" s="105" t="s">
        <v>76</v>
      </c>
      <c r="B81" s="106" t="s">
        <v>158</v>
      </c>
      <c r="C81" s="106" t="s">
        <v>159</v>
      </c>
      <c r="D81" s="107" t="s">
        <v>65</v>
      </c>
    </row>
    <row r="82" spans="1:4" x14ac:dyDescent="0.2">
      <c r="A82" s="95" t="s">
        <v>189</v>
      </c>
      <c r="B82" s="101">
        <v>66.896000000000001</v>
      </c>
      <c r="C82" s="101">
        <v>7114.2635899999996</v>
      </c>
      <c r="D82" s="97">
        <v>10534.811632982541</v>
      </c>
    </row>
    <row r="83" spans="1:4" x14ac:dyDescent="0.2">
      <c r="A83" s="95" t="s">
        <v>190</v>
      </c>
      <c r="B83" s="101">
        <v>4275.28496</v>
      </c>
      <c r="C83" s="101">
        <v>19775.105660000001</v>
      </c>
      <c r="D83" s="97">
        <v>362.54473900612226</v>
      </c>
    </row>
    <row r="84" spans="1:4" x14ac:dyDescent="0.2">
      <c r="A84" s="95" t="s">
        <v>191</v>
      </c>
      <c r="B84" s="101">
        <v>695.86828000000003</v>
      </c>
      <c r="C84" s="101">
        <v>1950.42839</v>
      </c>
      <c r="D84" s="97">
        <v>180.28700920237375</v>
      </c>
    </row>
    <row r="85" spans="1:4" x14ac:dyDescent="0.2">
      <c r="A85" s="95" t="s">
        <v>192</v>
      </c>
      <c r="B85" s="101">
        <v>465.13359000000003</v>
      </c>
      <c r="C85" s="101">
        <v>1074.5462500000001</v>
      </c>
      <c r="D85" s="97">
        <v>131.01884557509595</v>
      </c>
    </row>
    <row r="86" spans="1:4" x14ac:dyDescent="0.2">
      <c r="A86" s="95" t="s">
        <v>193</v>
      </c>
      <c r="B86" s="101">
        <v>23.84477</v>
      </c>
      <c r="C86" s="101">
        <v>48.80012</v>
      </c>
      <c r="D86" s="97">
        <v>104.65754125537801</v>
      </c>
    </row>
    <row r="87" spans="1:4" x14ac:dyDescent="0.2">
      <c r="A87" s="95" t="s">
        <v>194</v>
      </c>
      <c r="B87" s="101">
        <v>135.274</v>
      </c>
      <c r="C87" s="101">
        <v>241.21200999999999</v>
      </c>
      <c r="D87" s="97">
        <v>78.313652290905864</v>
      </c>
    </row>
    <row r="88" spans="1:4" x14ac:dyDescent="0.2">
      <c r="A88" s="95" t="s">
        <v>195</v>
      </c>
      <c r="B88" s="101">
        <v>336.98500000000001</v>
      </c>
      <c r="C88" s="101">
        <v>479.98343</v>
      </c>
      <c r="D88" s="97">
        <v>42.434657328961222</v>
      </c>
    </row>
    <row r="89" spans="1:4" x14ac:dyDescent="0.2">
      <c r="A89" s="95" t="s">
        <v>196</v>
      </c>
      <c r="B89" s="101">
        <v>3003.7373400000001</v>
      </c>
      <c r="C89" s="101">
        <v>4224.01746</v>
      </c>
      <c r="D89" s="97">
        <v>40.625393697040096</v>
      </c>
    </row>
    <row r="90" spans="1:4" x14ac:dyDescent="0.2">
      <c r="A90" s="95" t="s">
        <v>197</v>
      </c>
      <c r="B90" s="101">
        <v>1638.4358999999999</v>
      </c>
      <c r="C90" s="101">
        <v>2283.7510900000002</v>
      </c>
      <c r="D90" s="97">
        <v>39.386050439934813</v>
      </c>
    </row>
    <row r="91" spans="1:4" x14ac:dyDescent="0.2">
      <c r="A91" s="95" t="s">
        <v>198</v>
      </c>
      <c r="B91" s="101">
        <v>663.41285000000005</v>
      </c>
      <c r="C91" s="101">
        <v>891.85130000000004</v>
      </c>
      <c r="D91" s="97">
        <v>34.433829552743816</v>
      </c>
    </row>
    <row r="92" spans="1:4" x14ac:dyDescent="0.2">
      <c r="A92" s="103" t="s">
        <v>225</v>
      </c>
      <c r="B92" s="104"/>
      <c r="C92" s="104"/>
      <c r="D92" s="103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5" zoomScaleNormal="85" workbookViewId="0"/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4" style="19" bestFit="1" customWidth="1"/>
    <col min="6" max="7" width="15" style="19" bestFit="1" customWidth="1"/>
    <col min="8" max="8" width="10.5703125" style="19" bestFit="1" customWidth="1"/>
    <col min="9" max="9" width="14" style="19" bestFit="1" customWidth="1"/>
    <col min="10" max="11" width="14.28515625" style="19" bestFit="1" customWidth="1"/>
    <col min="12" max="12" width="10.5703125" style="19" bestFit="1" customWidth="1"/>
    <col min="13" max="13" width="10.7109375" style="19" bestFit="1" customWidth="1"/>
    <col min="14" max="16384" width="9.140625" style="19"/>
  </cols>
  <sheetData>
    <row r="1" spans="1:13" ht="26.25" x14ac:dyDescent="0.4">
      <c r="B1" s="158" t="s">
        <v>122</v>
      </c>
      <c r="C1" s="158"/>
      <c r="D1" s="158"/>
      <c r="E1" s="158"/>
      <c r="F1" s="158"/>
      <c r="G1" s="158"/>
      <c r="H1" s="158"/>
      <c r="I1" s="158"/>
      <c r="J1" s="158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62" t="s">
        <v>113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4"/>
    </row>
    <row r="6" spans="1:13" ht="18" x14ac:dyDescent="0.2">
      <c r="A6" s="109"/>
      <c r="B6" s="161" t="str">
        <f>SEKTOR_USD!B6</f>
        <v>1 - 30 HAZIRAN</v>
      </c>
      <c r="C6" s="161"/>
      <c r="D6" s="161"/>
      <c r="E6" s="161"/>
      <c r="F6" s="161" t="str">
        <f>SEKTOR_USD!F6</f>
        <v>1 OCAK  -  30 HAZIRAN</v>
      </c>
      <c r="G6" s="161"/>
      <c r="H6" s="161"/>
      <c r="I6" s="161"/>
      <c r="J6" s="161" t="s">
        <v>105</v>
      </c>
      <c r="K6" s="161"/>
      <c r="L6" s="161"/>
      <c r="M6" s="161"/>
    </row>
    <row r="7" spans="1:13" ht="30" x14ac:dyDescent="0.25">
      <c r="A7" s="110" t="s">
        <v>1</v>
      </c>
      <c r="B7" s="111">
        <f>SEKTOR_USD!B7</f>
        <v>2018</v>
      </c>
      <c r="C7" s="112">
        <f>SEKTOR_USD!C7</f>
        <v>2019</v>
      </c>
      <c r="D7" s="113" t="s">
        <v>118</v>
      </c>
      <c r="E7" s="113" t="s">
        <v>119</v>
      </c>
      <c r="F7" s="111"/>
      <c r="G7" s="112"/>
      <c r="H7" s="113" t="s">
        <v>118</v>
      </c>
      <c r="I7" s="113" t="s">
        <v>119</v>
      </c>
      <c r="J7" s="111"/>
      <c r="K7" s="111"/>
      <c r="L7" s="113" t="s">
        <v>118</v>
      </c>
      <c r="M7" s="113" t="s">
        <v>119</v>
      </c>
    </row>
    <row r="8" spans="1:13" ht="16.5" x14ac:dyDescent="0.25">
      <c r="A8" s="114" t="s">
        <v>2</v>
      </c>
      <c r="B8" s="115">
        <f>SEKTOR_USD!B8*$B$53</f>
        <v>7357866.2439041296</v>
      </c>
      <c r="C8" s="115">
        <f>SEKTOR_USD!C8*$C$53</f>
        <v>7976663.7618623758</v>
      </c>
      <c r="D8" s="116">
        <f t="shared" ref="D8:D43" si="0">(C8-B8)/B8*100</f>
        <v>8.4100131403028655</v>
      </c>
      <c r="E8" s="116">
        <f>C8/C$44*100</f>
        <v>12.931825334641356</v>
      </c>
      <c r="F8" s="115">
        <f>SEKTOR_USD!F8*$B$54</f>
        <v>44990041.902455404</v>
      </c>
      <c r="G8" s="115">
        <f>SEKTOR_USD!G8*$C$54</f>
        <v>61605479.453402609</v>
      </c>
      <c r="H8" s="116">
        <f t="shared" ref="H8:H43" si="1">(G8-F8)/F8*100</f>
        <v>36.931367138914332</v>
      </c>
      <c r="I8" s="116">
        <f>G8/G$44*100</f>
        <v>13.513559087984833</v>
      </c>
      <c r="J8" s="115">
        <f>SEKTOR_USD!J8*$B$55</f>
        <v>85813551.956540689</v>
      </c>
      <c r="K8" s="115">
        <f>SEKTOR_USD!K8*$C$55</f>
        <v>126557191.99459107</v>
      </c>
      <c r="L8" s="116">
        <f t="shared" ref="L8:L43" si="2">(K8-J8)/J8*100</f>
        <v>47.479260686802178</v>
      </c>
      <c r="M8" s="116">
        <f>K8/K$44*100</f>
        <v>13.738821563683112</v>
      </c>
    </row>
    <row r="9" spans="1:13" s="23" customFormat="1" ht="15.75" x14ac:dyDescent="0.25">
      <c r="A9" s="117" t="s">
        <v>3</v>
      </c>
      <c r="B9" s="115">
        <f>SEKTOR_USD!B9*$B$53</f>
        <v>4698857.4163709441</v>
      </c>
      <c r="C9" s="115">
        <f>SEKTOR_USD!C9*$C$53</f>
        <v>4965957.4551788978</v>
      </c>
      <c r="D9" s="118">
        <f t="shared" si="0"/>
        <v>5.684361433853474</v>
      </c>
      <c r="E9" s="118">
        <f t="shared" ref="E9:E44" si="3">C9/C$44*100</f>
        <v>8.0508463621938979</v>
      </c>
      <c r="F9" s="115">
        <f>SEKTOR_USD!F9*$B$54</f>
        <v>29918755.540750023</v>
      </c>
      <c r="G9" s="115">
        <f>SEKTOR_USD!G9*$C$54</f>
        <v>39586013.732423775</v>
      </c>
      <c r="H9" s="118">
        <f t="shared" si="1"/>
        <v>32.311698855611581</v>
      </c>
      <c r="I9" s="118">
        <f t="shared" ref="I9:I44" si="4">G9/G$44*100</f>
        <v>8.6834473228231861</v>
      </c>
      <c r="J9" s="115">
        <f>SEKTOR_USD!J9*$B$55</f>
        <v>57907617.368863568</v>
      </c>
      <c r="K9" s="115">
        <f>SEKTOR_USD!K9*$C$55</f>
        <v>83086177.003101021</v>
      </c>
      <c r="L9" s="118">
        <f t="shared" si="2"/>
        <v>43.480565732576231</v>
      </c>
      <c r="M9" s="118">
        <f t="shared" ref="M9:M44" si="5">K9/K$44*100</f>
        <v>9.0196862166709835</v>
      </c>
    </row>
    <row r="10" spans="1:13" ht="14.25" x14ac:dyDescent="0.2">
      <c r="A10" s="119" t="str">
        <f>SEKTOR_USD!A10</f>
        <v xml:space="preserve"> Hububat, Bakliyat, Yağlı Tohumlar ve Mamulleri </v>
      </c>
      <c r="B10" s="120">
        <f>SEKTOR_USD!B10*$B$53</f>
        <v>2071454.5055402736</v>
      </c>
      <c r="C10" s="120">
        <f>SEKTOR_USD!C10*$C$53</f>
        <v>2027961.9392625371</v>
      </c>
      <c r="D10" s="121">
        <f t="shared" si="0"/>
        <v>-2.0996148436478888</v>
      </c>
      <c r="E10" s="121">
        <f t="shared" si="3"/>
        <v>3.2877466528337997</v>
      </c>
      <c r="F10" s="120">
        <f>SEKTOR_USD!F10*$B$54</f>
        <v>13188654.077718902</v>
      </c>
      <c r="G10" s="120">
        <f>SEKTOR_USD!G10*$C$54</f>
        <v>18276222.246390838</v>
      </c>
      <c r="H10" s="121">
        <f t="shared" si="1"/>
        <v>38.575340127139626</v>
      </c>
      <c r="I10" s="121">
        <f t="shared" si="4"/>
        <v>4.0090071763592841</v>
      </c>
      <c r="J10" s="120">
        <f>SEKTOR_USD!J10*$B$55</f>
        <v>24687321.572261464</v>
      </c>
      <c r="K10" s="120">
        <f>SEKTOR_USD!K10*$C$55</f>
        <v>37573953.389174029</v>
      </c>
      <c r="L10" s="121">
        <f t="shared" si="2"/>
        <v>52.199392223220819</v>
      </c>
      <c r="M10" s="121">
        <f t="shared" si="5"/>
        <v>4.0789609260457613</v>
      </c>
    </row>
    <row r="11" spans="1:13" ht="14.25" x14ac:dyDescent="0.2">
      <c r="A11" s="119" t="str">
        <f>SEKTOR_USD!A11</f>
        <v xml:space="preserve"> Yaş Meyve ve Sebze  </v>
      </c>
      <c r="B11" s="120">
        <f>SEKTOR_USD!B11*$B$53</f>
        <v>776021.95761885343</v>
      </c>
      <c r="C11" s="120">
        <f>SEKTOR_USD!C11*$C$53</f>
        <v>1181687.8886255173</v>
      </c>
      <c r="D11" s="121">
        <f t="shared" si="0"/>
        <v>52.275058331005162</v>
      </c>
      <c r="E11" s="121">
        <f t="shared" si="3"/>
        <v>1.915761003845855</v>
      </c>
      <c r="F11" s="120">
        <f>SEKTOR_USD!F11*$B$54</f>
        <v>4806078.5497151464</v>
      </c>
      <c r="G11" s="120">
        <f>SEKTOR_USD!G11*$C$54</f>
        <v>5432135.7255874109</v>
      </c>
      <c r="H11" s="121">
        <f t="shared" si="1"/>
        <v>13.026361708328102</v>
      </c>
      <c r="I11" s="121">
        <f t="shared" si="4"/>
        <v>1.1915739923297421</v>
      </c>
      <c r="J11" s="120">
        <f>SEKTOR_USD!J11*$B$55</f>
        <v>9496112.8643568698</v>
      </c>
      <c r="K11" s="120">
        <f>SEKTOR_USD!K11*$C$55</f>
        <v>11864335.713090926</v>
      </c>
      <c r="L11" s="121">
        <f t="shared" si="2"/>
        <v>24.938865855554951</v>
      </c>
      <c r="M11" s="121">
        <f t="shared" si="5"/>
        <v>1.2879709858034447</v>
      </c>
    </row>
    <row r="12" spans="1:13" ht="14.25" x14ac:dyDescent="0.2">
      <c r="A12" s="119" t="str">
        <f>SEKTOR_USD!A12</f>
        <v xml:space="preserve"> Meyve Sebze Mamulleri </v>
      </c>
      <c r="B12" s="120">
        <f>SEKTOR_USD!B12*$B$53</f>
        <v>549982.21557443612</v>
      </c>
      <c r="C12" s="120">
        <f>SEKTOR_USD!C12*$C$53</f>
        <v>487470.38195447408</v>
      </c>
      <c r="D12" s="121">
        <f t="shared" si="0"/>
        <v>-11.366155459167118</v>
      </c>
      <c r="E12" s="121">
        <f t="shared" si="3"/>
        <v>0.7902905304077088</v>
      </c>
      <c r="F12" s="120">
        <f>SEKTOR_USD!F12*$B$54</f>
        <v>3124268.2842781441</v>
      </c>
      <c r="G12" s="120">
        <f>SEKTOR_USD!G12*$C$54</f>
        <v>4068798.8404601025</v>
      </c>
      <c r="H12" s="121">
        <f t="shared" si="1"/>
        <v>30.232056604581587</v>
      </c>
      <c r="I12" s="121">
        <f t="shared" si="4"/>
        <v>0.89251725715844399</v>
      </c>
      <c r="J12" s="120">
        <f>SEKTOR_USD!J12*$B$55</f>
        <v>5906716.1318512149</v>
      </c>
      <c r="K12" s="120">
        <f>SEKTOR_USD!K12*$C$55</f>
        <v>8542688.3976581935</v>
      </c>
      <c r="L12" s="121">
        <f t="shared" si="2"/>
        <v>44.626696238081145</v>
      </c>
      <c r="M12" s="121">
        <f t="shared" si="5"/>
        <v>0.92737891636050251</v>
      </c>
    </row>
    <row r="13" spans="1:13" ht="14.25" x14ac:dyDescent="0.2">
      <c r="A13" s="119" t="str">
        <f>SEKTOR_USD!A13</f>
        <v xml:space="preserve"> Kuru Meyve ve Mamulleri  </v>
      </c>
      <c r="B13" s="120">
        <f>SEKTOR_USD!B13*$B$53</f>
        <v>333491.96367585286</v>
      </c>
      <c r="C13" s="120">
        <f>SEKTOR_USD!C13*$C$53</f>
        <v>370498.54738998873</v>
      </c>
      <c r="D13" s="121">
        <f t="shared" si="0"/>
        <v>11.096694296989261</v>
      </c>
      <c r="E13" s="121">
        <f t="shared" si="3"/>
        <v>0.600654941041044</v>
      </c>
      <c r="F13" s="120">
        <f>SEKTOR_USD!F13*$B$54</f>
        <v>2473663.1956544947</v>
      </c>
      <c r="G13" s="120">
        <f>SEKTOR_USD!G13*$C$54</f>
        <v>3625432.6253492208</v>
      </c>
      <c r="H13" s="121">
        <f t="shared" si="1"/>
        <v>46.561287394260034</v>
      </c>
      <c r="I13" s="121">
        <f t="shared" si="4"/>
        <v>0.79526201949652564</v>
      </c>
      <c r="J13" s="120">
        <f>SEKTOR_USD!J13*$B$55</f>
        <v>5089015.1299809283</v>
      </c>
      <c r="K13" s="120">
        <f>SEKTOR_USD!K13*$C$55</f>
        <v>7997049.6699982006</v>
      </c>
      <c r="L13" s="121">
        <f t="shared" si="2"/>
        <v>57.143365970463734</v>
      </c>
      <c r="M13" s="121">
        <f t="shared" si="5"/>
        <v>0.86814535563266881</v>
      </c>
    </row>
    <row r="14" spans="1:13" ht="14.25" x14ac:dyDescent="0.2">
      <c r="A14" s="119" t="str">
        <f>SEKTOR_USD!A14</f>
        <v xml:space="preserve"> Fındık ve Mamulleri </v>
      </c>
      <c r="B14" s="120">
        <f>SEKTOR_USD!B14*$B$53</f>
        <v>464341.40527323837</v>
      </c>
      <c r="C14" s="120">
        <f>SEKTOR_USD!C14*$C$53</f>
        <v>445487.35580879939</v>
      </c>
      <c r="D14" s="121">
        <f t="shared" si="0"/>
        <v>-4.060385149875759</v>
      </c>
      <c r="E14" s="121">
        <f t="shared" si="3"/>
        <v>0.72222734292181845</v>
      </c>
      <c r="F14" s="120">
        <f>SEKTOR_USD!F14*$B$54</f>
        <v>3270352.7106883698</v>
      </c>
      <c r="G14" s="120">
        <f>SEKTOR_USD!G14*$C$54</f>
        <v>4384762.5021982091</v>
      </c>
      <c r="H14" s="121">
        <f t="shared" si="1"/>
        <v>34.076134597581962</v>
      </c>
      <c r="I14" s="121">
        <f t="shared" si="4"/>
        <v>0.9618259233751163</v>
      </c>
      <c r="J14" s="120">
        <f>SEKTOR_USD!J14*$B$55</f>
        <v>7045324.6331884097</v>
      </c>
      <c r="K14" s="120">
        <f>SEKTOR_USD!K14*$C$55</f>
        <v>9044240.7185249235</v>
      </c>
      <c r="L14" s="121">
        <f t="shared" si="2"/>
        <v>28.372235339166913</v>
      </c>
      <c r="M14" s="121">
        <f t="shared" si="5"/>
        <v>0.98182653591209346</v>
      </c>
    </row>
    <row r="15" spans="1:13" ht="14.25" x14ac:dyDescent="0.2">
      <c r="A15" s="119" t="str">
        <f>SEKTOR_USD!A15</f>
        <v xml:space="preserve"> Zeytin ve Zeytinyağı </v>
      </c>
      <c r="B15" s="120">
        <f>SEKTOR_USD!B15*$B$53</f>
        <v>79144.131459742799</v>
      </c>
      <c r="C15" s="120">
        <f>SEKTOR_USD!C15*$C$53</f>
        <v>92296.795139742419</v>
      </c>
      <c r="D15" s="121">
        <f t="shared" si="0"/>
        <v>16.618621542002533</v>
      </c>
      <c r="E15" s="121">
        <f t="shared" si="3"/>
        <v>0.14963223589803826</v>
      </c>
      <c r="F15" s="120">
        <f>SEKTOR_USD!F15*$B$54</f>
        <v>991016.34692981478</v>
      </c>
      <c r="G15" s="120">
        <f>SEKTOR_USD!G15*$C$54</f>
        <v>891134.53191208106</v>
      </c>
      <c r="H15" s="121">
        <f t="shared" si="1"/>
        <v>-10.078725273015854</v>
      </c>
      <c r="I15" s="121">
        <f t="shared" si="4"/>
        <v>0.19547610470991122</v>
      </c>
      <c r="J15" s="120">
        <f>SEKTOR_USD!J15*$B$55</f>
        <v>1550820.4589107076</v>
      </c>
      <c r="K15" s="120">
        <f>SEKTOR_USD!K15*$C$55</f>
        <v>1769391.2024490291</v>
      </c>
      <c r="L15" s="121">
        <f t="shared" si="2"/>
        <v>14.093878003895114</v>
      </c>
      <c r="M15" s="121">
        <f t="shared" si="5"/>
        <v>0.19208193247395117</v>
      </c>
    </row>
    <row r="16" spans="1:13" ht="14.25" x14ac:dyDescent="0.2">
      <c r="A16" s="119" t="str">
        <f>SEKTOR_USD!A16</f>
        <v xml:space="preserve"> Tütün </v>
      </c>
      <c r="B16" s="120">
        <f>SEKTOR_USD!B16*$B$53</f>
        <v>402169.82167829148</v>
      </c>
      <c r="C16" s="120">
        <f>SEKTOR_USD!C16*$C$53</f>
        <v>337827.24218300276</v>
      </c>
      <c r="D16" s="121">
        <f t="shared" si="0"/>
        <v>-15.998858200444094</v>
      </c>
      <c r="E16" s="121">
        <f t="shared" si="3"/>
        <v>0.5476879832996967</v>
      </c>
      <c r="F16" s="120">
        <f>SEKTOR_USD!F16*$B$54</f>
        <v>1798296.9609959724</v>
      </c>
      <c r="G16" s="120">
        <f>SEKTOR_USD!G16*$C$54</f>
        <v>2548062.6832077219</v>
      </c>
      <c r="H16" s="121">
        <f t="shared" si="1"/>
        <v>41.693098441121634</v>
      </c>
      <c r="I16" s="121">
        <f t="shared" si="4"/>
        <v>0.55893397689505186</v>
      </c>
      <c r="J16" s="120">
        <f>SEKTOR_USD!J16*$B$55</f>
        <v>3748368.9568402008</v>
      </c>
      <c r="K16" s="120">
        <f>SEKTOR_USD!K16*$C$55</f>
        <v>5744715.0015430031</v>
      </c>
      <c r="L16" s="121">
        <f t="shared" si="2"/>
        <v>53.259059278563704</v>
      </c>
      <c r="M16" s="121">
        <f t="shared" si="5"/>
        <v>0.62363594748361739</v>
      </c>
    </row>
    <row r="17" spans="1:13" ht="14.25" x14ac:dyDescent="0.2">
      <c r="A17" s="119" t="str">
        <f>SEKTOR_USD!A17</f>
        <v xml:space="preserve"> Süs Bitkileri ve Mam.</v>
      </c>
      <c r="B17" s="120">
        <f>SEKTOR_USD!B17*$B$53</f>
        <v>22251.41555025522</v>
      </c>
      <c r="C17" s="120">
        <f>SEKTOR_USD!C17*$C$53</f>
        <v>22727.304814835883</v>
      </c>
      <c r="D17" s="121">
        <f t="shared" si="0"/>
        <v>2.1386920913227221</v>
      </c>
      <c r="E17" s="121">
        <f t="shared" si="3"/>
        <v>3.6845671945935285E-2</v>
      </c>
      <c r="F17" s="120">
        <f>SEKTOR_USD!F17*$B$54</f>
        <v>266425.41476917709</v>
      </c>
      <c r="G17" s="120">
        <f>SEKTOR_USD!G17*$C$54</f>
        <v>359464.57731819001</v>
      </c>
      <c r="H17" s="121">
        <f t="shared" si="1"/>
        <v>34.921279049004852</v>
      </c>
      <c r="I17" s="121">
        <f t="shared" si="4"/>
        <v>7.8850872499111033E-2</v>
      </c>
      <c r="J17" s="120">
        <f>SEKTOR_USD!J17*$B$55</f>
        <v>383937.6214737813</v>
      </c>
      <c r="K17" s="120">
        <f>SEKTOR_USD!K17*$C$55</f>
        <v>549802.91066271369</v>
      </c>
      <c r="L17" s="121">
        <f t="shared" si="2"/>
        <v>43.201103489739459</v>
      </c>
      <c r="M17" s="121">
        <f t="shared" si="5"/>
        <v>5.9685616958943484E-2</v>
      </c>
    </row>
    <row r="18" spans="1:13" s="23" customFormat="1" ht="15.75" x14ac:dyDescent="0.25">
      <c r="A18" s="117" t="s">
        <v>12</v>
      </c>
      <c r="B18" s="115">
        <f>SEKTOR_USD!B18*$B$53</f>
        <v>877672.62494130491</v>
      </c>
      <c r="C18" s="115">
        <f>SEKTOR_USD!C18*$C$53</f>
        <v>983209.44960814633</v>
      </c>
      <c r="D18" s="118">
        <f t="shared" si="0"/>
        <v>12.024623039131395</v>
      </c>
      <c r="E18" s="118">
        <f t="shared" si="3"/>
        <v>1.5939863142398283</v>
      </c>
      <c r="F18" s="115">
        <f>SEKTOR_USD!F18*$B$54</f>
        <v>5035381.5943415361</v>
      </c>
      <c r="G18" s="115">
        <f>SEKTOR_USD!G18*$C$54</f>
        <v>7237533.8416218404</v>
      </c>
      <c r="H18" s="118">
        <f t="shared" si="1"/>
        <v>43.733572243163316</v>
      </c>
      <c r="I18" s="118">
        <f t="shared" si="4"/>
        <v>1.5875997084646443</v>
      </c>
      <c r="J18" s="115">
        <f>SEKTOR_USD!J18*$B$55</f>
        <v>9463180.8118654434</v>
      </c>
      <c r="K18" s="115">
        <f>SEKTOR_USD!K18*$C$55</f>
        <v>14384526.500071406</v>
      </c>
      <c r="L18" s="118">
        <f t="shared" si="2"/>
        <v>52.005195568442652</v>
      </c>
      <c r="M18" s="118">
        <f t="shared" si="5"/>
        <v>1.5615583733162994</v>
      </c>
    </row>
    <row r="19" spans="1:13" ht="14.25" x14ac:dyDescent="0.2">
      <c r="A19" s="119" t="str">
        <f>SEKTOR_USD!A19</f>
        <v xml:space="preserve"> Su Ürünleri ve Hayvansal Mamuller</v>
      </c>
      <c r="B19" s="120">
        <f>SEKTOR_USD!B19*$B$53</f>
        <v>877672.62494130491</v>
      </c>
      <c r="C19" s="120">
        <f>SEKTOR_USD!C19*$C$53</f>
        <v>983209.44960814633</v>
      </c>
      <c r="D19" s="121">
        <f t="shared" si="0"/>
        <v>12.024623039131395</v>
      </c>
      <c r="E19" s="121">
        <f t="shared" si="3"/>
        <v>1.5939863142398283</v>
      </c>
      <c r="F19" s="120">
        <f>SEKTOR_USD!F19*$B$54</f>
        <v>5035381.5943415361</v>
      </c>
      <c r="G19" s="120">
        <f>SEKTOR_USD!G19*$C$54</f>
        <v>7237533.8416218404</v>
      </c>
      <c r="H19" s="121">
        <f t="shared" si="1"/>
        <v>43.733572243163316</v>
      </c>
      <c r="I19" s="121">
        <f t="shared" si="4"/>
        <v>1.5875997084646443</v>
      </c>
      <c r="J19" s="120">
        <f>SEKTOR_USD!J19*$B$55</f>
        <v>9463180.8118654434</v>
      </c>
      <c r="K19" s="120">
        <f>SEKTOR_USD!K19*$C$55</f>
        <v>14384526.500071406</v>
      </c>
      <c r="L19" s="121">
        <f t="shared" si="2"/>
        <v>52.005195568442652</v>
      </c>
      <c r="M19" s="121">
        <f t="shared" si="5"/>
        <v>1.5615583733162994</v>
      </c>
    </row>
    <row r="20" spans="1:13" s="23" customFormat="1" ht="15.75" x14ac:dyDescent="0.25">
      <c r="A20" s="117" t="s">
        <v>111</v>
      </c>
      <c r="B20" s="115">
        <f>SEKTOR_USD!B20*$B$53</f>
        <v>1781336.20259188</v>
      </c>
      <c r="C20" s="115">
        <f>SEKTOR_USD!C20*$C$53</f>
        <v>2027496.8570753306</v>
      </c>
      <c r="D20" s="118">
        <f t="shared" si="0"/>
        <v>13.81887675809215</v>
      </c>
      <c r="E20" s="118">
        <f t="shared" si="3"/>
        <v>3.2869926582076303</v>
      </c>
      <c r="F20" s="115">
        <f>SEKTOR_USD!F20*$B$54</f>
        <v>10035904.767363844</v>
      </c>
      <c r="G20" s="115">
        <f>SEKTOR_USD!G20*$C$54</f>
        <v>14781931.879356995</v>
      </c>
      <c r="H20" s="118">
        <f t="shared" si="1"/>
        <v>47.290475766838128</v>
      </c>
      <c r="I20" s="118">
        <f t="shared" si="4"/>
        <v>3.2425120566970027</v>
      </c>
      <c r="J20" s="115">
        <f>SEKTOR_USD!J20*$B$55</f>
        <v>18442753.775811676</v>
      </c>
      <c r="K20" s="115">
        <f>SEKTOR_USD!K20*$C$55</f>
        <v>29086488.491418671</v>
      </c>
      <c r="L20" s="118">
        <f t="shared" si="2"/>
        <v>57.712285513276385</v>
      </c>
      <c r="M20" s="118">
        <f t="shared" si="5"/>
        <v>3.1575769736958343</v>
      </c>
    </row>
    <row r="21" spans="1:13" ht="14.25" x14ac:dyDescent="0.2">
      <c r="A21" s="119" t="str">
        <f>SEKTOR_USD!A21</f>
        <v xml:space="preserve"> Mobilya,Kağıt ve Orman Ürünleri</v>
      </c>
      <c r="B21" s="120">
        <f>SEKTOR_USD!B21*$B$53</f>
        <v>1781336.20259188</v>
      </c>
      <c r="C21" s="120">
        <f>SEKTOR_USD!C21*$C$53</f>
        <v>2027496.8570753306</v>
      </c>
      <c r="D21" s="121">
        <f t="shared" si="0"/>
        <v>13.81887675809215</v>
      </c>
      <c r="E21" s="121">
        <f t="shared" si="3"/>
        <v>3.2869926582076303</v>
      </c>
      <c r="F21" s="120">
        <f>SEKTOR_USD!F21*$B$54</f>
        <v>10035904.767363844</v>
      </c>
      <c r="G21" s="120">
        <f>SEKTOR_USD!G21*$C$54</f>
        <v>14781931.879356995</v>
      </c>
      <c r="H21" s="121">
        <f t="shared" si="1"/>
        <v>47.290475766838128</v>
      </c>
      <c r="I21" s="121">
        <f t="shared" si="4"/>
        <v>3.2425120566970027</v>
      </c>
      <c r="J21" s="120">
        <f>SEKTOR_USD!J21*$B$55</f>
        <v>18442753.775811676</v>
      </c>
      <c r="K21" s="120">
        <f>SEKTOR_USD!K21*$C$55</f>
        <v>29086488.491418671</v>
      </c>
      <c r="L21" s="121">
        <f t="shared" si="2"/>
        <v>57.712285513276385</v>
      </c>
      <c r="M21" s="121">
        <f t="shared" si="5"/>
        <v>3.1575769736958343</v>
      </c>
    </row>
    <row r="22" spans="1:13" ht="16.5" x14ac:dyDescent="0.25">
      <c r="A22" s="114" t="s">
        <v>14</v>
      </c>
      <c r="B22" s="115">
        <f>SEKTOR_USD!B22*$B$53</f>
        <v>48983990.550395355</v>
      </c>
      <c r="C22" s="115">
        <f>SEKTOR_USD!C22*$C$53</f>
        <v>51853660.562830947</v>
      </c>
      <c r="D22" s="118">
        <f t="shared" si="0"/>
        <v>5.8583834844636424</v>
      </c>
      <c r="E22" s="118">
        <f t="shared" si="3"/>
        <v>84.065531828779143</v>
      </c>
      <c r="F22" s="115">
        <f>SEKTOR_USD!F22*$B$54</f>
        <v>273390094.4465155</v>
      </c>
      <c r="G22" s="115">
        <f>SEKTOR_USD!G22*$C$54</f>
        <v>382297952.74400598</v>
      </c>
      <c r="H22" s="118">
        <f t="shared" si="1"/>
        <v>39.836065940127398</v>
      </c>
      <c r="I22" s="118">
        <f t="shared" si="4"/>
        <v>83.859520605296041</v>
      </c>
      <c r="J22" s="115">
        <f>SEKTOR_USD!J22*$B$55</f>
        <v>499589709.77433741</v>
      </c>
      <c r="K22" s="115">
        <f>SEKTOR_USD!K22*$C$55</f>
        <v>769899332.00479007</v>
      </c>
      <c r="L22" s="118">
        <f t="shared" si="2"/>
        <v>54.106323037067838</v>
      </c>
      <c r="M22" s="118">
        <f t="shared" si="5"/>
        <v>83.578889336172267</v>
      </c>
    </row>
    <row r="23" spans="1:13" s="23" customFormat="1" ht="15.75" x14ac:dyDescent="0.25">
      <c r="A23" s="117" t="s">
        <v>15</v>
      </c>
      <c r="B23" s="115">
        <f>SEKTOR_USD!B23*$B$53</f>
        <v>4304908.3405327452</v>
      </c>
      <c r="C23" s="115">
        <f>SEKTOR_USD!C23*$C$53</f>
        <v>4258661.9115651427</v>
      </c>
      <c r="D23" s="118">
        <f t="shared" si="0"/>
        <v>-1.0742720938369483</v>
      </c>
      <c r="E23" s="118">
        <f t="shared" si="3"/>
        <v>6.9041736800990767</v>
      </c>
      <c r="F23" s="115">
        <f>SEKTOR_USD!F23*$B$54</f>
        <v>25563649.416277528</v>
      </c>
      <c r="G23" s="115">
        <f>SEKTOR_USD!G23*$C$54</f>
        <v>33962709.77724959</v>
      </c>
      <c r="H23" s="118">
        <f t="shared" si="1"/>
        <v>32.855482502525639</v>
      </c>
      <c r="I23" s="118">
        <f t="shared" si="4"/>
        <v>7.4499393468740109</v>
      </c>
      <c r="J23" s="115">
        <f>SEKTOR_USD!J23*$B$55</f>
        <v>47681728.728656568</v>
      </c>
      <c r="K23" s="115">
        <f>SEKTOR_USD!K23*$C$55</f>
        <v>68353072.710558772</v>
      </c>
      <c r="L23" s="118">
        <f t="shared" si="2"/>
        <v>43.352756984833881</v>
      </c>
      <c r="M23" s="118">
        <f t="shared" si="5"/>
        <v>7.4202868639813095</v>
      </c>
    </row>
    <row r="24" spans="1:13" ht="14.25" x14ac:dyDescent="0.2">
      <c r="A24" s="119" t="str">
        <f>SEKTOR_USD!A24</f>
        <v xml:space="preserve"> Tekstil ve Hammaddeleri</v>
      </c>
      <c r="B24" s="120">
        <f>SEKTOR_USD!B24*$B$53</f>
        <v>3052578.9623451056</v>
      </c>
      <c r="C24" s="120">
        <f>SEKTOR_USD!C24*$C$53</f>
        <v>2972889.9832971399</v>
      </c>
      <c r="D24" s="121">
        <f t="shared" si="0"/>
        <v>-2.6105460343848295</v>
      </c>
      <c r="E24" s="121">
        <f t="shared" si="3"/>
        <v>4.8196708737949159</v>
      </c>
      <c r="F24" s="120">
        <f>SEKTOR_USD!F24*$B$54</f>
        <v>17587044.417886857</v>
      </c>
      <c r="G24" s="120">
        <f>SEKTOR_USD!G24*$C$54</f>
        <v>22672146.067726862</v>
      </c>
      <c r="H24" s="121">
        <f t="shared" si="1"/>
        <v>28.913906902220681</v>
      </c>
      <c r="I24" s="121">
        <f t="shared" si="4"/>
        <v>4.9732814070441878</v>
      </c>
      <c r="J24" s="120">
        <f>SEKTOR_USD!J24*$B$55</f>
        <v>32602378.025570892</v>
      </c>
      <c r="K24" s="120">
        <f>SEKTOR_USD!K24*$C$55</f>
        <v>45898684.221499294</v>
      </c>
      <c r="L24" s="121">
        <f t="shared" si="2"/>
        <v>40.783240368232541</v>
      </c>
      <c r="M24" s="121">
        <f t="shared" si="5"/>
        <v>4.9826787603976497</v>
      </c>
    </row>
    <row r="25" spans="1:13" ht="14.25" x14ac:dyDescent="0.2">
      <c r="A25" s="119" t="str">
        <f>SEKTOR_USD!A25</f>
        <v xml:space="preserve"> Deri ve Deri Mamulleri </v>
      </c>
      <c r="B25" s="120">
        <f>SEKTOR_USD!B25*$B$53</f>
        <v>545474.82376038039</v>
      </c>
      <c r="C25" s="120">
        <f>SEKTOR_USD!C25*$C$53</f>
        <v>511032.22358169238</v>
      </c>
      <c r="D25" s="121">
        <f t="shared" si="0"/>
        <v>-6.3142419555220695</v>
      </c>
      <c r="E25" s="121">
        <f t="shared" si="3"/>
        <v>0.82848915950656521</v>
      </c>
      <c r="F25" s="120">
        <f>SEKTOR_USD!F25*$B$54</f>
        <v>3486265.9534088802</v>
      </c>
      <c r="G25" s="120">
        <f>SEKTOR_USD!G25*$C$54</f>
        <v>4676645.758627451</v>
      </c>
      <c r="H25" s="121">
        <f t="shared" si="1"/>
        <v>34.144836370117268</v>
      </c>
      <c r="I25" s="121">
        <f t="shared" si="4"/>
        <v>1.0258523974411686</v>
      </c>
      <c r="J25" s="120">
        <f>SEKTOR_USD!J25*$B$55</f>
        <v>6365335.8230150407</v>
      </c>
      <c r="K25" s="120">
        <f>SEKTOR_USD!K25*$C$55</f>
        <v>9320020.7094352189</v>
      </c>
      <c r="L25" s="121">
        <f t="shared" si="2"/>
        <v>46.418366109404197</v>
      </c>
      <c r="M25" s="121">
        <f t="shared" si="5"/>
        <v>1.0117647166368415</v>
      </c>
    </row>
    <row r="26" spans="1:13" ht="14.25" x14ac:dyDescent="0.2">
      <c r="A26" s="119" t="str">
        <f>SEKTOR_USD!A26</f>
        <v xml:space="preserve"> Halı </v>
      </c>
      <c r="B26" s="120">
        <f>SEKTOR_USD!B26*$B$53</f>
        <v>706854.55442725972</v>
      </c>
      <c r="C26" s="120">
        <f>SEKTOR_USD!C26*$C$53</f>
        <v>774739.70468631038</v>
      </c>
      <c r="D26" s="121">
        <f t="shared" si="0"/>
        <v>9.6038357302593447</v>
      </c>
      <c r="E26" s="121">
        <f t="shared" si="3"/>
        <v>1.2560136467975958</v>
      </c>
      <c r="F26" s="120">
        <f>SEKTOR_USD!F26*$B$54</f>
        <v>4490339.0449817879</v>
      </c>
      <c r="G26" s="120">
        <f>SEKTOR_USD!G26*$C$54</f>
        <v>6613917.9508952815</v>
      </c>
      <c r="H26" s="121">
        <f t="shared" si="1"/>
        <v>47.292172921479398</v>
      </c>
      <c r="I26" s="121">
        <f t="shared" si="4"/>
        <v>1.4508055423886557</v>
      </c>
      <c r="J26" s="120">
        <f>SEKTOR_USD!J26*$B$55</f>
        <v>8714014.880070636</v>
      </c>
      <c r="K26" s="120">
        <f>SEKTOR_USD!K26*$C$55</f>
        <v>13134367.77962427</v>
      </c>
      <c r="L26" s="121">
        <f t="shared" si="2"/>
        <v>50.726937701967792</v>
      </c>
      <c r="M26" s="121">
        <f t="shared" si="5"/>
        <v>1.4258433869468192</v>
      </c>
    </row>
    <row r="27" spans="1:13" s="23" customFormat="1" ht="15.75" x14ac:dyDescent="0.25">
      <c r="A27" s="117" t="s">
        <v>19</v>
      </c>
      <c r="B27" s="115">
        <f>SEKTOR_USD!B27*$B$53</f>
        <v>6562219.1460519945</v>
      </c>
      <c r="C27" s="115">
        <f>SEKTOR_USD!C27*$C$53</f>
        <v>7550771.6989530334</v>
      </c>
      <c r="D27" s="118">
        <f t="shared" si="0"/>
        <v>15.064302652796629</v>
      </c>
      <c r="E27" s="118">
        <f t="shared" si="3"/>
        <v>12.241366023157504</v>
      </c>
      <c r="F27" s="115">
        <f>SEKTOR_USD!F27*$B$54</f>
        <v>34360093.118571199</v>
      </c>
      <c r="G27" s="115">
        <f>SEKTOR_USD!G27*$C$54</f>
        <v>56170979.574363753</v>
      </c>
      <c r="H27" s="118">
        <f t="shared" si="1"/>
        <v>63.477378773470328</v>
      </c>
      <c r="I27" s="118">
        <f t="shared" si="4"/>
        <v>12.321466503353843</v>
      </c>
      <c r="J27" s="115">
        <f>SEKTOR_USD!J27*$B$55</f>
        <v>64103474.676616423</v>
      </c>
      <c r="K27" s="115">
        <f>SEKTOR_USD!K27*$C$55</f>
        <v>106157274.820182</v>
      </c>
      <c r="L27" s="118">
        <f t="shared" si="2"/>
        <v>65.602996336337284</v>
      </c>
      <c r="M27" s="118">
        <f t="shared" si="5"/>
        <v>11.524243177769657</v>
      </c>
    </row>
    <row r="28" spans="1:13" ht="14.25" x14ac:dyDescent="0.2">
      <c r="A28" s="119" t="str">
        <f>SEKTOR_USD!A28</f>
        <v xml:space="preserve"> Kimyevi Maddeler ve Mamulleri  </v>
      </c>
      <c r="B28" s="120">
        <f>SEKTOR_USD!B28*$B$53</f>
        <v>6562219.1460519945</v>
      </c>
      <c r="C28" s="120">
        <f>SEKTOR_USD!C28*$C$53</f>
        <v>7550771.6989530334</v>
      </c>
      <c r="D28" s="121">
        <f t="shared" si="0"/>
        <v>15.064302652796629</v>
      </c>
      <c r="E28" s="121">
        <f t="shared" si="3"/>
        <v>12.241366023157504</v>
      </c>
      <c r="F28" s="120">
        <f>SEKTOR_USD!F28*$B$54</f>
        <v>34360093.118571199</v>
      </c>
      <c r="G28" s="120">
        <f>SEKTOR_USD!G28*$C$54</f>
        <v>56170979.574363753</v>
      </c>
      <c r="H28" s="121">
        <f t="shared" si="1"/>
        <v>63.477378773470328</v>
      </c>
      <c r="I28" s="121">
        <f t="shared" si="4"/>
        <v>12.321466503353843</v>
      </c>
      <c r="J28" s="120">
        <f>SEKTOR_USD!J28*$B$55</f>
        <v>64103474.676616423</v>
      </c>
      <c r="K28" s="120">
        <f>SEKTOR_USD!K28*$C$55</f>
        <v>106157274.820182</v>
      </c>
      <c r="L28" s="121">
        <f t="shared" si="2"/>
        <v>65.602996336337284</v>
      </c>
      <c r="M28" s="121">
        <f t="shared" si="5"/>
        <v>11.524243177769657</v>
      </c>
    </row>
    <row r="29" spans="1:13" s="23" customFormat="1" ht="15.75" x14ac:dyDescent="0.25">
      <c r="A29" s="117" t="s">
        <v>21</v>
      </c>
      <c r="B29" s="115">
        <f>SEKTOR_USD!B29*$B$53</f>
        <v>38116863.063810609</v>
      </c>
      <c r="C29" s="115">
        <f>SEKTOR_USD!C29*$C$53</f>
        <v>40044226.952312775</v>
      </c>
      <c r="D29" s="118">
        <f t="shared" si="0"/>
        <v>5.0564598804356171</v>
      </c>
      <c r="E29" s="118">
        <f t="shared" si="3"/>
        <v>64.919992125522569</v>
      </c>
      <c r="F29" s="115">
        <f>SEKTOR_USD!F29*$B$54</f>
        <v>213466351.91166678</v>
      </c>
      <c r="G29" s="115">
        <f>SEKTOR_USD!G29*$C$54</f>
        <v>292164263.39239258</v>
      </c>
      <c r="H29" s="118">
        <f t="shared" si="1"/>
        <v>36.866658738465397</v>
      </c>
      <c r="I29" s="118">
        <f t="shared" si="4"/>
        <v>64.088114755068176</v>
      </c>
      <c r="J29" s="115">
        <f>SEKTOR_USD!J29*$B$55</f>
        <v>387804506.36906439</v>
      </c>
      <c r="K29" s="115">
        <f>SEKTOR_USD!K29*$C$55</f>
        <v>595388984.47404933</v>
      </c>
      <c r="L29" s="118">
        <f t="shared" si="2"/>
        <v>53.528124272860225</v>
      </c>
      <c r="M29" s="118">
        <f t="shared" si="5"/>
        <v>64.634359294421301</v>
      </c>
    </row>
    <row r="30" spans="1:13" ht="14.25" x14ac:dyDescent="0.2">
      <c r="A30" s="119" t="str">
        <f>SEKTOR_USD!A30</f>
        <v xml:space="preserve"> Hazırgiyim ve Konfeksiyon </v>
      </c>
      <c r="B30" s="120">
        <f>SEKTOR_USD!B30*$B$53</f>
        <v>6270087.1296692174</v>
      </c>
      <c r="C30" s="120">
        <f>SEKTOR_USD!C30*$C$53</f>
        <v>6348922.7457707366</v>
      </c>
      <c r="D30" s="121">
        <f t="shared" si="0"/>
        <v>1.2573288771136777</v>
      </c>
      <c r="E30" s="121">
        <f t="shared" si="3"/>
        <v>10.292919754745872</v>
      </c>
      <c r="F30" s="120">
        <f>SEKTOR_USD!F30*$B$54</f>
        <v>36059550.614599921</v>
      </c>
      <c r="G30" s="120">
        <f>SEKTOR_USD!G30*$C$54</f>
        <v>49076930.604286276</v>
      </c>
      <c r="H30" s="121">
        <f t="shared" si="1"/>
        <v>36.099673367576109</v>
      </c>
      <c r="I30" s="121">
        <f t="shared" si="4"/>
        <v>10.76534112650792</v>
      </c>
      <c r="J30" s="120">
        <f>SEKTOR_USD!J30*$B$55</f>
        <v>68393442.646159008</v>
      </c>
      <c r="K30" s="120">
        <f>SEKTOR_USD!K30*$C$55</f>
        <v>98310452.421659768</v>
      </c>
      <c r="L30" s="121">
        <f t="shared" si="2"/>
        <v>43.7425118812628</v>
      </c>
      <c r="M30" s="121">
        <f t="shared" si="5"/>
        <v>10.672406225035937</v>
      </c>
    </row>
    <row r="31" spans="1:13" ht="14.25" x14ac:dyDescent="0.2">
      <c r="A31" s="119" t="str">
        <f>SEKTOR_USD!A31</f>
        <v xml:space="preserve"> Otomotiv Endüstrisi</v>
      </c>
      <c r="B31" s="120">
        <f>SEKTOR_USD!B31*$B$53</f>
        <v>11757309.148694178</v>
      </c>
      <c r="C31" s="120">
        <f>SEKTOR_USD!C31*$C$53</f>
        <v>12762839.827220237</v>
      </c>
      <c r="D31" s="121">
        <f t="shared" si="0"/>
        <v>8.5523878449495196</v>
      </c>
      <c r="E31" s="121">
        <f t="shared" si="3"/>
        <v>20.691208799439426</v>
      </c>
      <c r="F31" s="120">
        <f>SEKTOR_USD!F31*$B$54</f>
        <v>67241840.929780528</v>
      </c>
      <c r="G31" s="120">
        <f>SEKTOR_USD!G31*$C$54</f>
        <v>86139805.274789423</v>
      </c>
      <c r="H31" s="121">
        <f t="shared" si="1"/>
        <v>28.10447198306737</v>
      </c>
      <c r="I31" s="121">
        <f t="shared" si="4"/>
        <v>18.895321629447704</v>
      </c>
      <c r="J31" s="120">
        <f>SEKTOR_USD!J31*$B$55</f>
        <v>118582594.31691501</v>
      </c>
      <c r="K31" s="120">
        <f>SEKTOR_USD!K31*$C$55</f>
        <v>170629852.62045178</v>
      </c>
      <c r="L31" s="121">
        <f t="shared" si="2"/>
        <v>43.891144904824017</v>
      </c>
      <c r="M31" s="121">
        <f t="shared" si="5"/>
        <v>18.523270480670316</v>
      </c>
    </row>
    <row r="32" spans="1:13" ht="14.25" x14ac:dyDescent="0.2">
      <c r="A32" s="119" t="str">
        <f>SEKTOR_USD!A32</f>
        <v xml:space="preserve"> Gemi ve Yat</v>
      </c>
      <c r="B32" s="120">
        <f>SEKTOR_USD!B32*$B$53</f>
        <v>646780.49430775899</v>
      </c>
      <c r="C32" s="120">
        <f>SEKTOR_USD!C32*$C$53</f>
        <v>323853.50500512571</v>
      </c>
      <c r="D32" s="121">
        <f t="shared" si="0"/>
        <v>-49.928374795572331</v>
      </c>
      <c r="E32" s="121">
        <f t="shared" si="3"/>
        <v>0.52503365890401732</v>
      </c>
      <c r="F32" s="120">
        <f>SEKTOR_USD!F32*$B$54</f>
        <v>2021124.8007848819</v>
      </c>
      <c r="G32" s="120">
        <f>SEKTOR_USD!G32*$C$54</f>
        <v>2762709.456547772</v>
      </c>
      <c r="H32" s="121">
        <f t="shared" si="1"/>
        <v>36.6916805669251</v>
      </c>
      <c r="I32" s="121">
        <f t="shared" si="4"/>
        <v>0.60601813045269204</v>
      </c>
      <c r="J32" s="120">
        <f>SEKTOR_USD!J32*$B$55</f>
        <v>4606026.9460208565</v>
      </c>
      <c r="K32" s="120">
        <f>SEKTOR_USD!K32*$C$55</f>
        <v>5535599.5676029604</v>
      </c>
      <c r="L32" s="121">
        <f t="shared" si="2"/>
        <v>20.181658346249169</v>
      </c>
      <c r="M32" s="121">
        <f t="shared" si="5"/>
        <v>0.6009347513853569</v>
      </c>
    </row>
    <row r="33" spans="1:13" ht="14.25" x14ac:dyDescent="0.2">
      <c r="A33" s="119" t="str">
        <f>SEKTOR_USD!A33</f>
        <v xml:space="preserve"> Elektrik Elektronik</v>
      </c>
      <c r="B33" s="120">
        <f>SEKTOR_USD!B33*$B$53</f>
        <v>3989057.9524067477</v>
      </c>
      <c r="C33" s="120">
        <f>SEKTOR_USD!C33*$C$53</f>
        <v>4172106.3243321865</v>
      </c>
      <c r="D33" s="121">
        <f t="shared" si="0"/>
        <v>4.5887619109418765</v>
      </c>
      <c r="E33" s="121">
        <f t="shared" si="3"/>
        <v>6.7638491322366541</v>
      </c>
      <c r="F33" s="120">
        <f>SEKTOR_USD!F33*$B$54</f>
        <v>22390469.127032679</v>
      </c>
      <c r="G33" s="120">
        <f>SEKTOR_USD!G33*$C$54</f>
        <v>30234471.708813448</v>
      </c>
      <c r="H33" s="121">
        <f t="shared" si="1"/>
        <v>35.032774602790575</v>
      </c>
      <c r="I33" s="121">
        <f t="shared" si="4"/>
        <v>6.6321262906507545</v>
      </c>
      <c r="J33" s="120">
        <f>SEKTOR_USD!J33*$B$55</f>
        <v>43431404.304091699</v>
      </c>
      <c r="K33" s="120">
        <f>SEKTOR_USD!K33*$C$55</f>
        <v>62807979.613726161</v>
      </c>
      <c r="L33" s="121">
        <f t="shared" si="2"/>
        <v>44.614203984670567</v>
      </c>
      <c r="M33" s="121">
        <f t="shared" si="5"/>
        <v>6.8183215121058485</v>
      </c>
    </row>
    <row r="34" spans="1:13" ht="14.25" x14ac:dyDescent="0.2">
      <c r="A34" s="119" t="str">
        <f>SEKTOR_USD!A34</f>
        <v xml:space="preserve"> Makine ve Aksamları</v>
      </c>
      <c r="B34" s="120">
        <f>SEKTOR_USD!B34*$B$53</f>
        <v>2550756.5440943078</v>
      </c>
      <c r="C34" s="120">
        <f>SEKTOR_USD!C34*$C$53</f>
        <v>2754717.8532372997</v>
      </c>
      <c r="D34" s="121">
        <f t="shared" si="0"/>
        <v>7.9961103938052256</v>
      </c>
      <c r="E34" s="121">
        <f t="shared" si="3"/>
        <v>4.4659686289654577</v>
      </c>
      <c r="F34" s="120">
        <f>SEKTOR_USD!F34*$B$54</f>
        <v>14204241.840969699</v>
      </c>
      <c r="G34" s="120">
        <f>SEKTOR_USD!G34*$C$54</f>
        <v>21378121.776502978</v>
      </c>
      <c r="H34" s="121">
        <f t="shared" si="1"/>
        <v>50.50519426416308</v>
      </c>
      <c r="I34" s="121">
        <f t="shared" si="4"/>
        <v>4.6894288362031729</v>
      </c>
      <c r="J34" s="120">
        <f>SEKTOR_USD!J34*$B$55</f>
        <v>26011637.54807261</v>
      </c>
      <c r="K34" s="120">
        <f>SEKTOR_USD!K34*$C$55</f>
        <v>42832071.321119063</v>
      </c>
      <c r="L34" s="121">
        <f t="shared" si="2"/>
        <v>64.665032110955281</v>
      </c>
      <c r="M34" s="121">
        <f t="shared" si="5"/>
        <v>4.6497727692074102</v>
      </c>
    </row>
    <row r="35" spans="1:13" ht="14.25" x14ac:dyDescent="0.2">
      <c r="A35" s="119" t="str">
        <f>SEKTOR_USD!A35</f>
        <v xml:space="preserve"> Demir ve Demir Dışı Metaller </v>
      </c>
      <c r="B35" s="120">
        <f>SEKTOR_USD!B35*$B$53</f>
        <v>3040964.7685315236</v>
      </c>
      <c r="C35" s="120">
        <f>SEKTOR_USD!C35*$C$53</f>
        <v>3013937.9958386836</v>
      </c>
      <c r="D35" s="121">
        <f t="shared" si="0"/>
        <v>-0.88875652136842287</v>
      </c>
      <c r="E35" s="121">
        <f t="shared" si="3"/>
        <v>4.8862182104219611</v>
      </c>
      <c r="F35" s="120">
        <f>SEKTOR_USD!F35*$B$54</f>
        <v>16599566.811643001</v>
      </c>
      <c r="G35" s="120">
        <f>SEKTOR_USD!G35*$C$54</f>
        <v>22894457.239322737</v>
      </c>
      <c r="H35" s="121">
        <f t="shared" si="1"/>
        <v>37.922016273728751</v>
      </c>
      <c r="I35" s="121">
        <f t="shared" si="4"/>
        <v>5.022046795771538</v>
      </c>
      <c r="J35" s="120">
        <f>SEKTOR_USD!J35*$B$55</f>
        <v>29489830.923993822</v>
      </c>
      <c r="K35" s="120">
        <f>SEKTOR_USD!K35*$C$55</f>
        <v>45375339.572632499</v>
      </c>
      <c r="L35" s="121">
        <f t="shared" si="2"/>
        <v>53.867750851408722</v>
      </c>
      <c r="M35" s="121">
        <f t="shared" si="5"/>
        <v>4.9258654048406099</v>
      </c>
    </row>
    <row r="36" spans="1:13" ht="14.25" x14ac:dyDescent="0.2">
      <c r="A36" s="119" t="str">
        <f>SEKTOR_USD!A36</f>
        <v xml:space="preserve"> Çelik</v>
      </c>
      <c r="B36" s="120">
        <f>SEKTOR_USD!B36*$B$53</f>
        <v>5497511.6175076123</v>
      </c>
      <c r="C36" s="120">
        <f>SEKTOR_USD!C36*$C$53</f>
        <v>5112878.1271247352</v>
      </c>
      <c r="D36" s="121">
        <f t="shared" si="0"/>
        <v>-6.9965016382676994</v>
      </c>
      <c r="E36" s="121">
        <f t="shared" si="3"/>
        <v>8.2890352246523697</v>
      </c>
      <c r="F36" s="120">
        <f>SEKTOR_USD!F36*$B$54</f>
        <v>28917118.82153073</v>
      </c>
      <c r="G36" s="120">
        <f>SEKTOR_USD!G36*$C$54</f>
        <v>40324627.26022961</v>
      </c>
      <c r="H36" s="121">
        <f t="shared" si="1"/>
        <v>39.448980062997244</v>
      </c>
      <c r="I36" s="121">
        <f t="shared" si="4"/>
        <v>8.8454669619810762</v>
      </c>
      <c r="J36" s="120">
        <f>SEKTOR_USD!J36*$B$55</f>
        <v>49167957.790456466</v>
      </c>
      <c r="K36" s="120">
        <f>SEKTOR_USD!K36*$C$55</f>
        <v>87432171.684341922</v>
      </c>
      <c r="L36" s="121">
        <f t="shared" si="2"/>
        <v>77.82347612841582</v>
      </c>
      <c r="M36" s="121">
        <f t="shared" si="5"/>
        <v>9.4914795972070856</v>
      </c>
    </row>
    <row r="37" spans="1:13" ht="14.25" x14ac:dyDescent="0.2">
      <c r="A37" s="119" t="str">
        <f>SEKTOR_USD!A37</f>
        <v xml:space="preserve"> Çimento Cam Seramik ve Toprak Ürünleri</v>
      </c>
      <c r="B37" s="120">
        <f>SEKTOR_USD!B37*$B$53</f>
        <v>1176956.3403331928</v>
      </c>
      <c r="C37" s="120">
        <f>SEKTOR_USD!C37*$C$53</f>
        <v>1370460.8047714313</v>
      </c>
      <c r="D37" s="121">
        <f t="shared" si="0"/>
        <v>16.441091126919616</v>
      </c>
      <c r="E37" s="121">
        <f t="shared" si="3"/>
        <v>2.2218010291483505</v>
      </c>
      <c r="F37" s="120">
        <f>SEKTOR_USD!F37*$B$54</f>
        <v>6141618.6344134286</v>
      </c>
      <c r="G37" s="120">
        <f>SEKTOR_USD!G37*$C$54</f>
        <v>9762285.5005238596</v>
      </c>
      <c r="H37" s="121">
        <f t="shared" si="1"/>
        <v>58.952974478465514</v>
      </c>
      <c r="I37" s="121">
        <f t="shared" si="4"/>
        <v>2.1414202618923106</v>
      </c>
      <c r="J37" s="120">
        <f>SEKTOR_USD!J37*$B$55</f>
        <v>11129253.713150533</v>
      </c>
      <c r="K37" s="120">
        <f>SEKTOR_USD!K37*$C$55</f>
        <v>18053155.504219204</v>
      </c>
      <c r="L37" s="121">
        <f t="shared" si="2"/>
        <v>62.213531738316476</v>
      </c>
      <c r="M37" s="121">
        <f t="shared" si="5"/>
        <v>1.9598181519742617</v>
      </c>
    </row>
    <row r="38" spans="1:13" ht="14.25" x14ac:dyDescent="0.2">
      <c r="A38" s="119" t="str">
        <f>SEKTOR_USD!A38</f>
        <v xml:space="preserve"> Mücevher</v>
      </c>
      <c r="B38" s="120">
        <f>SEKTOR_USD!B38*$B$53</f>
        <v>916177.3399718696</v>
      </c>
      <c r="C38" s="120">
        <f>SEKTOR_USD!C38*$C$53</f>
        <v>1261626.9941523427</v>
      </c>
      <c r="D38" s="121">
        <f t="shared" si="0"/>
        <v>37.705544451806652</v>
      </c>
      <c r="E38" s="121">
        <f t="shared" si="3"/>
        <v>2.0453588634200446</v>
      </c>
      <c r="F38" s="120">
        <f>SEKTOR_USD!F38*$B$54</f>
        <v>6802821.3825511308</v>
      </c>
      <c r="G38" s="120">
        <f>SEKTOR_USD!G38*$C$54</f>
        <v>9327044.8454903066</v>
      </c>
      <c r="H38" s="121">
        <f t="shared" si="1"/>
        <v>37.105537849540966</v>
      </c>
      <c r="I38" s="121">
        <f t="shared" si="4"/>
        <v>2.0459474182187547</v>
      </c>
      <c r="J38" s="120">
        <f>SEKTOR_USD!J38*$B$55</f>
        <v>12593062.084769167</v>
      </c>
      <c r="K38" s="120">
        <f>SEKTOR_USD!K38*$C$55</f>
        <v>24654601.844308607</v>
      </c>
      <c r="L38" s="121">
        <f t="shared" si="2"/>
        <v>95.779244780563872</v>
      </c>
      <c r="M38" s="121">
        <f t="shared" si="5"/>
        <v>2.6764593155407979</v>
      </c>
    </row>
    <row r="39" spans="1:13" ht="14.25" x14ac:dyDescent="0.2">
      <c r="A39" s="119" t="str">
        <f>SEKTOR_USD!A39</f>
        <v xml:space="preserve"> Savunma ve Havacılık Sanayii</v>
      </c>
      <c r="B39" s="120">
        <f>SEKTOR_USD!B39*$B$53</f>
        <v>569435.14250047109</v>
      </c>
      <c r="C39" s="120">
        <f>SEKTOR_USD!C39*$C$53</f>
        <v>1209838.8001405424</v>
      </c>
      <c r="D39" s="121">
        <f t="shared" si="0"/>
        <v>112.46296721835034</v>
      </c>
      <c r="E39" s="121">
        <f t="shared" si="3"/>
        <v>1.9613994664401784</v>
      </c>
      <c r="F39" s="120">
        <f>SEKTOR_USD!F39*$B$54</f>
        <v>3711986.6847667745</v>
      </c>
      <c r="G39" s="120">
        <f>SEKTOR_USD!G39*$C$54</f>
        <v>7210370.0262338798</v>
      </c>
      <c r="H39" s="121">
        <f t="shared" si="1"/>
        <v>94.245578946275501</v>
      </c>
      <c r="I39" s="121">
        <f t="shared" si="4"/>
        <v>1.5816411504344614</v>
      </c>
      <c r="J39" s="120">
        <f>SEKTOR_USD!J39*$B$55</f>
        <v>7175769.5771888206</v>
      </c>
      <c r="K39" s="120">
        <f>SEKTOR_USD!K39*$C$55</f>
        <v>13510063.084829366</v>
      </c>
      <c r="L39" s="121">
        <f t="shared" si="2"/>
        <v>88.273368305703983</v>
      </c>
      <c r="M39" s="121">
        <f t="shared" si="5"/>
        <v>1.4666281948204554</v>
      </c>
    </row>
    <row r="40" spans="1:13" ht="14.25" x14ac:dyDescent="0.2">
      <c r="A40" s="119" t="str">
        <f>SEKTOR_USD!A40</f>
        <v xml:space="preserve"> İklimlendirme Sanayii</v>
      </c>
      <c r="B40" s="120">
        <f>SEKTOR_USD!B40*$B$53</f>
        <v>1655332.680804692</v>
      </c>
      <c r="C40" s="120">
        <f>SEKTOR_USD!C40*$C$53</f>
        <v>1672205.8845722412</v>
      </c>
      <c r="D40" s="121">
        <f t="shared" si="0"/>
        <v>1.0193240285298317</v>
      </c>
      <c r="E40" s="121">
        <f t="shared" si="3"/>
        <v>2.7109923482344183</v>
      </c>
      <c r="F40" s="120">
        <f>SEKTOR_USD!F40*$B$54</f>
        <v>9123707.4439172093</v>
      </c>
      <c r="G40" s="120">
        <f>SEKTOR_USD!G40*$C$54</f>
        <v>12737553.525202656</v>
      </c>
      <c r="H40" s="121">
        <f t="shared" si="1"/>
        <v>39.609403342879041</v>
      </c>
      <c r="I40" s="121">
        <f t="shared" si="4"/>
        <v>2.7940644846274059</v>
      </c>
      <c r="J40" s="120">
        <f>SEKTOR_USD!J40*$B$55</f>
        <v>16768322.140848545</v>
      </c>
      <c r="K40" s="120">
        <f>SEKTOR_USD!K40*$C$55</f>
        <v>25596731.165751979</v>
      </c>
      <c r="L40" s="121">
        <f t="shared" si="2"/>
        <v>52.649328601559652</v>
      </c>
      <c r="M40" s="121">
        <f t="shared" si="5"/>
        <v>2.7787351833380032</v>
      </c>
    </row>
    <row r="41" spans="1:13" ht="14.25" x14ac:dyDescent="0.2">
      <c r="A41" s="119" t="str">
        <f>SEKTOR_USD!A41</f>
        <v xml:space="preserve"> Diğer Sanayi Ürünleri</v>
      </c>
      <c r="B41" s="120">
        <f>SEKTOR_USD!B41*$B$53</f>
        <v>46493.904989044204</v>
      </c>
      <c r="C41" s="120">
        <f>SEKTOR_USD!C41*$C$53</f>
        <v>40838.090147214658</v>
      </c>
      <c r="D41" s="121">
        <f t="shared" si="0"/>
        <v>-12.164637156552626</v>
      </c>
      <c r="E41" s="121">
        <f t="shared" si="3"/>
        <v>6.6207008913813828E-2</v>
      </c>
      <c r="F41" s="120">
        <f>SEKTOR_USD!F41*$B$54</f>
        <v>252304.81967679763</v>
      </c>
      <c r="G41" s="120">
        <f>SEKTOR_USD!G41*$C$54</f>
        <v>315886.17444965482</v>
      </c>
      <c r="H41" s="121">
        <f t="shared" si="1"/>
        <v>25.200214111765629</v>
      </c>
      <c r="I41" s="121">
        <f t="shared" si="4"/>
        <v>6.9291668880390844E-2</v>
      </c>
      <c r="J41" s="120">
        <f>SEKTOR_USD!J41*$B$55</f>
        <v>455204.37739790179</v>
      </c>
      <c r="K41" s="120">
        <f>SEKTOR_USD!K41*$C$55</f>
        <v>650966.07340601936</v>
      </c>
      <c r="L41" s="121">
        <f t="shared" si="2"/>
        <v>43.005231436295922</v>
      </c>
      <c r="M41" s="121">
        <f t="shared" si="5"/>
        <v>7.0667708295226561E-2</v>
      </c>
    </row>
    <row r="42" spans="1:13" ht="16.5" x14ac:dyDescent="0.25">
      <c r="A42" s="114" t="s">
        <v>31</v>
      </c>
      <c r="B42" s="115">
        <f>SEKTOR_USD!B42*$B$53</f>
        <v>1755601.1164911487</v>
      </c>
      <c r="C42" s="115">
        <f>SEKTOR_USD!C42*$C$53</f>
        <v>1852102.9850441993</v>
      </c>
      <c r="D42" s="118">
        <f t="shared" si="0"/>
        <v>5.4967992242978898</v>
      </c>
      <c r="E42" s="118">
        <f t="shared" si="3"/>
        <v>3.0026428365795139</v>
      </c>
      <c r="F42" s="115">
        <f>SEKTOR_USD!F42*$B$54</f>
        <v>9335564.9351372719</v>
      </c>
      <c r="G42" s="115">
        <f>SEKTOR_USD!G42*$C$54</f>
        <v>11975578.300848924</v>
      </c>
      <c r="H42" s="118">
        <f t="shared" si="1"/>
        <v>28.279095952459706</v>
      </c>
      <c r="I42" s="118">
        <f t="shared" si="4"/>
        <v>2.6269203067191214</v>
      </c>
      <c r="J42" s="115">
        <f>SEKTOR_USD!J42*$B$55</f>
        <v>18171163.34197706</v>
      </c>
      <c r="K42" s="115">
        <f>SEKTOR_USD!K42*$C$55</f>
        <v>24708303.769613646</v>
      </c>
      <c r="L42" s="118">
        <f t="shared" si="2"/>
        <v>35.975354492220049</v>
      </c>
      <c r="M42" s="118">
        <f t="shared" si="5"/>
        <v>2.682289100144613</v>
      </c>
    </row>
    <row r="43" spans="1:13" ht="14.25" x14ac:dyDescent="0.2">
      <c r="A43" s="119" t="str">
        <f>SEKTOR_USD!A43</f>
        <v xml:space="preserve"> Madencilik Ürünleri</v>
      </c>
      <c r="B43" s="120">
        <f>SEKTOR_USD!B43*$B$53</f>
        <v>1755601.1164911487</v>
      </c>
      <c r="C43" s="120">
        <f>SEKTOR_USD!C43*$C$53</f>
        <v>1852102.9850441993</v>
      </c>
      <c r="D43" s="121">
        <f t="shared" si="0"/>
        <v>5.4967992242978898</v>
      </c>
      <c r="E43" s="121">
        <f t="shared" si="3"/>
        <v>3.0026428365795139</v>
      </c>
      <c r="F43" s="120">
        <f>SEKTOR_USD!F43*$B$54</f>
        <v>9335564.9351372719</v>
      </c>
      <c r="G43" s="120">
        <f>SEKTOR_USD!G43*$C$54</f>
        <v>11975578.300848924</v>
      </c>
      <c r="H43" s="121">
        <f t="shared" si="1"/>
        <v>28.279095952459706</v>
      </c>
      <c r="I43" s="121">
        <f t="shared" si="4"/>
        <v>2.6269203067191214</v>
      </c>
      <c r="J43" s="120">
        <f>SEKTOR_USD!J43*$B$55</f>
        <v>18171163.34197706</v>
      </c>
      <c r="K43" s="120">
        <f>SEKTOR_USD!K43*$C$55</f>
        <v>24708303.769613646</v>
      </c>
      <c r="L43" s="121">
        <f t="shared" si="2"/>
        <v>35.975354492220049</v>
      </c>
      <c r="M43" s="121">
        <f t="shared" si="5"/>
        <v>2.682289100144613</v>
      </c>
    </row>
    <row r="44" spans="1:13" ht="18" x14ac:dyDescent="0.25">
      <c r="A44" s="122" t="s">
        <v>33</v>
      </c>
      <c r="B44" s="123">
        <f>SEKTOR_USD!B44*$B$53</f>
        <v>58097457.910790637</v>
      </c>
      <c r="C44" s="123">
        <f>SEKTOR_USD!C44*$C$53</f>
        <v>61682427.309737518</v>
      </c>
      <c r="D44" s="124">
        <f>(C44-B44)/B44*100</f>
        <v>6.1706131866417397</v>
      </c>
      <c r="E44" s="125">
        <f t="shared" si="3"/>
        <v>100</v>
      </c>
      <c r="F44" s="123">
        <f>SEKTOR_USD!F44*$B$54</f>
        <v>327715701.28410822</v>
      </c>
      <c r="G44" s="123">
        <f>SEKTOR_USD!G44*$C$54</f>
        <v>455879010.49825752</v>
      </c>
      <c r="H44" s="124">
        <f>(G44-F44)/F44*100</f>
        <v>39.108077126594566</v>
      </c>
      <c r="I44" s="124">
        <f t="shared" si="4"/>
        <v>100</v>
      </c>
      <c r="J44" s="123">
        <f>SEKTOR_USD!J44*$B$55</f>
        <v>603574425.07285523</v>
      </c>
      <c r="K44" s="123">
        <f>SEKTOR_USD!K44*$C$55</f>
        <v>921164827.76899481</v>
      </c>
      <c r="L44" s="124">
        <f>(K44-J44)/J44*100</f>
        <v>52.618267027766194</v>
      </c>
      <c r="M44" s="124">
        <f t="shared" si="5"/>
        <v>100</v>
      </c>
    </row>
    <row r="45" spans="1:13" ht="14.25" hidden="1" x14ac:dyDescent="0.2">
      <c r="A45" s="44" t="s">
        <v>34</v>
      </c>
      <c r="B45" s="42">
        <f>SEKTOR_USD!B46*2.1157</f>
        <v>27344215.338703897</v>
      </c>
      <c r="C45" s="42">
        <f>SEKTOR_USD!C46*2.7012</f>
        <v>29952277.896038398</v>
      </c>
      <c r="D45" s="43"/>
      <c r="E45" s="43"/>
      <c r="F45" s="42">
        <f>SEKTOR_USD!F46*2.1642</f>
        <v>177817572.83088183</v>
      </c>
      <c r="G45" s="42">
        <f>SEKTOR_USD!G46*2.5613</f>
        <v>214520530.14186272</v>
      </c>
      <c r="H45" s="43">
        <f>(G45-F45)/F45*100</f>
        <v>20.640793104227228</v>
      </c>
      <c r="I45" s="43">
        <f t="shared" ref="I45:I46" si="6">G45/G$46*100</f>
        <v>1881.0281149909017</v>
      </c>
      <c r="J45" s="42">
        <f>SEKTOR_USD!J46*2.0809</f>
        <v>336649031.85196704</v>
      </c>
      <c r="K45" s="42">
        <f>SEKTOR_USD!K46*2.3856</f>
        <v>404388262.82487357</v>
      </c>
      <c r="L45" s="43">
        <f>(K45-J45)/J45*100</f>
        <v>20.121617638482668</v>
      </c>
      <c r="M45" s="43">
        <f t="shared" ref="M45:M46" si="7">K45/K$46*100</f>
        <v>1836.5715701931992</v>
      </c>
    </row>
    <row r="46" spans="1:13" s="24" customFormat="1" ht="18" hidden="1" x14ac:dyDescent="0.25">
      <c r="A46" s="45" t="s">
        <v>35</v>
      </c>
      <c r="B46" s="46">
        <f>SEKTOR_USD!B47*2.1157</f>
        <v>1473926.2404762015</v>
      </c>
      <c r="C46" s="46">
        <f>SEKTOR_USD!C47*2.7012</f>
        <v>1373357.131887597</v>
      </c>
      <c r="D46" s="47">
        <f>(C46-B46)/B46*100</f>
        <v>-6.823211760997772</v>
      </c>
      <c r="E46" s="48">
        <f>C46/C$46*100</f>
        <v>100</v>
      </c>
      <c r="F46" s="46">
        <f>SEKTOR_USD!F47*2.1642</f>
        <v>9009544.6265981961</v>
      </c>
      <c r="G46" s="46">
        <f>SEKTOR_USD!G47*2.5613</f>
        <v>11404429.76009959</v>
      </c>
      <c r="H46" s="47">
        <f>(G46-F46)/F46*100</f>
        <v>26.581644608664856</v>
      </c>
      <c r="I46" s="48">
        <f t="shared" si="6"/>
        <v>100</v>
      </c>
      <c r="J46" s="46">
        <f>SEKTOR_USD!J47*2.0809</f>
        <v>17260601.602891415</v>
      </c>
      <c r="K46" s="46">
        <f>SEKTOR_USD!K47*2.3856</f>
        <v>22018649.824919902</v>
      </c>
      <c r="L46" s="47">
        <f>(K46-J46)/J46*100</f>
        <v>27.565946607744195</v>
      </c>
      <c r="M46" s="48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115</v>
      </c>
    </row>
    <row r="49" spans="1:3" hidden="1" x14ac:dyDescent="0.2">
      <c r="A49" s="1" t="s">
        <v>112</v>
      </c>
    </row>
    <row r="51" spans="1:3" x14ac:dyDescent="0.2">
      <c r="A51" s="29" t="s">
        <v>116</v>
      </c>
    </row>
    <row r="52" spans="1:3" x14ac:dyDescent="0.2">
      <c r="A52" s="84"/>
      <c r="B52" s="85">
        <v>2018</v>
      </c>
      <c r="C52" s="85">
        <v>2019</v>
      </c>
    </row>
    <row r="53" spans="1:3" x14ac:dyDescent="0.2">
      <c r="A53" s="87" t="s">
        <v>226</v>
      </c>
      <c r="B53" s="86">
        <v>4.629054</v>
      </c>
      <c r="C53" s="86">
        <v>5.8204260000000003</v>
      </c>
    </row>
    <row r="54" spans="1:3" x14ac:dyDescent="0.2">
      <c r="A54" s="85" t="s">
        <v>227</v>
      </c>
      <c r="B54" s="86">
        <v>4.0922444999999996</v>
      </c>
      <c r="C54" s="86">
        <v>5.6231826666666658</v>
      </c>
    </row>
    <row r="55" spans="1:3" x14ac:dyDescent="0.2">
      <c r="A55" s="85" t="s">
        <v>228</v>
      </c>
      <c r="B55" s="86">
        <v>3.8743305833333337</v>
      </c>
      <c r="C55" s="86">
        <v>5.6031947500000001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/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62" t="s">
        <v>37</v>
      </c>
      <c r="B5" s="163"/>
      <c r="C5" s="163"/>
      <c r="D5" s="163"/>
      <c r="E5" s="163"/>
      <c r="F5" s="163"/>
      <c r="G5" s="164"/>
    </row>
    <row r="6" spans="1:7" ht="50.25" customHeight="1" x14ac:dyDescent="0.2">
      <c r="A6" s="109"/>
      <c r="B6" s="165" t="s">
        <v>123</v>
      </c>
      <c r="C6" s="165"/>
      <c r="D6" s="165" t="s">
        <v>124</v>
      </c>
      <c r="E6" s="165"/>
      <c r="F6" s="165" t="s">
        <v>120</v>
      </c>
      <c r="G6" s="165"/>
    </row>
    <row r="7" spans="1:7" ht="30" x14ac:dyDescent="0.25">
      <c r="A7" s="110" t="s">
        <v>1</v>
      </c>
      <c r="B7" s="126" t="s">
        <v>38</v>
      </c>
      <c r="C7" s="126" t="s">
        <v>39</v>
      </c>
      <c r="D7" s="126" t="s">
        <v>38</v>
      </c>
      <c r="E7" s="126" t="s">
        <v>39</v>
      </c>
      <c r="F7" s="126" t="s">
        <v>38</v>
      </c>
      <c r="G7" s="126" t="s">
        <v>39</v>
      </c>
    </row>
    <row r="8" spans="1:7" ht="16.5" x14ac:dyDescent="0.25">
      <c r="A8" s="114" t="s">
        <v>2</v>
      </c>
      <c r="B8" s="127">
        <f>SEKTOR_USD!D8</f>
        <v>-13.780227604101228</v>
      </c>
      <c r="C8" s="127">
        <f>SEKTOR_TL!D8</f>
        <v>8.4100131403028655</v>
      </c>
      <c r="D8" s="127">
        <f>SEKTOR_USD!H8</f>
        <v>-0.34884739323728087</v>
      </c>
      <c r="E8" s="127">
        <f>SEKTOR_TL!H8</f>
        <v>36.931367138914332</v>
      </c>
      <c r="F8" s="127">
        <f>SEKTOR_USD!L8</f>
        <v>1.9745762158752418</v>
      </c>
      <c r="G8" s="127">
        <f>SEKTOR_TL!L8</f>
        <v>47.479260686802178</v>
      </c>
    </row>
    <row r="9" spans="1:7" s="23" customFormat="1" ht="15.75" x14ac:dyDescent="0.25">
      <c r="A9" s="117" t="s">
        <v>3</v>
      </c>
      <c r="B9" s="127">
        <f>SEKTOR_USD!D9</f>
        <v>-15.947970812991151</v>
      </c>
      <c r="C9" s="127">
        <f>SEKTOR_TL!D9</f>
        <v>5.684361433853474</v>
      </c>
      <c r="D9" s="127">
        <f>SEKTOR_USD!H9</f>
        <v>-3.7107890630739888</v>
      </c>
      <c r="E9" s="127">
        <f>SEKTOR_TL!H9</f>
        <v>32.311698855611581</v>
      </c>
      <c r="F9" s="127">
        <f>SEKTOR_USD!L9</f>
        <v>-0.79032253310690193</v>
      </c>
      <c r="G9" s="127">
        <f>SEKTOR_TL!L9</f>
        <v>43.480565732576231</v>
      </c>
    </row>
    <row r="10" spans="1:7" ht="14.25" x14ac:dyDescent="0.2">
      <c r="A10" s="119" t="s">
        <v>4</v>
      </c>
      <c r="B10" s="128">
        <f>SEKTOR_USD!D10</f>
        <v>-22.138659694401682</v>
      </c>
      <c r="C10" s="128">
        <f>SEKTOR_TL!D10</f>
        <v>-2.0996148436478888</v>
      </c>
      <c r="D10" s="128">
        <f>SEKTOR_USD!H10</f>
        <v>0.84754614722038268</v>
      </c>
      <c r="E10" s="128">
        <f>SEKTOR_TL!H10</f>
        <v>38.575340127139626</v>
      </c>
      <c r="F10" s="128">
        <f>SEKTOR_USD!L10</f>
        <v>5.2383124922027759</v>
      </c>
      <c r="G10" s="128">
        <f>SEKTOR_TL!L10</f>
        <v>52.199392223220819</v>
      </c>
    </row>
    <row r="11" spans="1:7" ht="14.25" x14ac:dyDescent="0.2">
      <c r="A11" s="119" t="s">
        <v>5</v>
      </c>
      <c r="B11" s="128">
        <f>SEKTOR_USD!D11</f>
        <v>21.106164371366059</v>
      </c>
      <c r="C11" s="128">
        <f>SEKTOR_TL!D11</f>
        <v>52.275058331005162</v>
      </c>
      <c r="D11" s="128">
        <f>SEKTOR_USD!H11</f>
        <v>-17.745601650515532</v>
      </c>
      <c r="E11" s="128">
        <f>SEKTOR_TL!H11</f>
        <v>13.026361708328102</v>
      </c>
      <c r="F11" s="128">
        <f>SEKTOR_USD!L11</f>
        <v>-13.610986119810079</v>
      </c>
      <c r="G11" s="128">
        <f>SEKTOR_TL!L11</f>
        <v>24.938865855554951</v>
      </c>
    </row>
    <row r="12" spans="1:7" ht="14.25" x14ac:dyDescent="0.2">
      <c r="A12" s="119" t="s">
        <v>6</v>
      </c>
      <c r="B12" s="128">
        <f>SEKTOR_USD!D12</f>
        <v>-29.508449620848953</v>
      </c>
      <c r="C12" s="128">
        <f>SEKTOR_TL!D12</f>
        <v>-11.366155459167118</v>
      </c>
      <c r="D12" s="128">
        <f>SEKTOR_USD!H12</f>
        <v>-5.2242388420031727</v>
      </c>
      <c r="E12" s="128">
        <f>SEKTOR_TL!H12</f>
        <v>30.232056604581587</v>
      </c>
      <c r="F12" s="128">
        <f>SEKTOR_USD!L12</f>
        <v>2.1697267720003641E-3</v>
      </c>
      <c r="G12" s="128">
        <f>SEKTOR_TL!L12</f>
        <v>44.626696238081145</v>
      </c>
    </row>
    <row r="13" spans="1:7" ht="14.25" x14ac:dyDescent="0.2">
      <c r="A13" s="119" t="s">
        <v>7</v>
      </c>
      <c r="B13" s="128">
        <f>SEKTOR_USD!D13</f>
        <v>-11.643478136779807</v>
      </c>
      <c r="C13" s="128">
        <f>SEKTOR_TL!D13</f>
        <v>11.096694296989261</v>
      </c>
      <c r="D13" s="128">
        <f>SEKTOR_USD!H13</f>
        <v>6.6592813723426278</v>
      </c>
      <c r="E13" s="128">
        <f>SEKTOR_TL!H13</f>
        <v>46.561287394260034</v>
      </c>
      <c r="F13" s="128">
        <f>SEKTOR_USD!L13</f>
        <v>8.6568245280623568</v>
      </c>
      <c r="G13" s="128">
        <f>SEKTOR_TL!L13</f>
        <v>57.143365970463734</v>
      </c>
    </row>
    <row r="14" spans="1:7" ht="14.25" x14ac:dyDescent="0.2">
      <c r="A14" s="119" t="s">
        <v>8</v>
      </c>
      <c r="B14" s="128">
        <f>SEKTOR_USD!D14</f>
        <v>-23.698083631605829</v>
      </c>
      <c r="C14" s="128">
        <f>SEKTOR_TL!D14</f>
        <v>-4.060385149875759</v>
      </c>
      <c r="D14" s="128">
        <f>SEKTOR_USD!H14</f>
        <v>-2.426729325252603</v>
      </c>
      <c r="E14" s="128">
        <f>SEKTOR_TL!H14</f>
        <v>34.076134597581962</v>
      </c>
      <c r="F14" s="128">
        <f>SEKTOR_USD!L14</f>
        <v>-11.236981826234302</v>
      </c>
      <c r="G14" s="128">
        <f>SEKTOR_TL!L14</f>
        <v>28.372235339166913</v>
      </c>
    </row>
    <row r="15" spans="1:7" ht="14.25" x14ac:dyDescent="0.2">
      <c r="A15" s="119" t="s">
        <v>9</v>
      </c>
      <c r="B15" s="128">
        <f>SEKTOR_USD!D15</f>
        <v>-7.2518237456342591</v>
      </c>
      <c r="C15" s="128">
        <f>SEKTOR_TL!D15</f>
        <v>16.618621542002533</v>
      </c>
      <c r="D15" s="128">
        <f>SEKTOR_USD!H15</f>
        <v>-34.560219052492123</v>
      </c>
      <c r="E15" s="128">
        <f>SEKTOR_TL!H15</f>
        <v>-10.078725273015854</v>
      </c>
      <c r="F15" s="128">
        <f>SEKTOR_USD!L15</f>
        <v>-21.109756015245914</v>
      </c>
      <c r="G15" s="128">
        <f>SEKTOR_TL!L15</f>
        <v>14.093878003895114</v>
      </c>
    </row>
    <row r="16" spans="1:7" ht="14.25" x14ac:dyDescent="0.2">
      <c r="A16" s="119" t="s">
        <v>10</v>
      </c>
      <c r="B16" s="128">
        <f>SEKTOR_USD!D16</f>
        <v>-33.192893191700833</v>
      </c>
      <c r="C16" s="128">
        <f>SEKTOR_TL!D16</f>
        <v>-15.998858200444094</v>
      </c>
      <c r="D16" s="128">
        <f>SEKTOR_USD!H16</f>
        <v>3.1164799644256003</v>
      </c>
      <c r="E16" s="128">
        <f>SEKTOR_TL!H16</f>
        <v>41.693098441121634</v>
      </c>
      <c r="F16" s="128">
        <f>SEKTOR_USD!L16</f>
        <v>5.9710195751871051</v>
      </c>
      <c r="G16" s="128">
        <f>SEKTOR_TL!L16</f>
        <v>53.259059278563704</v>
      </c>
    </row>
    <row r="17" spans="1:7" ht="14.25" x14ac:dyDescent="0.2">
      <c r="A17" s="129" t="s">
        <v>11</v>
      </c>
      <c r="B17" s="128">
        <f>SEKTOR_USD!D17</f>
        <v>-18.767883797490811</v>
      </c>
      <c r="C17" s="128">
        <f>SEKTOR_TL!D17</f>
        <v>2.1386920913227221</v>
      </c>
      <c r="D17" s="128">
        <f>SEKTOR_USD!H17</f>
        <v>-1.811679461490838</v>
      </c>
      <c r="E17" s="128">
        <f>SEKTOR_TL!H17</f>
        <v>34.921279049004852</v>
      </c>
      <c r="F17" s="128">
        <f>SEKTOR_USD!L17</f>
        <v>-0.98355677939280428</v>
      </c>
      <c r="G17" s="128">
        <f>SEKTOR_TL!L17</f>
        <v>43.201103489739459</v>
      </c>
    </row>
    <row r="18" spans="1:7" s="23" customFormat="1" ht="15.75" x14ac:dyDescent="0.25">
      <c r="A18" s="117" t="s">
        <v>12</v>
      </c>
      <c r="B18" s="127">
        <f>SEKTOR_USD!D18</f>
        <v>-10.905485375506311</v>
      </c>
      <c r="C18" s="127">
        <f>SEKTOR_TL!D18</f>
        <v>12.024623039131395</v>
      </c>
      <c r="D18" s="127">
        <f>SEKTOR_USD!H18</f>
        <v>4.601425090483354</v>
      </c>
      <c r="E18" s="127">
        <f>SEKTOR_TL!H18</f>
        <v>43.733572243163316</v>
      </c>
      <c r="F18" s="127">
        <f>SEKTOR_USD!L18</f>
        <v>5.1040351607236083</v>
      </c>
      <c r="G18" s="127">
        <f>SEKTOR_TL!L18</f>
        <v>52.005195568442652</v>
      </c>
    </row>
    <row r="19" spans="1:7" ht="14.25" x14ac:dyDescent="0.2">
      <c r="A19" s="119" t="s">
        <v>13</v>
      </c>
      <c r="B19" s="128">
        <f>SEKTOR_USD!D19</f>
        <v>-10.905485375506311</v>
      </c>
      <c r="C19" s="128">
        <f>SEKTOR_TL!D19</f>
        <v>12.024623039131395</v>
      </c>
      <c r="D19" s="128">
        <f>SEKTOR_USD!H19</f>
        <v>4.601425090483354</v>
      </c>
      <c r="E19" s="128">
        <f>SEKTOR_TL!H19</f>
        <v>43.733572243163316</v>
      </c>
      <c r="F19" s="128">
        <f>SEKTOR_USD!L19</f>
        <v>5.1040351607236083</v>
      </c>
      <c r="G19" s="128">
        <f>SEKTOR_TL!L19</f>
        <v>52.005195568442652</v>
      </c>
    </row>
    <row r="20" spans="1:7" s="23" customFormat="1" ht="15.75" x14ac:dyDescent="0.25">
      <c r="A20" s="117" t="s">
        <v>111</v>
      </c>
      <c r="B20" s="127">
        <f>SEKTOR_USD!D20</f>
        <v>-9.4784940599616903</v>
      </c>
      <c r="C20" s="127">
        <f>SEKTOR_TL!D20</f>
        <v>13.81887675809215</v>
      </c>
      <c r="D20" s="127">
        <f>SEKTOR_USD!H20</f>
        <v>7.1899447500122591</v>
      </c>
      <c r="E20" s="127">
        <f>SEKTOR_TL!H20</f>
        <v>47.290475766838128</v>
      </c>
      <c r="F20" s="127">
        <f>SEKTOR_USD!L20</f>
        <v>9.0502041056997538</v>
      </c>
      <c r="G20" s="127">
        <f>SEKTOR_TL!L20</f>
        <v>57.712285513276385</v>
      </c>
    </row>
    <row r="21" spans="1:7" ht="14.25" x14ac:dyDescent="0.2">
      <c r="A21" s="119" t="s">
        <v>110</v>
      </c>
      <c r="B21" s="128">
        <f>SEKTOR_USD!D21</f>
        <v>-9.4784940599616903</v>
      </c>
      <c r="C21" s="128">
        <f>SEKTOR_TL!D21</f>
        <v>13.81887675809215</v>
      </c>
      <c r="D21" s="128">
        <f>SEKTOR_USD!H21</f>
        <v>7.1899447500122591</v>
      </c>
      <c r="E21" s="128">
        <f>SEKTOR_TL!H21</f>
        <v>47.290475766838128</v>
      </c>
      <c r="F21" s="128">
        <f>SEKTOR_USD!L21</f>
        <v>9.0502041056997538</v>
      </c>
      <c r="G21" s="128">
        <f>SEKTOR_TL!L21</f>
        <v>57.712285513276385</v>
      </c>
    </row>
    <row r="22" spans="1:7" ht="16.5" x14ac:dyDescent="0.25">
      <c r="A22" s="114" t="s">
        <v>14</v>
      </c>
      <c r="B22" s="127">
        <f>SEKTOR_USD!D22</f>
        <v>-15.809569007098393</v>
      </c>
      <c r="C22" s="127">
        <f>SEKTOR_TL!D22</f>
        <v>5.8583834844636424</v>
      </c>
      <c r="D22" s="127">
        <f>SEKTOR_USD!H22</f>
        <v>1.7650333746565692</v>
      </c>
      <c r="E22" s="127">
        <f>SEKTOR_TL!H22</f>
        <v>39.836065940127398</v>
      </c>
      <c r="F22" s="127">
        <f>SEKTOR_USD!L22</f>
        <v>6.5568603389268496</v>
      </c>
      <c r="G22" s="127">
        <f>SEKTOR_TL!L22</f>
        <v>54.106323037067838</v>
      </c>
    </row>
    <row r="23" spans="1:7" s="23" customFormat="1" ht="15.75" x14ac:dyDescent="0.25">
      <c r="A23" s="117" t="s">
        <v>15</v>
      </c>
      <c r="B23" s="127">
        <f>SEKTOR_USD!D23</f>
        <v>-21.323192414621257</v>
      </c>
      <c r="C23" s="127">
        <f>SEKTOR_TL!D23</f>
        <v>-1.0742720938369483</v>
      </c>
      <c r="D23" s="127">
        <f>SEKTOR_USD!H23</f>
        <v>-3.3150530946400734</v>
      </c>
      <c r="E23" s="127">
        <f>SEKTOR_TL!H23</f>
        <v>32.855482502525639</v>
      </c>
      <c r="F23" s="127">
        <f>SEKTOR_USD!L23</f>
        <v>-0.87869592762358373</v>
      </c>
      <c r="G23" s="127">
        <f>SEKTOR_TL!L23</f>
        <v>43.352756984833881</v>
      </c>
    </row>
    <row r="24" spans="1:7" ht="14.25" x14ac:dyDescent="0.2">
      <c r="A24" s="119" t="s">
        <v>16</v>
      </c>
      <c r="B24" s="128">
        <f>SEKTOR_USD!D24</f>
        <v>-22.545009345132684</v>
      </c>
      <c r="C24" s="128">
        <f>SEKTOR_TL!D24</f>
        <v>-2.6105460343848295</v>
      </c>
      <c r="D24" s="128">
        <f>SEKTOR_USD!H24</f>
        <v>-6.1835160324168807</v>
      </c>
      <c r="E24" s="128">
        <f>SEKTOR_TL!H24</f>
        <v>28.913906902220681</v>
      </c>
      <c r="F24" s="128">
        <f>SEKTOR_USD!L24</f>
        <v>-2.6553889137243969</v>
      </c>
      <c r="G24" s="128">
        <f>SEKTOR_TL!L24</f>
        <v>40.783240368232541</v>
      </c>
    </row>
    <row r="25" spans="1:7" ht="14.25" x14ac:dyDescent="0.2">
      <c r="A25" s="119" t="s">
        <v>17</v>
      </c>
      <c r="B25" s="128">
        <f>SEKTOR_USD!D25</f>
        <v>-25.490602746461725</v>
      </c>
      <c r="C25" s="128">
        <f>SEKTOR_TL!D25</f>
        <v>-6.3142419555220695</v>
      </c>
      <c r="D25" s="128">
        <f>SEKTOR_USD!H25</f>
        <v>-2.3767319363247124</v>
      </c>
      <c r="E25" s="128">
        <f>SEKTOR_TL!H25</f>
        <v>34.144836370117268</v>
      </c>
      <c r="F25" s="128">
        <f>SEKTOR_USD!L25</f>
        <v>1.2410203624212075</v>
      </c>
      <c r="G25" s="128">
        <f>SEKTOR_TL!L25</f>
        <v>46.418366109404197</v>
      </c>
    </row>
    <row r="26" spans="1:7" ht="14.25" x14ac:dyDescent="0.2">
      <c r="A26" s="119" t="s">
        <v>18</v>
      </c>
      <c r="B26" s="128">
        <f>SEKTOR_USD!D26</f>
        <v>-12.830766304304882</v>
      </c>
      <c r="C26" s="128">
        <f>SEKTOR_TL!D26</f>
        <v>9.6038357302593447</v>
      </c>
      <c r="D26" s="128">
        <f>SEKTOR_USD!H26</f>
        <v>7.1911798462483407</v>
      </c>
      <c r="E26" s="128">
        <f>SEKTOR_TL!H26</f>
        <v>47.292172921479398</v>
      </c>
      <c r="F26" s="128">
        <f>SEKTOR_USD!L26</f>
        <v>4.2201833999990574</v>
      </c>
      <c r="G26" s="128">
        <f>SEKTOR_TL!L26</f>
        <v>50.726937701967792</v>
      </c>
    </row>
    <row r="27" spans="1:7" s="23" customFormat="1" ht="15.75" x14ac:dyDescent="0.25">
      <c r="A27" s="117" t="s">
        <v>19</v>
      </c>
      <c r="B27" s="127">
        <f>SEKTOR_USD!D27</f>
        <v>-8.4879920383595966</v>
      </c>
      <c r="C27" s="127">
        <f>SEKTOR_TL!D27</f>
        <v>15.064302652796629</v>
      </c>
      <c r="D27" s="127">
        <f>SEKTOR_USD!H27</f>
        <v>18.969886595684276</v>
      </c>
      <c r="E27" s="127">
        <f>SEKTOR_TL!H27</f>
        <v>63.477378773470328</v>
      </c>
      <c r="F27" s="127">
        <f>SEKTOR_USD!L27</f>
        <v>14.506238320113637</v>
      </c>
      <c r="G27" s="127">
        <f>SEKTOR_TL!L27</f>
        <v>65.602996336337284</v>
      </c>
    </row>
    <row r="28" spans="1:7" ht="14.25" x14ac:dyDescent="0.2">
      <c r="A28" s="119" t="s">
        <v>20</v>
      </c>
      <c r="B28" s="128">
        <f>SEKTOR_USD!D28</f>
        <v>-8.4879920383595966</v>
      </c>
      <c r="C28" s="128">
        <f>SEKTOR_TL!D28</f>
        <v>15.064302652796629</v>
      </c>
      <c r="D28" s="128">
        <f>SEKTOR_USD!H28</f>
        <v>18.969886595684276</v>
      </c>
      <c r="E28" s="128">
        <f>SEKTOR_TL!H28</f>
        <v>63.477378773470328</v>
      </c>
      <c r="F28" s="128">
        <f>SEKTOR_USD!L28</f>
        <v>14.506238320113637</v>
      </c>
      <c r="G28" s="128">
        <f>SEKTOR_TL!L28</f>
        <v>65.602996336337284</v>
      </c>
    </row>
    <row r="29" spans="1:7" s="23" customFormat="1" ht="15.75" x14ac:dyDescent="0.25">
      <c r="A29" s="117" t="s">
        <v>21</v>
      </c>
      <c r="B29" s="127">
        <f>SEKTOR_USD!D29</f>
        <v>-16.447348383886343</v>
      </c>
      <c r="C29" s="127">
        <f>SEKTOR_TL!D29</f>
        <v>5.0564598804356171</v>
      </c>
      <c r="D29" s="127">
        <f>SEKTOR_USD!H29</f>
        <v>-0.39593862458045637</v>
      </c>
      <c r="E29" s="127">
        <f>SEKTOR_TL!H29</f>
        <v>36.866658738465397</v>
      </c>
      <c r="F29" s="127">
        <f>SEKTOR_USD!L29</f>
        <v>6.1570646410501899</v>
      </c>
      <c r="G29" s="127">
        <f>SEKTOR_TL!L29</f>
        <v>53.528124272860225</v>
      </c>
    </row>
    <row r="30" spans="1:7" ht="14.25" x14ac:dyDescent="0.2">
      <c r="A30" s="119" t="s">
        <v>22</v>
      </c>
      <c r="B30" s="128">
        <f>SEKTOR_USD!D30</f>
        <v>-19.468842440756308</v>
      </c>
      <c r="C30" s="128">
        <f>SEKTOR_TL!D30</f>
        <v>1.2573288771136777</v>
      </c>
      <c r="D30" s="128">
        <f>SEKTOR_USD!H30</f>
        <v>-0.95410858839967361</v>
      </c>
      <c r="E30" s="128">
        <f>SEKTOR_TL!H30</f>
        <v>36.099673367576109</v>
      </c>
      <c r="F30" s="128">
        <f>SEKTOR_USD!L30</f>
        <v>-0.60919979503987798</v>
      </c>
      <c r="G30" s="128">
        <f>SEKTOR_TL!L30</f>
        <v>43.7425118812628</v>
      </c>
    </row>
    <row r="31" spans="1:7" ht="14.25" x14ac:dyDescent="0.2">
      <c r="A31" s="119" t="s">
        <v>23</v>
      </c>
      <c r="B31" s="128">
        <f>SEKTOR_USD!D31</f>
        <v>-13.666995308725696</v>
      </c>
      <c r="C31" s="128">
        <f>SEKTOR_TL!D31</f>
        <v>8.5523878449495196</v>
      </c>
      <c r="D31" s="128">
        <f>SEKTOR_USD!H31</f>
        <v>-6.7725784535344555</v>
      </c>
      <c r="E31" s="128">
        <f>SEKTOR_TL!H31</f>
        <v>28.10447198306737</v>
      </c>
      <c r="F31" s="128">
        <f>SEKTOR_USD!L31</f>
        <v>-0.50642744916049565</v>
      </c>
      <c r="G31" s="128">
        <f>SEKTOR_TL!L31</f>
        <v>43.891144904824017</v>
      </c>
    </row>
    <row r="32" spans="1:7" ht="14.25" x14ac:dyDescent="0.2">
      <c r="A32" s="119" t="s">
        <v>24</v>
      </c>
      <c r="B32" s="128">
        <f>SEKTOR_USD!D32</f>
        <v>-60.177441146222499</v>
      </c>
      <c r="C32" s="128">
        <f>SEKTOR_TL!D32</f>
        <v>-49.928374795572331</v>
      </c>
      <c r="D32" s="128">
        <f>SEKTOR_USD!H32</f>
        <v>-0.52327815853344983</v>
      </c>
      <c r="E32" s="128">
        <f>SEKTOR_TL!H32</f>
        <v>36.6916805669251</v>
      </c>
      <c r="F32" s="128">
        <f>SEKTOR_USD!L32</f>
        <v>-16.900358588001804</v>
      </c>
      <c r="G32" s="128">
        <f>SEKTOR_TL!L32</f>
        <v>20.181658346249169</v>
      </c>
    </row>
    <row r="33" spans="1:7" ht="14.25" x14ac:dyDescent="0.2">
      <c r="A33" s="119" t="s">
        <v>106</v>
      </c>
      <c r="B33" s="128">
        <f>SEKTOR_USD!D33</f>
        <v>-16.819314139739408</v>
      </c>
      <c r="C33" s="128">
        <f>SEKTOR_TL!D33</f>
        <v>4.5887619109418765</v>
      </c>
      <c r="D33" s="128">
        <f>SEKTOR_USD!H33</f>
        <v>-1.7305391013423526</v>
      </c>
      <c r="E33" s="128">
        <f>SEKTOR_TL!H33</f>
        <v>35.032774602790575</v>
      </c>
      <c r="F33" s="128">
        <f>SEKTOR_USD!L33</f>
        <v>-6.468045356737907E-3</v>
      </c>
      <c r="G33" s="128">
        <f>SEKTOR_TL!L33</f>
        <v>44.614203984670567</v>
      </c>
    </row>
    <row r="34" spans="1:7" ht="14.25" x14ac:dyDescent="0.2">
      <c r="A34" s="119" t="s">
        <v>25</v>
      </c>
      <c r="B34" s="128">
        <f>SEKTOR_USD!D34</f>
        <v>-14.109409379504942</v>
      </c>
      <c r="C34" s="128">
        <f>SEKTOR_TL!D34</f>
        <v>7.9961103938052256</v>
      </c>
      <c r="D34" s="128">
        <f>SEKTOR_USD!H34</f>
        <v>9.5294408805060353</v>
      </c>
      <c r="E34" s="128">
        <f>SEKTOR_TL!H34</f>
        <v>50.50519426416308</v>
      </c>
      <c r="F34" s="128">
        <f>SEKTOR_USD!L34</f>
        <v>13.857682693081379</v>
      </c>
      <c r="G34" s="128">
        <f>SEKTOR_TL!L34</f>
        <v>64.665032110955281</v>
      </c>
    </row>
    <row r="35" spans="1:7" ht="14.25" x14ac:dyDescent="0.2">
      <c r="A35" s="119" t="s">
        <v>26</v>
      </c>
      <c r="B35" s="128">
        <f>SEKTOR_USD!D35</f>
        <v>-21.175649674141823</v>
      </c>
      <c r="C35" s="128">
        <f>SEKTOR_TL!D35</f>
        <v>-0.88875652136842287</v>
      </c>
      <c r="D35" s="128">
        <f>SEKTOR_USD!H35</f>
        <v>0.37209281334811106</v>
      </c>
      <c r="E35" s="128">
        <f>SEKTOR_TL!H35</f>
        <v>37.922016273728751</v>
      </c>
      <c r="F35" s="128">
        <f>SEKTOR_USD!L35</f>
        <v>6.3918995341588722</v>
      </c>
      <c r="G35" s="128">
        <f>SEKTOR_TL!L35</f>
        <v>53.867750851408722</v>
      </c>
    </row>
    <row r="36" spans="1:7" ht="14.25" x14ac:dyDescent="0.2">
      <c r="A36" s="119" t="s">
        <v>27</v>
      </c>
      <c r="B36" s="128">
        <f>SEKTOR_USD!D36</f>
        <v>-26.033211983904547</v>
      </c>
      <c r="C36" s="128">
        <f>SEKTOR_TL!D36</f>
        <v>-6.9965016382676994</v>
      </c>
      <c r="D36" s="128">
        <f>SEKTOR_USD!H36</f>
        <v>1.4833334645498792</v>
      </c>
      <c r="E36" s="128">
        <f>SEKTOR_TL!H36</f>
        <v>39.448980062997244</v>
      </c>
      <c r="F36" s="128">
        <f>SEKTOR_USD!L36</f>
        <v>22.956092504006985</v>
      </c>
      <c r="G36" s="128">
        <f>SEKTOR_TL!L36</f>
        <v>77.82347612841582</v>
      </c>
    </row>
    <row r="37" spans="1:7" ht="14.25" x14ac:dyDescent="0.2">
      <c r="A37" s="119" t="s">
        <v>107</v>
      </c>
      <c r="B37" s="128">
        <f>SEKTOR_USD!D37</f>
        <v>-7.3930157955050477</v>
      </c>
      <c r="C37" s="128">
        <f>SEKTOR_TL!D37</f>
        <v>16.441091126919616</v>
      </c>
      <c r="D37" s="128">
        <f>SEKTOR_USD!H37</f>
        <v>15.677272841241685</v>
      </c>
      <c r="E37" s="128">
        <f>SEKTOR_TL!H37</f>
        <v>58.952974478465514</v>
      </c>
      <c r="F37" s="128">
        <f>SEKTOR_USD!L37</f>
        <v>12.162592072008904</v>
      </c>
      <c r="G37" s="128">
        <f>SEKTOR_TL!L37</f>
        <v>62.213531738316476</v>
      </c>
    </row>
    <row r="38" spans="1:7" ht="14.25" x14ac:dyDescent="0.2">
      <c r="A38" s="129" t="s">
        <v>28</v>
      </c>
      <c r="B38" s="128">
        <f>SEKTOR_USD!D38</f>
        <v>9.5188567583907755</v>
      </c>
      <c r="C38" s="128">
        <f>SEKTOR_TL!D38</f>
        <v>37.705544451806652</v>
      </c>
      <c r="D38" s="128">
        <f>SEKTOR_USD!H38</f>
        <v>-0.22209548513227248</v>
      </c>
      <c r="E38" s="128">
        <f>SEKTOR_TL!H38</f>
        <v>37.105537849540966</v>
      </c>
      <c r="F38" s="128">
        <f>SEKTOR_USD!L38</f>
        <v>35.371613780734926</v>
      </c>
      <c r="G38" s="128">
        <f>SEKTOR_TL!L38</f>
        <v>95.779244780563872</v>
      </c>
    </row>
    <row r="39" spans="1:7" ht="14.25" x14ac:dyDescent="0.2">
      <c r="A39" s="129" t="s">
        <v>108</v>
      </c>
      <c r="B39" s="128">
        <f>SEKTOR_USD!D39</f>
        <v>68.974323916148677</v>
      </c>
      <c r="C39" s="128">
        <f>SEKTOR_TL!D39</f>
        <v>112.46296721835034</v>
      </c>
      <c r="D39" s="128">
        <f>SEKTOR_USD!H39</f>
        <v>41.361298256280207</v>
      </c>
      <c r="E39" s="128">
        <f>SEKTOR_TL!H39</f>
        <v>94.245578946275501</v>
      </c>
      <c r="F39" s="128">
        <f>SEKTOR_USD!L39</f>
        <v>30.181673384450853</v>
      </c>
      <c r="G39" s="128">
        <f>SEKTOR_TL!L39</f>
        <v>88.273368305703983</v>
      </c>
    </row>
    <row r="40" spans="1:7" ht="14.25" x14ac:dyDescent="0.2">
      <c r="A40" s="129" t="s">
        <v>29</v>
      </c>
      <c r="B40" s="128">
        <f>SEKTOR_USD!D40</f>
        <v>-19.658130526603703</v>
      </c>
      <c r="C40" s="128">
        <f>SEKTOR_TL!D40</f>
        <v>1.0193240285298317</v>
      </c>
      <c r="D40" s="128">
        <f>SEKTOR_USD!H40</f>
        <v>1.6000807451708348</v>
      </c>
      <c r="E40" s="128">
        <f>SEKTOR_TL!H40</f>
        <v>39.609403342879041</v>
      </c>
      <c r="F40" s="128">
        <f>SEKTOR_USD!L40</f>
        <v>5.5494211273528125</v>
      </c>
      <c r="G40" s="128">
        <f>SEKTOR_TL!L40</f>
        <v>52.649328601559652</v>
      </c>
    </row>
    <row r="41" spans="1:7" ht="14.25" x14ac:dyDescent="0.2">
      <c r="A41" s="119" t="s">
        <v>30</v>
      </c>
      <c r="B41" s="128">
        <f>SEKTOR_USD!D41</f>
        <v>-30.143491608361405</v>
      </c>
      <c r="C41" s="128">
        <f>SEKTOR_TL!D41</f>
        <v>-12.164637156552626</v>
      </c>
      <c r="D41" s="128">
        <f>SEKTOR_USD!H41</f>
        <v>-8.8861383367778437</v>
      </c>
      <c r="E41" s="128">
        <f>SEKTOR_TL!H41</f>
        <v>25.200214111765629</v>
      </c>
      <c r="F41" s="128">
        <f>SEKTOR_USD!L41</f>
        <v>-1.1189925657496045</v>
      </c>
      <c r="G41" s="128">
        <f>SEKTOR_TL!L41</f>
        <v>43.005231436295922</v>
      </c>
    </row>
    <row r="42" spans="1:7" ht="16.5" x14ac:dyDescent="0.25">
      <c r="A42" s="114" t="s">
        <v>31</v>
      </c>
      <c r="B42" s="127">
        <f>SEKTOR_USD!D42</f>
        <v>-16.097141268279501</v>
      </c>
      <c r="C42" s="127">
        <f>SEKTOR_TL!D42</f>
        <v>5.4967992242978898</v>
      </c>
      <c r="D42" s="127">
        <f>SEKTOR_USD!H42</f>
        <v>-6.6454966885137328</v>
      </c>
      <c r="E42" s="127">
        <f>SEKTOR_TL!H42</f>
        <v>28.279095952459706</v>
      </c>
      <c r="F42" s="127">
        <f>SEKTOR_USD!L42</f>
        <v>-5.9798029528065744</v>
      </c>
      <c r="G42" s="127">
        <f>SEKTOR_TL!L42</f>
        <v>35.975354492220049</v>
      </c>
    </row>
    <row r="43" spans="1:7" ht="14.25" x14ac:dyDescent="0.2">
      <c r="A43" s="119" t="s">
        <v>32</v>
      </c>
      <c r="B43" s="128">
        <f>SEKTOR_USD!D43</f>
        <v>-16.097141268279501</v>
      </c>
      <c r="C43" s="128">
        <f>SEKTOR_TL!D43</f>
        <v>5.4967992242978898</v>
      </c>
      <c r="D43" s="128">
        <f>SEKTOR_USD!H43</f>
        <v>-6.6454966885137328</v>
      </c>
      <c r="E43" s="128">
        <f>SEKTOR_TL!H43</f>
        <v>28.279095952459706</v>
      </c>
      <c r="F43" s="128">
        <f>SEKTOR_USD!L43</f>
        <v>-5.9798029528065744</v>
      </c>
      <c r="G43" s="128">
        <f>SEKTOR_TL!L43</f>
        <v>35.975354492220049</v>
      </c>
    </row>
    <row r="44" spans="1:7" ht="18" x14ac:dyDescent="0.25">
      <c r="A44" s="130" t="s">
        <v>40</v>
      </c>
      <c r="B44" s="131">
        <f>SEKTOR_USD!D44</f>
        <v>-15.561249012687961</v>
      </c>
      <c r="C44" s="131">
        <f>SEKTOR_TL!D44</f>
        <v>6.1706131866417397</v>
      </c>
      <c r="D44" s="131">
        <f>SEKTOR_USD!H44</f>
        <v>1.2352429703894539</v>
      </c>
      <c r="E44" s="131">
        <f>SEKTOR_TL!H44</f>
        <v>39.108077126594566</v>
      </c>
      <c r="F44" s="131">
        <f>SEKTOR_USD!L44</f>
        <v>5.5279435934308525</v>
      </c>
      <c r="G44" s="131">
        <f>SEKTOR_TL!L44</f>
        <v>52.618267027766194</v>
      </c>
    </row>
    <row r="45" spans="1:7" ht="14.25" hidden="1" x14ac:dyDescent="0.2">
      <c r="A45" s="44" t="s">
        <v>34</v>
      </c>
      <c r="B45" s="49"/>
      <c r="C45" s="49"/>
      <c r="D45" s="43">
        <f>SEKTOR_USD!H46</f>
        <v>1.9368306860455913</v>
      </c>
      <c r="E45" s="43">
        <f>SEKTOR_TL!H45</f>
        <v>20.640793104227228</v>
      </c>
      <c r="F45" s="43">
        <f>SEKTOR_USD!L46</f>
        <v>4.7791222937284488</v>
      </c>
      <c r="G45" s="43">
        <f>SEKTOR_TL!L45</f>
        <v>20.121617638482668</v>
      </c>
    </row>
    <row r="46" spans="1:7" s="24" customFormat="1" ht="18" hidden="1" x14ac:dyDescent="0.25">
      <c r="A46" s="45" t="s">
        <v>40</v>
      </c>
      <c r="B46" s="50">
        <f>SEKTOR_USD!D47</f>
        <v>-27.019794581202056</v>
      </c>
      <c r="C46" s="50">
        <f>SEKTOR_TL!D46</f>
        <v>-6.823211760997772</v>
      </c>
      <c r="D46" s="50">
        <f>SEKTOR_USD!H47</f>
        <v>6.9566217397698384</v>
      </c>
      <c r="E46" s="50">
        <f>SEKTOR_TL!H46</f>
        <v>26.581644608664856</v>
      </c>
      <c r="F46" s="50">
        <f>SEKTOR_USD!L47</f>
        <v>11.272626716991489</v>
      </c>
      <c r="G46" s="50">
        <f>SEKTOR_TL!L46</f>
        <v>27.565946607744195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/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8" t="s">
        <v>125</v>
      </c>
      <c r="D2" s="158"/>
      <c r="E2" s="158"/>
      <c r="F2" s="158"/>
      <c r="G2" s="158"/>
      <c r="H2" s="158"/>
      <c r="I2" s="158"/>
      <c r="J2" s="158"/>
      <c r="K2" s="158"/>
    </row>
    <row r="6" spans="1:13" ht="22.5" customHeight="1" x14ac:dyDescent="0.2">
      <c r="A6" s="166" t="s">
        <v>114</v>
      </c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8"/>
    </row>
    <row r="7" spans="1:13" ht="24" customHeight="1" x14ac:dyDescent="0.2">
      <c r="A7" s="52"/>
      <c r="B7" s="154" t="s">
        <v>127</v>
      </c>
      <c r="C7" s="154"/>
      <c r="D7" s="154"/>
      <c r="E7" s="154"/>
      <c r="F7" s="154" t="s">
        <v>128</v>
      </c>
      <c r="G7" s="154"/>
      <c r="H7" s="154"/>
      <c r="I7" s="154"/>
      <c r="J7" s="154" t="s">
        <v>105</v>
      </c>
      <c r="K7" s="154"/>
      <c r="L7" s="154"/>
      <c r="M7" s="154"/>
    </row>
    <row r="8" spans="1:13" ht="60" x14ac:dyDescent="0.2">
      <c r="A8" s="53" t="s">
        <v>41</v>
      </c>
      <c r="B8" s="73">
        <v>2018</v>
      </c>
      <c r="C8" s="74">
        <v>2019</v>
      </c>
      <c r="D8" s="75" t="s">
        <v>118</v>
      </c>
      <c r="E8" s="75" t="s">
        <v>119</v>
      </c>
      <c r="F8" s="73">
        <v>2018</v>
      </c>
      <c r="G8" s="74">
        <v>2019</v>
      </c>
      <c r="H8" s="75" t="s">
        <v>118</v>
      </c>
      <c r="I8" s="75" t="s">
        <v>119</v>
      </c>
      <c r="J8" s="73" t="s">
        <v>129</v>
      </c>
      <c r="K8" s="73" t="s">
        <v>130</v>
      </c>
      <c r="L8" s="75" t="s">
        <v>118</v>
      </c>
      <c r="M8" s="75" t="s">
        <v>119</v>
      </c>
    </row>
    <row r="9" spans="1:13" ht="22.5" customHeight="1" x14ac:dyDescent="0.25">
      <c r="A9" s="54" t="s">
        <v>199</v>
      </c>
      <c r="B9" s="78">
        <v>3618367.4582099998</v>
      </c>
      <c r="C9" s="78">
        <v>2951463.0106000002</v>
      </c>
      <c r="D9" s="66">
        <f>(C9-B9)/B9*100</f>
        <v>-18.431086817808058</v>
      </c>
      <c r="E9" s="80">
        <f t="shared" ref="E9:E22" si="0">C9/C$22*100</f>
        <v>27.850350244278697</v>
      </c>
      <c r="F9" s="78">
        <v>22546994.665879998</v>
      </c>
      <c r="G9" s="78">
        <v>22797883.383710001</v>
      </c>
      <c r="H9" s="66">
        <f t="shared" ref="H9:H21" si="1">(G9-F9)/F9*100</f>
        <v>1.1127368482934363</v>
      </c>
      <c r="I9" s="68">
        <f t="shared" ref="I9:I22" si="2">G9/G$22*100</f>
        <v>28.120764441392527</v>
      </c>
      <c r="J9" s="78">
        <v>43921175.441090003</v>
      </c>
      <c r="K9" s="78">
        <v>47670977.023379996</v>
      </c>
      <c r="L9" s="66">
        <f t="shared" ref="L9:L22" si="3">(K9-J9)/J9*100</f>
        <v>8.53757110239337</v>
      </c>
      <c r="M9" s="80">
        <f t="shared" ref="M9:M22" si="4">K9/K$22*100</f>
        <v>28.996956910708054</v>
      </c>
    </row>
    <row r="10" spans="1:13" ht="22.5" customHeight="1" x14ac:dyDescent="0.25">
      <c r="A10" s="54" t="s">
        <v>200</v>
      </c>
      <c r="B10" s="78">
        <v>2664877.95995</v>
      </c>
      <c r="C10" s="78">
        <v>2294027.7855400001</v>
      </c>
      <c r="D10" s="66">
        <f t="shared" ref="D10:D22" si="5">(C10-B10)/B10*100</f>
        <v>-13.916216051295574</v>
      </c>
      <c r="E10" s="80">
        <f t="shared" si="0"/>
        <v>21.646714550696007</v>
      </c>
      <c r="F10" s="78">
        <v>17081856.721299998</v>
      </c>
      <c r="G10" s="78">
        <v>15949142.76196</v>
      </c>
      <c r="H10" s="66">
        <f t="shared" si="1"/>
        <v>-6.6310939016809316</v>
      </c>
      <c r="I10" s="68">
        <f t="shared" si="2"/>
        <v>19.672970472850583</v>
      </c>
      <c r="J10" s="78">
        <v>31696948.442219999</v>
      </c>
      <c r="K10" s="78">
        <v>31709970.454369999</v>
      </c>
      <c r="L10" s="66">
        <f t="shared" si="3"/>
        <v>4.1082857467299908E-2</v>
      </c>
      <c r="M10" s="80">
        <f t="shared" si="4"/>
        <v>19.288311344116813</v>
      </c>
    </row>
    <row r="11" spans="1:13" ht="22.5" customHeight="1" x14ac:dyDescent="0.25">
      <c r="A11" s="54" t="s">
        <v>201</v>
      </c>
      <c r="B11" s="78">
        <v>1502332.9410000001</v>
      </c>
      <c r="C11" s="78">
        <v>1190736.68848</v>
      </c>
      <c r="D11" s="66">
        <f t="shared" si="5"/>
        <v>-20.740825420002562</v>
      </c>
      <c r="E11" s="80">
        <f t="shared" si="0"/>
        <v>11.235930690569292</v>
      </c>
      <c r="F11" s="78">
        <v>9892849.6924799997</v>
      </c>
      <c r="G11" s="78">
        <v>9700853.1146300007</v>
      </c>
      <c r="H11" s="66">
        <f t="shared" si="1"/>
        <v>-1.9407610932969526</v>
      </c>
      <c r="I11" s="68">
        <f t="shared" si="2"/>
        <v>11.965821595174161</v>
      </c>
      <c r="J11" s="78">
        <v>19611046.530060001</v>
      </c>
      <c r="K11" s="78">
        <v>19527253.813499998</v>
      </c>
      <c r="L11" s="66">
        <f t="shared" si="3"/>
        <v>-0.42727304956196061</v>
      </c>
      <c r="M11" s="80">
        <f t="shared" si="4"/>
        <v>11.877896631672009</v>
      </c>
    </row>
    <row r="12" spans="1:13" ht="22.5" customHeight="1" x14ac:dyDescent="0.25">
      <c r="A12" s="54" t="s">
        <v>202</v>
      </c>
      <c r="B12" s="78">
        <v>1053777.7830399999</v>
      </c>
      <c r="C12" s="78">
        <v>998169.02448999998</v>
      </c>
      <c r="D12" s="66">
        <f t="shared" si="5"/>
        <v>-5.2770858756934986</v>
      </c>
      <c r="E12" s="80">
        <f t="shared" si="0"/>
        <v>9.4188396856734435</v>
      </c>
      <c r="F12" s="78">
        <v>6661821.6430900004</v>
      </c>
      <c r="G12" s="78">
        <v>7605887.7386999996</v>
      </c>
      <c r="H12" s="66">
        <f t="shared" si="1"/>
        <v>14.171290469615549</v>
      </c>
      <c r="I12" s="68">
        <f t="shared" si="2"/>
        <v>9.3817208320526184</v>
      </c>
      <c r="J12" s="78">
        <v>12795619.720170001</v>
      </c>
      <c r="K12" s="78">
        <v>15050804.457389999</v>
      </c>
      <c r="L12" s="66">
        <f t="shared" si="3"/>
        <v>17.624662083893476</v>
      </c>
      <c r="M12" s="80">
        <f t="shared" si="4"/>
        <v>9.1549944132335863</v>
      </c>
    </row>
    <row r="13" spans="1:13" ht="22.5" customHeight="1" x14ac:dyDescent="0.25">
      <c r="A13" s="55" t="s">
        <v>203</v>
      </c>
      <c r="B13" s="78">
        <v>864876.99458000006</v>
      </c>
      <c r="C13" s="78">
        <v>844296.74144999997</v>
      </c>
      <c r="D13" s="66">
        <f t="shared" si="5"/>
        <v>-2.3795583948899264</v>
      </c>
      <c r="E13" s="80">
        <f t="shared" si="0"/>
        <v>7.9668828221925043</v>
      </c>
      <c r="F13" s="78">
        <v>5742247.9631599998</v>
      </c>
      <c r="G13" s="78">
        <v>6661561.0013499996</v>
      </c>
      <c r="H13" s="66">
        <f t="shared" si="1"/>
        <v>16.009636715236788</v>
      </c>
      <c r="I13" s="68">
        <f t="shared" si="2"/>
        <v>8.2169113938350851</v>
      </c>
      <c r="J13" s="78">
        <v>11365116.05061</v>
      </c>
      <c r="K13" s="78">
        <v>13395018.075859999</v>
      </c>
      <c r="L13" s="66">
        <f t="shared" si="3"/>
        <v>17.860812122028864</v>
      </c>
      <c r="M13" s="80">
        <f t="shared" si="4"/>
        <v>8.1478246559404859</v>
      </c>
    </row>
    <row r="14" spans="1:13" ht="22.5" customHeight="1" x14ac:dyDescent="0.25">
      <c r="A14" s="54" t="s">
        <v>204</v>
      </c>
      <c r="B14" s="78">
        <v>1075397.9400200001</v>
      </c>
      <c r="C14" s="78">
        <v>853392.12110999995</v>
      </c>
      <c r="D14" s="66">
        <f t="shared" si="5"/>
        <v>-20.644062132560094</v>
      </c>
      <c r="E14" s="80">
        <f t="shared" si="0"/>
        <v>8.052707888685271</v>
      </c>
      <c r="F14" s="78">
        <v>6628695.2135800002</v>
      </c>
      <c r="G14" s="78">
        <v>6494040.3174999999</v>
      </c>
      <c r="H14" s="66">
        <f t="shared" si="1"/>
        <v>-2.0313936867113314</v>
      </c>
      <c r="I14" s="68">
        <f t="shared" si="2"/>
        <v>8.0102777511271448</v>
      </c>
      <c r="J14" s="78">
        <v>12916493.56074</v>
      </c>
      <c r="K14" s="78">
        <v>13182196.26364</v>
      </c>
      <c r="L14" s="66">
        <f t="shared" si="3"/>
        <v>2.0570807522221806</v>
      </c>
      <c r="M14" s="80">
        <f t="shared" si="4"/>
        <v>8.0183709441867794</v>
      </c>
    </row>
    <row r="15" spans="1:13" ht="22.5" customHeight="1" x14ac:dyDescent="0.25">
      <c r="A15" s="54" t="s">
        <v>205</v>
      </c>
      <c r="B15" s="78">
        <v>593203.67527000001</v>
      </c>
      <c r="C15" s="78">
        <v>517200.27140999999</v>
      </c>
      <c r="D15" s="66">
        <f t="shared" si="5"/>
        <v>-12.812362267547758</v>
      </c>
      <c r="E15" s="80">
        <f t="shared" si="0"/>
        <v>4.8803622655857994</v>
      </c>
      <c r="F15" s="78">
        <v>4087196.0869100001</v>
      </c>
      <c r="G15" s="78">
        <v>4269302.6153899999</v>
      </c>
      <c r="H15" s="66">
        <f t="shared" si="1"/>
        <v>4.455536867027976</v>
      </c>
      <c r="I15" s="68">
        <f t="shared" si="2"/>
        <v>5.2661052412518297</v>
      </c>
      <c r="J15" s="78">
        <v>8214571.2210600004</v>
      </c>
      <c r="K15" s="78">
        <v>8652601.1438100003</v>
      </c>
      <c r="L15" s="66">
        <f t="shared" si="3"/>
        <v>5.3323528515646244</v>
      </c>
      <c r="M15" s="80">
        <f t="shared" si="4"/>
        <v>5.2631416052066555</v>
      </c>
    </row>
    <row r="16" spans="1:13" ht="22.5" customHeight="1" x14ac:dyDescent="0.25">
      <c r="A16" s="54" t="s">
        <v>206</v>
      </c>
      <c r="B16" s="78">
        <v>574842.87132999999</v>
      </c>
      <c r="C16" s="78">
        <v>426713.92475000001</v>
      </c>
      <c r="D16" s="66">
        <f t="shared" si="5"/>
        <v>-25.768597640826201</v>
      </c>
      <c r="E16" s="80">
        <f t="shared" si="0"/>
        <v>4.0265225129764959</v>
      </c>
      <c r="F16" s="78">
        <v>3439032.6165300002</v>
      </c>
      <c r="G16" s="78">
        <v>3553814.7411099998</v>
      </c>
      <c r="H16" s="66">
        <f t="shared" si="1"/>
        <v>3.3376282629100298</v>
      </c>
      <c r="I16" s="68">
        <f t="shared" si="2"/>
        <v>4.3835642774851165</v>
      </c>
      <c r="J16" s="78">
        <v>6999313.4381200001</v>
      </c>
      <c r="K16" s="78">
        <v>7133582.24498</v>
      </c>
      <c r="L16" s="66">
        <f t="shared" si="3"/>
        <v>1.9183139610342153</v>
      </c>
      <c r="M16" s="80">
        <f t="shared" si="4"/>
        <v>4.339163782509166</v>
      </c>
    </row>
    <row r="17" spans="1:13" ht="22.5" customHeight="1" x14ac:dyDescent="0.25">
      <c r="A17" s="54" t="s">
        <v>207</v>
      </c>
      <c r="B17" s="78">
        <v>205845.33077</v>
      </c>
      <c r="C17" s="78">
        <v>153023.19034999999</v>
      </c>
      <c r="D17" s="66">
        <f t="shared" si="5"/>
        <v>-25.661082630540939</v>
      </c>
      <c r="E17" s="80">
        <f t="shared" si="0"/>
        <v>1.4439447255271753</v>
      </c>
      <c r="F17" s="78">
        <v>1275985.50496</v>
      </c>
      <c r="G17" s="78">
        <v>1208214.1405400001</v>
      </c>
      <c r="H17" s="66">
        <f t="shared" si="1"/>
        <v>-5.3112957911010525</v>
      </c>
      <c r="I17" s="68">
        <f t="shared" si="2"/>
        <v>1.4903096339707576</v>
      </c>
      <c r="J17" s="78">
        <v>2550176.82571</v>
      </c>
      <c r="K17" s="78">
        <v>2475933.1922300002</v>
      </c>
      <c r="L17" s="66">
        <f t="shared" si="3"/>
        <v>-2.911313158032856</v>
      </c>
      <c r="M17" s="80">
        <f t="shared" si="4"/>
        <v>1.5060427239339753</v>
      </c>
    </row>
    <row r="18" spans="1:13" ht="22.5" customHeight="1" x14ac:dyDescent="0.25">
      <c r="A18" s="54" t="s">
        <v>208</v>
      </c>
      <c r="B18" s="78">
        <v>131332.49145</v>
      </c>
      <c r="C18" s="78">
        <v>100460.55332000001</v>
      </c>
      <c r="D18" s="66">
        <f t="shared" si="5"/>
        <v>-23.506702560160708</v>
      </c>
      <c r="E18" s="80">
        <f t="shared" si="0"/>
        <v>0.94795753348345735</v>
      </c>
      <c r="F18" s="78">
        <v>879207.49849999999</v>
      </c>
      <c r="G18" s="78">
        <v>867908.15456000005</v>
      </c>
      <c r="H18" s="66">
        <f t="shared" si="1"/>
        <v>-1.2851737455921999</v>
      </c>
      <c r="I18" s="68">
        <f t="shared" si="2"/>
        <v>1.0705485399835273</v>
      </c>
      <c r="J18" s="78">
        <v>1783798.1638499999</v>
      </c>
      <c r="K18" s="78">
        <v>1766205.6398400001</v>
      </c>
      <c r="L18" s="66">
        <f t="shared" si="3"/>
        <v>-0.98623960751420414</v>
      </c>
      <c r="M18" s="80">
        <f t="shared" si="4"/>
        <v>1.0743347846378748</v>
      </c>
    </row>
    <row r="19" spans="1:13" ht="22.5" customHeight="1" x14ac:dyDescent="0.25">
      <c r="A19" s="54" t="s">
        <v>209</v>
      </c>
      <c r="B19" s="78">
        <v>139892.71027000001</v>
      </c>
      <c r="C19" s="78">
        <v>129552.97564</v>
      </c>
      <c r="D19" s="66">
        <f t="shared" si="5"/>
        <v>-7.3911890119533714</v>
      </c>
      <c r="E19" s="80">
        <f t="shared" si="0"/>
        <v>1.2224770338656625</v>
      </c>
      <c r="F19" s="78">
        <v>932124.81585000001</v>
      </c>
      <c r="G19" s="78">
        <v>921455.27867999999</v>
      </c>
      <c r="H19" s="66">
        <f t="shared" si="1"/>
        <v>-1.1446468314729423</v>
      </c>
      <c r="I19" s="68">
        <f t="shared" si="2"/>
        <v>1.1365979200311711</v>
      </c>
      <c r="J19" s="78">
        <v>1792176.24804</v>
      </c>
      <c r="K19" s="78">
        <v>1745106.7962499999</v>
      </c>
      <c r="L19" s="66">
        <f t="shared" si="3"/>
        <v>-2.6263852029886698</v>
      </c>
      <c r="M19" s="80">
        <f t="shared" si="4"/>
        <v>1.0615009327504896</v>
      </c>
    </row>
    <row r="20" spans="1:13" ht="22.5" customHeight="1" x14ac:dyDescent="0.25">
      <c r="A20" s="54" t="s">
        <v>210</v>
      </c>
      <c r="B20" s="78">
        <v>70186.603520000004</v>
      </c>
      <c r="C20" s="78">
        <v>61887.967089999998</v>
      </c>
      <c r="D20" s="66">
        <f t="shared" si="5"/>
        <v>-11.823675764044159</v>
      </c>
      <c r="E20" s="80">
        <f t="shared" si="0"/>
        <v>0.58398209741158313</v>
      </c>
      <c r="F20" s="78">
        <v>504887.18466000003</v>
      </c>
      <c r="G20" s="78">
        <v>592573.85066999996</v>
      </c>
      <c r="H20" s="66">
        <f t="shared" si="1"/>
        <v>17.367576099015007</v>
      </c>
      <c r="I20" s="68">
        <f t="shared" si="2"/>
        <v>0.7309288054665114</v>
      </c>
      <c r="J20" s="78">
        <v>1211191.42897</v>
      </c>
      <c r="K20" s="78">
        <v>1161830.30822</v>
      </c>
      <c r="L20" s="66">
        <f t="shared" si="3"/>
        <v>-4.07541859770068</v>
      </c>
      <c r="M20" s="80">
        <f t="shared" si="4"/>
        <v>0.70670973176167806</v>
      </c>
    </row>
    <row r="21" spans="1:13" ht="22.5" customHeight="1" x14ac:dyDescent="0.25">
      <c r="A21" s="54" t="s">
        <v>211</v>
      </c>
      <c r="B21" s="78">
        <v>55676.642140000004</v>
      </c>
      <c r="C21" s="78">
        <v>76655.254509999999</v>
      </c>
      <c r="D21" s="66">
        <f t="shared" si="5"/>
        <v>37.679377856963548</v>
      </c>
      <c r="E21" s="80">
        <f t="shared" si="0"/>
        <v>0.72332794905460374</v>
      </c>
      <c r="F21" s="78">
        <v>409241.44897000003</v>
      </c>
      <c r="G21" s="78">
        <v>448712.97499999998</v>
      </c>
      <c r="H21" s="66">
        <f t="shared" si="1"/>
        <v>9.645046006298708</v>
      </c>
      <c r="I21" s="68">
        <f t="shared" si="2"/>
        <v>0.5534790953789871</v>
      </c>
      <c r="J21" s="78">
        <v>930427.68888999999</v>
      </c>
      <c r="K21" s="78">
        <v>928451.13847000001</v>
      </c>
      <c r="L21" s="66">
        <f t="shared" si="3"/>
        <v>-0.21243460868603439</v>
      </c>
      <c r="M21" s="80">
        <f t="shared" si="4"/>
        <v>0.56475153934245015</v>
      </c>
    </row>
    <row r="22" spans="1:13" ht="24" customHeight="1" x14ac:dyDescent="0.2">
      <c r="A22" s="70" t="s">
        <v>42</v>
      </c>
      <c r="B22" s="79">
        <f>SUM(B9:B21)</f>
        <v>12550611.401550004</v>
      </c>
      <c r="C22" s="79">
        <f>SUM(C9:C21)</f>
        <v>10597579.50874</v>
      </c>
      <c r="D22" s="77">
        <f t="shared" si="5"/>
        <v>-15.56124901268797</v>
      </c>
      <c r="E22" s="81">
        <f t="shared" si="0"/>
        <v>100</v>
      </c>
      <c r="F22" s="69">
        <f>SUM(F9:F21)</f>
        <v>80082141.055870011</v>
      </c>
      <c r="G22" s="69">
        <f>SUM(G9:G21)</f>
        <v>81071350.073799983</v>
      </c>
      <c r="H22" s="77">
        <f>(G22-F22)/F22*100</f>
        <v>1.2352429703894166</v>
      </c>
      <c r="I22" s="72">
        <f t="shared" si="2"/>
        <v>100</v>
      </c>
      <c r="J22" s="79">
        <f>SUM(J9:J21)</f>
        <v>155788054.75953004</v>
      </c>
      <c r="K22" s="79">
        <f>SUM(K9:K21)</f>
        <v>164399930.55193996</v>
      </c>
      <c r="L22" s="77">
        <f t="shared" si="3"/>
        <v>5.5279435934308125</v>
      </c>
      <c r="M22" s="81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4" workbookViewId="0">
      <selection activeCell="C1" sqref="C1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/>
    </row>
    <row r="22" spans="3:14" x14ac:dyDescent="0.2">
      <c r="C22" s="67"/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9"/>
      <c r="I26" s="169"/>
      <c r="N26" t="s">
        <v>43</v>
      </c>
    </row>
    <row r="27" spans="3:14" x14ac:dyDescent="0.2">
      <c r="H27" s="169"/>
      <c r="I27" s="169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9"/>
      <c r="I39" s="169"/>
    </row>
    <row r="40" spans="8:9" x14ac:dyDescent="0.2">
      <c r="H40" s="169"/>
      <c r="I40" s="169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9"/>
      <c r="I51" s="169"/>
    </row>
    <row r="52" spans="3:9" x14ac:dyDescent="0.2">
      <c r="H52" s="169"/>
      <c r="I52" s="169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M26" sqref="M26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39"/>
      <c r="B3" s="76" t="s">
        <v>121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6" s="41" customFormat="1" x14ac:dyDescent="0.2">
      <c r="A4" s="51"/>
      <c r="B4" s="64" t="s">
        <v>104</v>
      </c>
      <c r="C4" s="64" t="s">
        <v>44</v>
      </c>
      <c r="D4" s="64" t="s">
        <v>45</v>
      </c>
      <c r="E4" s="64" t="s">
        <v>46</v>
      </c>
      <c r="F4" s="64" t="s">
        <v>47</v>
      </c>
      <c r="G4" s="64" t="s">
        <v>48</v>
      </c>
      <c r="H4" s="64" t="s">
        <v>49</v>
      </c>
      <c r="I4" s="64" t="s">
        <v>0</v>
      </c>
      <c r="J4" s="64" t="s">
        <v>103</v>
      </c>
      <c r="K4" s="64" t="s">
        <v>50</v>
      </c>
      <c r="L4" s="64" t="s">
        <v>51</v>
      </c>
      <c r="M4" s="64" t="s">
        <v>52</v>
      </c>
      <c r="N4" s="64" t="s">
        <v>53</v>
      </c>
      <c r="O4" s="65" t="s">
        <v>102</v>
      </c>
      <c r="P4" s="65" t="s">
        <v>101</v>
      </c>
    </row>
    <row r="5" spans="1:16" x14ac:dyDescent="0.2">
      <c r="A5" s="56" t="s">
        <v>100</v>
      </c>
      <c r="B5" s="57" t="s">
        <v>170</v>
      </c>
      <c r="C5" s="82">
        <v>1244092.91606</v>
      </c>
      <c r="D5" s="82">
        <v>1182519.605</v>
      </c>
      <c r="E5" s="82">
        <v>1331431.2604</v>
      </c>
      <c r="F5" s="82">
        <v>1223849.80831</v>
      </c>
      <c r="G5" s="82">
        <v>1427910.6949499999</v>
      </c>
      <c r="H5" s="82">
        <v>1033205.76509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82">
        <v>7443010.0498099998</v>
      </c>
      <c r="P5" s="59">
        <f t="shared" ref="P5:P24" si="0">O5/O$26*100</f>
        <v>9.1808142371313135</v>
      </c>
    </row>
    <row r="6" spans="1:16" x14ac:dyDescent="0.2">
      <c r="A6" s="56" t="s">
        <v>99</v>
      </c>
      <c r="B6" s="57" t="s">
        <v>171</v>
      </c>
      <c r="C6" s="82">
        <v>931065.25884999998</v>
      </c>
      <c r="D6" s="82">
        <v>848153.54327000002</v>
      </c>
      <c r="E6" s="82">
        <v>846393.11438000004</v>
      </c>
      <c r="F6" s="82">
        <v>817827.34528999997</v>
      </c>
      <c r="G6" s="82">
        <v>846179.19409999996</v>
      </c>
      <c r="H6" s="82">
        <v>675696.64552000002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82">
        <v>4965315.1014099997</v>
      </c>
      <c r="P6" s="59">
        <f t="shared" si="0"/>
        <v>6.124623676415931</v>
      </c>
    </row>
    <row r="7" spans="1:16" x14ac:dyDescent="0.2">
      <c r="A7" s="56" t="s">
        <v>98</v>
      </c>
      <c r="B7" s="57" t="s">
        <v>173</v>
      </c>
      <c r="C7" s="82">
        <v>772776.20846999995</v>
      </c>
      <c r="D7" s="82">
        <v>803268.68408000004</v>
      </c>
      <c r="E7" s="82">
        <v>831322.45834000001</v>
      </c>
      <c r="F7" s="82">
        <v>771486.07619000005</v>
      </c>
      <c r="G7" s="82">
        <v>854956.92834999994</v>
      </c>
      <c r="H7" s="82">
        <v>608475.53660999995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82">
        <v>4642285.8920400003</v>
      </c>
      <c r="P7" s="59">
        <f t="shared" si="0"/>
        <v>5.7261731645199987</v>
      </c>
    </row>
    <row r="8" spans="1:16" x14ac:dyDescent="0.2">
      <c r="A8" s="56" t="s">
        <v>97</v>
      </c>
      <c r="B8" s="57" t="s">
        <v>175</v>
      </c>
      <c r="C8" s="82">
        <v>609857.74930000002</v>
      </c>
      <c r="D8" s="82">
        <v>737296.05151999998</v>
      </c>
      <c r="E8" s="82">
        <v>761305.25428999995</v>
      </c>
      <c r="F8" s="82">
        <v>686699.01697</v>
      </c>
      <c r="G8" s="82">
        <v>736317.22091000003</v>
      </c>
      <c r="H8" s="82">
        <v>447986.28336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82">
        <v>3979461.5763500002</v>
      </c>
      <c r="P8" s="59">
        <f t="shared" si="0"/>
        <v>4.9085917191800297</v>
      </c>
    </row>
    <row r="9" spans="1:16" x14ac:dyDescent="0.2">
      <c r="A9" s="56" t="s">
        <v>96</v>
      </c>
      <c r="B9" s="57" t="s">
        <v>172</v>
      </c>
      <c r="C9" s="82">
        <v>554971.03301999997</v>
      </c>
      <c r="D9" s="82">
        <v>573858.15948999999</v>
      </c>
      <c r="E9" s="82">
        <v>684598.26685000001</v>
      </c>
      <c r="F9" s="82">
        <v>683432.05492000002</v>
      </c>
      <c r="G9" s="82">
        <v>733981.27847000002</v>
      </c>
      <c r="H9" s="82">
        <v>629339.07487000001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82">
        <v>3860179.8676200002</v>
      </c>
      <c r="P9" s="59">
        <f t="shared" si="0"/>
        <v>4.7614599536162183</v>
      </c>
    </row>
    <row r="10" spans="1:16" x14ac:dyDescent="0.2">
      <c r="A10" s="56" t="s">
        <v>95</v>
      </c>
      <c r="B10" s="57" t="s">
        <v>174</v>
      </c>
      <c r="C10" s="82">
        <v>586395.51356999995</v>
      </c>
      <c r="D10" s="82">
        <v>593118.42683000001</v>
      </c>
      <c r="E10" s="82">
        <v>668643.42307999998</v>
      </c>
      <c r="F10" s="82">
        <v>750759.38124999998</v>
      </c>
      <c r="G10" s="82">
        <v>757662.08993000002</v>
      </c>
      <c r="H10" s="82">
        <v>482386.30274999997</v>
      </c>
      <c r="I10" s="58">
        <v>0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  <c r="O10" s="82">
        <v>3838965.13741</v>
      </c>
      <c r="P10" s="59">
        <f t="shared" si="0"/>
        <v>4.7352919791212971</v>
      </c>
    </row>
    <row r="11" spans="1:16" x14ac:dyDescent="0.2">
      <c r="A11" s="56" t="s">
        <v>94</v>
      </c>
      <c r="B11" s="57" t="s">
        <v>176</v>
      </c>
      <c r="C11" s="82">
        <v>539413.92653000006</v>
      </c>
      <c r="D11" s="82">
        <v>559631.44955999998</v>
      </c>
      <c r="E11" s="82">
        <v>627867.41894</v>
      </c>
      <c r="F11" s="82">
        <v>652247.65044999996</v>
      </c>
      <c r="G11" s="82">
        <v>659673.93365999998</v>
      </c>
      <c r="H11" s="82">
        <v>431109.17340999999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82">
        <v>3469943.5525500001</v>
      </c>
      <c r="P11" s="59">
        <f t="shared" si="0"/>
        <v>4.280110728871886</v>
      </c>
    </row>
    <row r="12" spans="1:16" x14ac:dyDescent="0.2">
      <c r="A12" s="56" t="s">
        <v>93</v>
      </c>
      <c r="B12" s="57" t="s">
        <v>165</v>
      </c>
      <c r="C12" s="82">
        <v>386574.99184999999</v>
      </c>
      <c r="D12" s="82">
        <v>408951.24492000003</v>
      </c>
      <c r="E12" s="82">
        <v>402818.30657999997</v>
      </c>
      <c r="F12" s="82">
        <v>350791.26089999999</v>
      </c>
      <c r="G12" s="82">
        <v>505581.79921000003</v>
      </c>
      <c r="H12" s="82">
        <v>448670.59876000002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82">
        <v>2503388.2022199999</v>
      </c>
      <c r="P12" s="59">
        <f t="shared" si="0"/>
        <v>3.0878827106507316</v>
      </c>
    </row>
    <row r="13" spans="1:16" x14ac:dyDescent="0.2">
      <c r="A13" s="56" t="s">
        <v>92</v>
      </c>
      <c r="B13" s="57" t="s">
        <v>212</v>
      </c>
      <c r="C13" s="82">
        <v>291555.79025000002</v>
      </c>
      <c r="D13" s="82">
        <v>347973.24109999998</v>
      </c>
      <c r="E13" s="82">
        <v>448872.19300000003</v>
      </c>
      <c r="F13" s="82">
        <v>359652.03513999999</v>
      </c>
      <c r="G13" s="82">
        <v>405030.15671000001</v>
      </c>
      <c r="H13" s="82">
        <v>226124.42310000001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82">
        <v>2079207.8393000001</v>
      </c>
      <c r="P13" s="59">
        <f t="shared" si="0"/>
        <v>2.5646641352429405</v>
      </c>
    </row>
    <row r="14" spans="1:16" x14ac:dyDescent="0.2">
      <c r="A14" s="56" t="s">
        <v>91</v>
      </c>
      <c r="B14" s="57" t="s">
        <v>177</v>
      </c>
      <c r="C14" s="82">
        <v>309653.59568999999</v>
      </c>
      <c r="D14" s="82">
        <v>318274.96870000003</v>
      </c>
      <c r="E14" s="82">
        <v>386395.07244999998</v>
      </c>
      <c r="F14" s="82">
        <v>315248.19695000001</v>
      </c>
      <c r="G14" s="82">
        <v>338772.37965999998</v>
      </c>
      <c r="H14" s="82">
        <v>283314.7941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82">
        <v>1951659.00755</v>
      </c>
      <c r="P14" s="59">
        <f t="shared" si="0"/>
        <v>2.4073350274460537</v>
      </c>
    </row>
    <row r="15" spans="1:16" x14ac:dyDescent="0.2">
      <c r="A15" s="56" t="s">
        <v>90</v>
      </c>
      <c r="B15" s="57" t="s">
        <v>178</v>
      </c>
      <c r="C15" s="82">
        <v>265067.7427</v>
      </c>
      <c r="D15" s="82">
        <v>300449.37297000003</v>
      </c>
      <c r="E15" s="82">
        <v>300210.16832</v>
      </c>
      <c r="F15" s="82">
        <v>280580.20019</v>
      </c>
      <c r="G15" s="82">
        <v>335004.75114000001</v>
      </c>
      <c r="H15" s="82">
        <v>271397.67430999997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82">
        <v>1752709.9096299999</v>
      </c>
      <c r="P15" s="59">
        <f t="shared" si="0"/>
        <v>2.1619350214773672</v>
      </c>
    </row>
    <row r="16" spans="1:16" x14ac:dyDescent="0.2">
      <c r="A16" s="56" t="s">
        <v>89</v>
      </c>
      <c r="B16" s="57" t="s">
        <v>213</v>
      </c>
      <c r="C16" s="82">
        <v>290711.36741000001</v>
      </c>
      <c r="D16" s="82">
        <v>285907.92521000002</v>
      </c>
      <c r="E16" s="82">
        <v>313810.91522999998</v>
      </c>
      <c r="F16" s="82">
        <v>298917.93952999997</v>
      </c>
      <c r="G16" s="82">
        <v>293001.65749999997</v>
      </c>
      <c r="H16" s="82">
        <v>211272.67238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82">
        <v>1693622.4772600001</v>
      </c>
      <c r="P16" s="59">
        <f t="shared" si="0"/>
        <v>2.0890517744163377</v>
      </c>
    </row>
    <row r="17" spans="1:16" x14ac:dyDescent="0.2">
      <c r="A17" s="56" t="s">
        <v>88</v>
      </c>
      <c r="B17" s="57" t="s">
        <v>214</v>
      </c>
      <c r="C17" s="82">
        <v>227529.12199000001</v>
      </c>
      <c r="D17" s="82">
        <v>264665.75031999999</v>
      </c>
      <c r="E17" s="82">
        <v>349430.96382</v>
      </c>
      <c r="F17" s="82">
        <v>346754.21259000001</v>
      </c>
      <c r="G17" s="82">
        <v>340190.02398</v>
      </c>
      <c r="H17" s="82">
        <v>151718.01087999999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82">
        <v>1680288.0835800001</v>
      </c>
      <c r="P17" s="59">
        <f t="shared" si="0"/>
        <v>2.0726040482247035</v>
      </c>
    </row>
    <row r="18" spans="1:16" x14ac:dyDescent="0.2">
      <c r="A18" s="56" t="s">
        <v>87</v>
      </c>
      <c r="B18" s="57" t="s">
        <v>215</v>
      </c>
      <c r="C18" s="82">
        <v>269659.91733000003</v>
      </c>
      <c r="D18" s="82">
        <v>287467.44954</v>
      </c>
      <c r="E18" s="82">
        <v>279123.10960999998</v>
      </c>
      <c r="F18" s="82">
        <v>313149.87822999997</v>
      </c>
      <c r="G18" s="82">
        <v>300416.96182000003</v>
      </c>
      <c r="H18" s="82">
        <v>201582.85678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82">
        <v>1651400.17331</v>
      </c>
      <c r="P18" s="59">
        <f t="shared" si="0"/>
        <v>2.0369713490730263</v>
      </c>
    </row>
    <row r="19" spans="1:16" x14ac:dyDescent="0.2">
      <c r="A19" s="56" t="s">
        <v>86</v>
      </c>
      <c r="B19" s="57" t="s">
        <v>216</v>
      </c>
      <c r="C19" s="82">
        <v>249572.24497</v>
      </c>
      <c r="D19" s="82">
        <v>226527.35800000001</v>
      </c>
      <c r="E19" s="82">
        <v>308413.27672999998</v>
      </c>
      <c r="F19" s="82">
        <v>267288.95588999998</v>
      </c>
      <c r="G19" s="82">
        <v>279087.15976000001</v>
      </c>
      <c r="H19" s="82">
        <v>200988.48172000001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82">
        <v>1531877.47707</v>
      </c>
      <c r="P19" s="59">
        <f t="shared" si="0"/>
        <v>1.8895423299050991</v>
      </c>
    </row>
    <row r="20" spans="1:16" x14ac:dyDescent="0.2">
      <c r="A20" s="56" t="s">
        <v>85</v>
      </c>
      <c r="B20" s="57" t="s">
        <v>217</v>
      </c>
      <c r="C20" s="82">
        <v>229088.39890999999</v>
      </c>
      <c r="D20" s="82">
        <v>206085.13389</v>
      </c>
      <c r="E20" s="82">
        <v>231984.43531</v>
      </c>
      <c r="F20" s="82">
        <v>231228.80089000001</v>
      </c>
      <c r="G20" s="82">
        <v>235035.50932000001</v>
      </c>
      <c r="H20" s="82">
        <v>171668.84573999999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82">
        <v>1305091.1240600001</v>
      </c>
      <c r="P20" s="59">
        <f t="shared" si="0"/>
        <v>1.6098055883761195</v>
      </c>
    </row>
    <row r="21" spans="1:16" x14ac:dyDescent="0.2">
      <c r="A21" s="56" t="s">
        <v>84</v>
      </c>
      <c r="B21" s="57" t="s">
        <v>218</v>
      </c>
      <c r="C21" s="82">
        <v>200689.08543000001</v>
      </c>
      <c r="D21" s="82">
        <v>163010.73998000001</v>
      </c>
      <c r="E21" s="82">
        <v>206996.88237000001</v>
      </c>
      <c r="F21" s="82">
        <v>218381.21348000001</v>
      </c>
      <c r="G21" s="82">
        <v>284507.00029</v>
      </c>
      <c r="H21" s="82">
        <v>175550.68445999999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82">
        <v>1249135.60601</v>
      </c>
      <c r="P21" s="59">
        <f t="shared" si="0"/>
        <v>1.5407854992829157</v>
      </c>
    </row>
    <row r="22" spans="1:16" x14ac:dyDescent="0.2">
      <c r="A22" s="56" t="s">
        <v>83</v>
      </c>
      <c r="B22" s="57" t="s">
        <v>219</v>
      </c>
      <c r="C22" s="82">
        <v>199673.27294</v>
      </c>
      <c r="D22" s="82">
        <v>187740.19714</v>
      </c>
      <c r="E22" s="82">
        <v>202611.68979</v>
      </c>
      <c r="F22" s="82">
        <v>205142.53919000001</v>
      </c>
      <c r="G22" s="82">
        <v>220862.90927</v>
      </c>
      <c r="H22" s="82">
        <v>155919.76402999999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82">
        <v>1171950.3723599999</v>
      </c>
      <c r="P22" s="59">
        <f t="shared" si="0"/>
        <v>1.4455789514953956</v>
      </c>
    </row>
    <row r="23" spans="1:16" x14ac:dyDescent="0.2">
      <c r="A23" s="56" t="s">
        <v>82</v>
      </c>
      <c r="B23" s="57" t="s">
        <v>220</v>
      </c>
      <c r="C23" s="82">
        <v>125121.43453</v>
      </c>
      <c r="D23" s="82">
        <v>189841.80708</v>
      </c>
      <c r="E23" s="82">
        <v>242216.64270999999</v>
      </c>
      <c r="F23" s="82">
        <v>209069.68338</v>
      </c>
      <c r="G23" s="82">
        <v>292311.07131999999</v>
      </c>
      <c r="H23" s="82">
        <v>107952.63171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82">
        <v>1166513.27073</v>
      </c>
      <c r="P23" s="59">
        <f t="shared" si="0"/>
        <v>1.4388723879250955</v>
      </c>
    </row>
    <row r="24" spans="1:16" x14ac:dyDescent="0.2">
      <c r="A24" s="56" t="s">
        <v>81</v>
      </c>
      <c r="B24" s="57" t="s">
        <v>221</v>
      </c>
      <c r="C24" s="82">
        <v>173025.59112</v>
      </c>
      <c r="D24" s="82">
        <v>203964.60714000001</v>
      </c>
      <c r="E24" s="82">
        <v>211734.80142999999</v>
      </c>
      <c r="F24" s="82">
        <v>186582.88621</v>
      </c>
      <c r="G24" s="82">
        <v>198486.74246000001</v>
      </c>
      <c r="H24" s="82">
        <v>137212.47448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82">
        <v>1111007.1028400001</v>
      </c>
      <c r="P24" s="59">
        <f t="shared" si="0"/>
        <v>1.370406563883098</v>
      </c>
    </row>
    <row r="25" spans="1:16" x14ac:dyDescent="0.2">
      <c r="A25" s="60"/>
      <c r="B25" s="170" t="s">
        <v>80</v>
      </c>
      <c r="C25" s="17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83">
        <f>SUM(O5:O24)</f>
        <v>53047011.823109992</v>
      </c>
      <c r="P25" s="62">
        <f>SUM(P5:P24)</f>
        <v>65.432500846255579</v>
      </c>
    </row>
    <row r="26" spans="1:16" ht="13.5" customHeight="1" x14ac:dyDescent="0.2">
      <c r="A26" s="60"/>
      <c r="B26" s="171" t="s">
        <v>79</v>
      </c>
      <c r="C26" s="171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83">
        <v>81071350.073800012</v>
      </c>
      <c r="P26" s="58">
        <f>O26/O$26*100</f>
        <v>100</v>
      </c>
    </row>
    <row r="27" spans="1:16" x14ac:dyDescent="0.2">
      <c r="B27" s="40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N26" sqref="N26"/>
    </sheetView>
  </sheetViews>
  <sheetFormatPr defaultColWidth="9.140625" defaultRowHeight="12.75" x14ac:dyDescent="0.2"/>
  <sheetData>
    <row r="22" spans="1:1" x14ac:dyDescent="0.2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2019-07-02T08:28:03Z</dcterms:modified>
</cp:coreProperties>
</file>