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Desktop\TIM\Ar-Ge\Ihracat\2019\201911 - Kasım\dağıtım\"/>
    </mc:Choice>
  </mc:AlternateContent>
  <xr:revisionPtr revIDLastSave="0" documentId="13_ncr:1_{84CC6E82-0ED1-450E-AF1E-71A5533C0B54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9_AYLIK_IHR" sheetId="22" r:id="rId14"/>
  </sheets>
  <definedNames>
    <definedName name="_xlnm._FilterDatabase" localSheetId="13" hidden="1">'2002_2019_AYLIK_IHR'!$A$1:$O$80</definedName>
  </definedNames>
  <calcPr calcId="191029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6" i="1"/>
  <c r="M48" i="1"/>
  <c r="M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6" i="1"/>
  <c r="I48" i="1"/>
  <c r="I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6" i="1"/>
  <c r="E48" i="1"/>
  <c r="E8" i="1"/>
  <c r="L48" i="1"/>
  <c r="H48" i="1"/>
  <c r="D48" i="1"/>
  <c r="K47" i="1"/>
  <c r="M47" i="1" s="1"/>
  <c r="J47" i="1"/>
  <c r="G47" i="1"/>
  <c r="I47" i="1" s="1"/>
  <c r="F47" i="1"/>
  <c r="C47" i="1"/>
  <c r="B47" i="1"/>
  <c r="L46" i="1"/>
  <c r="H46" i="1"/>
  <c r="D46" i="1"/>
  <c r="K45" i="1"/>
  <c r="M45" i="1" s="1"/>
  <c r="J45" i="1"/>
  <c r="G45" i="1"/>
  <c r="F45" i="1"/>
  <c r="C45" i="1"/>
  <c r="E45" i="1" s="1"/>
  <c r="B45" i="1"/>
  <c r="D47" i="1" l="1"/>
  <c r="L45" i="1"/>
  <c r="L47" i="1"/>
  <c r="H45" i="1"/>
  <c r="H47" i="1"/>
  <c r="I45" i="1"/>
  <c r="E47" i="1"/>
  <c r="D45" i="1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M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M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M2" i="22"/>
  <c r="C2" i="22"/>
  <c r="K22" i="4" l="1"/>
  <c r="J22" i="4"/>
  <c r="G22" i="4"/>
  <c r="F22" i="4"/>
  <c r="C22" i="4"/>
  <c r="B22" i="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8" i="1" l="1"/>
  <c r="G22" i="1"/>
  <c r="K22" i="1"/>
  <c r="J22" i="1"/>
  <c r="J22" i="2" s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8" i="2"/>
  <c r="K22" i="2"/>
  <c r="K29" i="2"/>
  <c r="K18" i="2"/>
  <c r="C8" i="1"/>
  <c r="G23" i="2"/>
  <c r="K27" i="2"/>
  <c r="C22" i="1"/>
  <c r="C22" i="2" s="1"/>
  <c r="G42" i="2"/>
  <c r="K44" i="1"/>
  <c r="J46" i="2"/>
  <c r="J44" i="1" l="1"/>
  <c r="J44" i="2" s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F44" i="2" l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D44" i="1"/>
  <c r="B44" i="3" s="1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D9" i="1"/>
  <c r="B9" i="3" s="1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<sst xmlns="http://schemas.openxmlformats.org/spreadsheetml/2006/main" count="422" uniqueCount="232">
  <si>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</si>
  <si>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</si>
  <si>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</si>
  <si>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</si>
  <si>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</si>
  <si>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</si>
  <si>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</si>
  <si>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</si>
  <si>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</si>
  <si>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</si>
  <si>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</si>
  <si>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</si>
  <si>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</si>
  <si>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</si>
  <si>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</si>
  <si>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</si>
  <si>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</si>
  <si>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</si>
  <si>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</si>
  <si>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</si>
  <si>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</si>
  <si>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</si>
  <si>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</si>
  <si>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</si>
  <si>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</si>
  <si>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</si>
  <si>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</si>
  <si>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</si>
  <si>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</si>
  <si>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</si>
  <si>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</si>
  <si>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</si>
  <si>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</si>
  <si>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</si>
  <si>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</si>
  <si>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</si>
  <si>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</si>
  <si>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</si>
  <si>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</si>
  <si>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</si>
  <si>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</si>
  <si>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</si>
  <si>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</si>
  <si>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</si>
  <si>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</si>
  <si>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</si>
  <si>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</si>
  <si>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</si>
  <si>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</si>
  <si>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</si>
  <si>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</si>
  <si>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</si>
  <si>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</si>
  <si>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</si>
  <si>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</si>
  <si>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</si>
  <si>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</si>
  <si>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</si>
  <si>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</si>
  <si>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</si>
  <si>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</si>
  <si>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</si>
  <si>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</si>
  <si>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</si>
  <si>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</si>
  <si>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</si>
  <si>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</si>
  <si>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</si>
  <si>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</si>
  <si>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</si>
  <si>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</si>
  <si>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</si>
  <si>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</si>
  <si>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</si>
  <si>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</si>
  <si>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</si>
  <si>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</si>
  <si>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</si>
  <si>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</si>
  <si>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</si>
  <si>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</si>
  <si>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</si>
  <si>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</si>
  <si>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</si>
  <si>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</si>
  <si>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</si>
  <si>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</si>
  <si>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</si>
  <si>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</si>
  <si>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</si>
  <si>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</si>
  <si>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</si>
  <si>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</si>
  <si>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</si>
  <si>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</si>
  <si>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</si>
  <si>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</si>
  <si>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</si>
  <si>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</si>
  <si>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</si>
  <si>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</si>
  <si>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</si>
  <si>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</si>
  <si>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</si>
  <si>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</si>
  <si>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</si>
  <si>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</si>
  <si>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</si>
  <si>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</si>
  <si>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</si>
  <si>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</si>
  <si>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</si>
  <si>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</si>
  <si>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</si>
  <si>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</si>
  <si>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</si>
  <si>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 xml:space="preserve">* Haziran ayı için TİM rakamı kullanılmıştır. </t>
  </si>
  <si>
    <t>Not: İlgili dönem ortalama MB Dolar Satış Kuru baz alınarak hesaplanmıştır.</t>
  </si>
  <si>
    <t xml:space="preserve"> Pay(18)  (%)</t>
  </si>
  <si>
    <t>Değişim    ('19/'18)</t>
  </si>
  <si>
    <t xml:space="preserve"> Pay(19)  (%)</t>
  </si>
  <si>
    <t>SON 12 AYLIK
(2019/2018)</t>
  </si>
  <si>
    <t>2019 YILI İHRACATIMIZDA İLK 20 ÜLKE (1.000 $)</t>
  </si>
  <si>
    <t>2019 İHRACAT RAKAMLARI - TL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</si>
  <si>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2019 yılı için TUİK rakamları kullanılmıştır. </t>
    </r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</si>
  <si>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=2019 Yılında 0 fobusd üzerindeki İller baz alınmıştır.</t>
    </r>
  </si>
  <si>
    <t>KASIM  (2019/2018)</t>
  </si>
  <si>
    <t>OCAK - KASIM (2019/2018)</t>
  </si>
  <si>
    <t>1 - 30 KASıM İHRACAT RAKAMLARI</t>
  </si>
  <si>
    <t xml:space="preserve">SEKTÖREL BAZDA İHRACAT RAKAMLARI -1.000 $ </t>
  </si>
  <si>
    <t>1 - 30 KASıM</t>
  </si>
  <si>
    <t>1 OCAK  -  30 KASıM</t>
  </si>
  <si>
    <t>2017 - 2018</t>
  </si>
  <si>
    <t>2018 - 2019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</si>
  <si>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</si>
  <si>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</si>
  <si>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</si>
  <si>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</si>
  <si>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</si>
  <si>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</si>
  <si>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</si>
  <si>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</si>
  <si>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</si>
  <si>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</si>
  <si>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</si>
  <si>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</si>
  <si>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</si>
  <si>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</si>
  <si>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</si>
  <si>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</si>
  <si>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</si>
  <si>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</si>
  <si>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</si>
  <si>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</si>
  <si>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</si>
  <si>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</si>
  <si>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</si>
  <si>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</si>
  <si>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</si>
  <si>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</si>
  <si>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</si>
  <si>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2018  1 - 30 KASıM</t>
  </si>
  <si>
    <t>2019  1 - 30 KASıM</t>
  </si>
  <si>
    <t>BAHAMALAR</t>
  </si>
  <si>
    <t>SAMSUN SERBEST BÖLGESİ</t>
  </si>
  <si>
    <t>CAYMAN ADALARI</t>
  </si>
  <si>
    <t>MAKAO</t>
  </si>
  <si>
    <t>ST. VİNCENT VE GRENADİNES</t>
  </si>
  <si>
    <t>LESOTHO</t>
  </si>
  <si>
    <t>GİNE BİSSAU</t>
  </si>
  <si>
    <t>ANTİGUA VE BARBUDA</t>
  </si>
  <si>
    <t>UMMAN</t>
  </si>
  <si>
    <t>NAMİBYA</t>
  </si>
  <si>
    <t>ALMANYA</t>
  </si>
  <si>
    <t>BİRLEŞİK KRALLIK</t>
  </si>
  <si>
    <t>İTALYA</t>
  </si>
  <si>
    <t>IRAK</t>
  </si>
  <si>
    <t>ABD</t>
  </si>
  <si>
    <t>FRANSA</t>
  </si>
  <si>
    <t>İSPANYA</t>
  </si>
  <si>
    <t>HOLLANDA</t>
  </si>
  <si>
    <t>RUSYA FEDERASYONU</t>
  </si>
  <si>
    <t>İSRAİL</t>
  </si>
  <si>
    <t>İSTANBUL</t>
  </si>
  <si>
    <t>BURSA</t>
  </si>
  <si>
    <t>KOCAELI</t>
  </si>
  <si>
    <t>İZMIR</t>
  </si>
  <si>
    <t>ANKARA</t>
  </si>
  <si>
    <t>GAZIANTEP</t>
  </si>
  <si>
    <t>SAKARYA</t>
  </si>
  <si>
    <t>MANISA</t>
  </si>
  <si>
    <t>DENIZLI</t>
  </si>
  <si>
    <t>HATAY</t>
  </si>
  <si>
    <t>YALOVA</t>
  </si>
  <si>
    <t>KARS</t>
  </si>
  <si>
    <t>ÇORUM</t>
  </si>
  <si>
    <t>SIIRT</t>
  </si>
  <si>
    <t>BITLIS</t>
  </si>
  <si>
    <t>HAKKARI</t>
  </si>
  <si>
    <t>MUŞ</t>
  </si>
  <si>
    <t>GIRESUN</t>
  </si>
  <si>
    <t>ARDAHAN</t>
  </si>
  <si>
    <t>KIRIKKALE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</si>
  <si>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</si>
  <si>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</si>
  <si>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</si>
  <si>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</si>
  <si>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</si>
  <si>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</si>
  <si>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</si>
  <si>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</si>
  <si>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</si>
  <si>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DAİB</t>
  </si>
  <si>
    <t>BAİB</t>
  </si>
  <si>
    <t>KİB</t>
  </si>
  <si>
    <t>DKİB</t>
  </si>
  <si>
    <t>ROMANYA</t>
  </si>
  <si>
    <t>POLONYA</t>
  </si>
  <si>
    <t>BELÇİKA</t>
  </si>
  <si>
    <t>MISIR</t>
  </si>
  <si>
    <t>SUUDİ ARABİSTAN</t>
  </si>
  <si>
    <t>ÇİN</t>
  </si>
  <si>
    <t>BULGARİSTAN</t>
  </si>
  <si>
    <t>BAE</t>
  </si>
  <si>
    <t>İRAN</t>
  </si>
  <si>
    <t>FAS</t>
  </si>
  <si>
    <t>ÖZEL İHRACAT TOPLAMI</t>
  </si>
  <si>
    <t>Antrepo ve Serbest Bölgeler Farkı</t>
  </si>
  <si>
    <t>GENEL İHRACAT TOPLAMI</t>
  </si>
  <si>
    <t>1 Aralık - 30 Kasım</t>
  </si>
  <si>
    <t>1 Ocak - 30 Kasım</t>
  </si>
  <si>
    <t>1 Kasım - 30 Kasım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</si>
</sst>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  <numFmt numFmtId="172" formatCode="%0.0"/>
  </numFmts>
  <fonts count="8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</fonts>
  <fills count="4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77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22" fillId="0" borderId="9" xfId="2" applyFont="1" applyFill="1" applyBorder="1"/>
    <xf numFmtId="3" fontId="25" fillId="0" borderId="9" xfId="2" applyNumberFormat="1" applyFont="1" applyFill="1" applyBorder="1" applyAlignment="1">
      <alignment horizontal="center"/>
    </xf>
    <xf numFmtId="166" fontId="25" fillId="0" borderId="9" xfId="2" applyNumberFormat="1" applyFont="1" applyFill="1" applyBorder="1" applyAlignment="1">
      <alignment horizontal="center"/>
    </xf>
    <xf numFmtId="3" fontId="27" fillId="0" borderId="9" xfId="2" applyNumberFormat="1" applyFont="1" applyFill="1" applyBorder="1" applyAlignment="1">
      <alignment horizontal="center"/>
    </xf>
    <xf numFmtId="167" fontId="27" fillId="0" borderId="9" xfId="2" applyNumberFormat="1" applyFont="1" applyFill="1" applyBorder="1" applyAlignment="1">
      <alignment horizontal="center"/>
    </xf>
    <xf numFmtId="166" fontId="29" fillId="0" borderId="9" xfId="2" applyNumberFormat="1" applyFont="1" applyFill="1" applyBorder="1" applyAlignment="1">
      <alignment horizontal="center"/>
    </xf>
    <xf numFmtId="166" fontId="62" fillId="0" borderId="9" xfId="2" applyNumberFormat="1" applyFont="1" applyFill="1" applyBorder="1" applyAlignment="1">
      <alignment horizontal="center"/>
    </xf>
    <xf numFmtId="0" fontId="63" fillId="0" borderId="0" xfId="0" applyFont="1" applyFill="1"/>
    <xf numFmtId="0" fontId="64" fillId="0" borderId="0" xfId="0" applyFont="1" applyFill="1"/>
    <xf numFmtId="0" fontId="63" fillId="0" borderId="9" xfId="0" applyFont="1" applyFill="1" applyBorder="1" applyAlignment="1">
      <alignment wrapText="1"/>
    </xf>
    <xf numFmtId="0" fontId="71" fillId="0" borderId="9" xfId="0" applyFont="1" applyFill="1" applyBorder="1" applyAlignment="1">
      <alignment wrapText="1"/>
    </xf>
    <xf numFmtId="0" fontId="66" fillId="0" borderId="9" xfId="2" applyFont="1" applyFill="1" applyBorder="1" applyAlignment="1">
      <alignment horizontal="center"/>
    </xf>
    <xf numFmtId="1" fontId="66" fillId="0" borderId="9" xfId="2" applyNumberFormat="1" applyFont="1" applyFill="1" applyBorder="1" applyAlignment="1">
      <alignment horizontal="center"/>
    </xf>
    <xf numFmtId="2" fontId="72" fillId="0" borderId="9" xfId="2" applyNumberFormat="1" applyFont="1" applyFill="1" applyBorder="1" applyAlignment="1">
      <alignment horizontal="center" wrapText="1"/>
    </xf>
    <xf numFmtId="0" fontId="73" fillId="0" borderId="9" xfId="0" applyFont="1" applyFill="1" applyBorder="1"/>
    <xf numFmtId="3" fontId="66" fillId="0" borderId="9" xfId="0" applyNumberFormat="1" applyFont="1" applyFill="1" applyBorder="1" applyAlignment="1">
      <alignment horizontal="center"/>
    </xf>
    <xf numFmtId="4" fontId="66" fillId="0" borderId="9" xfId="0" applyNumberFormat="1" applyFont="1" applyFill="1" applyBorder="1" applyAlignment="1">
      <alignment horizontal="center"/>
    </xf>
    <xf numFmtId="0" fontId="66" fillId="0" borderId="9" xfId="0" applyFont="1" applyFill="1" applyBorder="1"/>
    <xf numFmtId="2" fontId="66" fillId="0" borderId="9" xfId="0" applyNumberFormat="1" applyFont="1" applyFill="1" applyBorder="1" applyAlignment="1">
      <alignment horizontal="center"/>
    </xf>
    <xf numFmtId="0" fontId="63" fillId="0" borderId="9" xfId="0" applyFont="1" applyFill="1" applyBorder="1"/>
    <xf numFmtId="3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/>
    </xf>
    <xf numFmtId="0" fontId="7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1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 wrapText="1"/>
    </xf>
    <xf numFmtId="166" fontId="66" fillId="0" borderId="9" xfId="0" applyNumberFormat="1" applyFont="1" applyFill="1" applyBorder="1" applyAlignment="1">
      <alignment horizontal="center"/>
    </xf>
    <xf numFmtId="166" fontId="74" fillId="0" borderId="9" xfId="0" applyNumberFormat="1" applyFont="1" applyFill="1" applyBorder="1" applyAlignment="1">
      <alignment horizontal="center"/>
    </xf>
    <xf numFmtId="0" fontId="63" fillId="0" borderId="9" xfId="2" applyFont="1" applyFill="1" applyBorder="1"/>
    <xf numFmtId="0" fontId="75" fillId="0" borderId="9" xfId="0" applyFont="1" applyFill="1" applyBorder="1"/>
    <xf numFmtId="166" fontId="71" fillId="0" borderId="9" xfId="0" applyNumberFormat="1" applyFont="1" applyFill="1" applyBorder="1" applyAlignment="1">
      <alignment horizontal="center"/>
    </xf>
    <xf numFmtId="49" fontId="76" fillId="0" borderId="14" xfId="0" applyNumberFormat="1" applyFont="1" applyFill="1" applyBorder="1" applyAlignment="1">
      <alignment horizontal="center"/>
    </xf>
    <xf numFmtId="49" fontId="76" fillId="0" borderId="15" xfId="0" applyNumberFormat="1" applyFont="1" applyFill="1" applyBorder="1" applyAlignment="1">
      <alignment horizontal="center"/>
    </xf>
    <xf numFmtId="0" fontId="76" fillId="0" borderId="16" xfId="0" applyFont="1" applyFill="1" applyBorder="1" applyAlignment="1">
      <alignment horizontal="center"/>
    </xf>
    <xf numFmtId="0" fontId="77" fillId="0" borderId="17" xfId="0" applyFont="1" applyFill="1" applyBorder="1"/>
    <xf numFmtId="3" fontId="77" fillId="0" borderId="18" xfId="0" applyNumberFormat="1" applyFont="1" applyFill="1" applyBorder="1" applyAlignment="1">
      <alignment horizontal="right"/>
    </xf>
    <xf numFmtId="0" fontId="78" fillId="0" borderId="17" xfId="0" applyFont="1" applyFill="1" applyBorder="1"/>
    <xf numFmtId="3" fontId="78" fillId="0" borderId="0" xfId="0" applyNumberFormat="1" applyFont="1" applyFill="1" applyBorder="1" applyAlignment="1">
      <alignment horizontal="right"/>
    </xf>
    <xf numFmtId="3" fontId="77" fillId="0" borderId="19" xfId="0" applyNumberFormat="1" applyFont="1" applyFill="1" applyBorder="1" applyAlignment="1">
      <alignment horizontal="right"/>
    </xf>
    <xf numFmtId="3" fontId="79" fillId="0" borderId="0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0" fontId="80" fillId="0" borderId="0" xfId="0" applyFont="1" applyFill="1"/>
    <xf numFmtId="0" fontId="81" fillId="0" borderId="20" xfId="0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3" fontId="81" fillId="0" borderId="22" xfId="0" applyNumberFormat="1" applyFont="1" applyFill="1" applyBorder="1" applyAlignment="1">
      <alignment horizontal="right"/>
    </xf>
    <xf numFmtId="0" fontId="64" fillId="0" borderId="0" xfId="2" applyFont="1" applyFill="1" applyBorder="1"/>
    <xf numFmtId="0" fontId="63" fillId="0" borderId="0" xfId="0" applyFont="1" applyFill="1" applyAlignment="1">
      <alignment horizontal="left"/>
    </xf>
    <xf numFmtId="0" fontId="63" fillId="0" borderId="0" xfId="0" applyFont="1" applyFill="1" applyAlignment="1">
      <alignment horizontal="right"/>
    </xf>
    <xf numFmtId="0" fontId="63" fillId="43" borderId="0" xfId="0" applyFont="1" applyFill="1"/>
    <xf numFmtId="3" fontId="63" fillId="43" borderId="0" xfId="0" applyNumberFormat="1" applyFont="1" applyFill="1"/>
    <xf numFmtId="49" fontId="67" fillId="43" borderId="9" xfId="0" applyNumberFormat="1" applyFont="1" applyFill="1" applyBorder="1" applyAlignment="1">
      <alignment horizontal="left"/>
    </xf>
    <xf numFmtId="3" fontId="67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 applyAlignment="1">
      <alignment horizontal="right"/>
    </xf>
    <xf numFmtId="49" fontId="68" fillId="43" borderId="9" xfId="0" applyNumberFormat="1" applyFont="1" applyFill="1" applyBorder="1"/>
    <xf numFmtId="3" fontId="69" fillId="43" borderId="9" xfId="0" applyNumberFormat="1" applyFont="1" applyFill="1" applyBorder="1" applyAlignment="1">
      <alignment horizontal="right"/>
    </xf>
    <xf numFmtId="49" fontId="68" fillId="43" borderId="32" xfId="0" applyNumberFormat="1" applyFont="1" applyFill="1" applyBorder="1"/>
    <xf numFmtId="168" fontId="69" fillId="43" borderId="0" xfId="170" applyNumberFormat="1" applyFont="1" applyFill="1" applyBorder="1"/>
    <xf numFmtId="49" fontId="68" fillId="43" borderId="0" xfId="0" applyNumberFormat="1" applyFont="1" applyFill="1" applyBorder="1"/>
    <xf numFmtId="0" fontId="64" fillId="43" borderId="0" xfId="0" applyFont="1" applyFill="1"/>
    <xf numFmtId="3" fontId="69" fillId="43" borderId="9" xfId="0" applyNumberFormat="1" applyFont="1" applyFill="1" applyBorder="1"/>
    <xf numFmtId="168" fontId="69" fillId="43" borderId="9" xfId="170" applyNumberFormat="1" applyFont="1" applyFill="1" applyBorder="1" applyAlignment="1">
      <alignment horizontal="center"/>
    </xf>
    <xf numFmtId="3" fontId="29" fillId="44" borderId="9" xfId="2" applyNumberFormat="1" applyFont="1" applyFill="1" applyBorder="1" applyAlignment="1">
      <alignment horizontal="center"/>
    </xf>
    <xf numFmtId="166" fontId="62" fillId="45" borderId="9" xfId="2" applyNumberFormat="1" applyFont="1" applyFill="1" applyBorder="1" applyAlignment="1">
      <alignment horizontal="center"/>
    </xf>
    <xf numFmtId="3" fontId="62" fillId="44" borderId="9" xfId="2" applyNumberFormat="1" applyFont="1" applyFill="1" applyBorder="1" applyAlignment="1">
      <alignment horizontal="center"/>
    </xf>
    <xf numFmtId="166" fontId="62" fillId="46" borderId="9" xfId="2" applyNumberFormat="1" applyFont="1" applyFill="1" applyBorder="1" applyAlignment="1">
      <alignment horizontal="center"/>
    </xf>
    <xf numFmtId="0" fontId="25" fillId="0" borderId="9" xfId="2" applyFont="1" applyFill="1" applyBorder="1"/>
    <xf numFmtId="166" fontId="27" fillId="0" borderId="9" xfId="2" applyNumberFormat="1" applyFont="1" applyFill="1" applyBorder="1" applyAlignment="1">
      <alignment horizontal="center"/>
    </xf>
    <xf numFmtId="166" fontId="17" fillId="0" borderId="0" xfId="2" applyNumberFormat="1" applyFont="1" applyFill="1" applyBorder="1"/>
    <xf numFmtId="172" fontId="17" fillId="0" borderId="0" xfId="2" applyNumberFormat="1" applyFont="1" applyFill="1" applyBorder="1"/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6" fillId="43" borderId="9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71" fillId="0" borderId="9" xfId="2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 vertical="center"/>
    </xf>
    <xf numFmtId="0" fontId="70" fillId="0" borderId="12" xfId="0" applyFont="1" applyFill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'2002_2019_AYLIK_IHR'!$A$25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'2002_2019_AYLIK_IHR'!$C$25:$N$25</c:f>
              <c:numCache>
                <c:formatCode>#,##0</c:formatCode>
                <c:ptCount val="12"/>
                <c:pt idx="0">
                  <c:v>9885804.7721100021</c:v>
                </c:pt>
                <c:pt idx="1">
                  <c:v>10687280.69898</c:v>
                </c:pt>
                <c:pt idx="2">
                  <c:v>12704748.261979999</c:v>
                </c:pt>
                <c:pt idx="3">
                  <c:v>11354875.993009999</c:v>
                </c:pt>
                <c:pt idx="4">
                  <c:v>11589228.369379997</c:v>
                </c:pt>
                <c:pt idx="5">
                  <c:v>10581561.77094</c:v>
                </c:pt>
                <c:pt idx="6">
                  <c:v>11551500.142070001</c:v>
                </c:pt>
                <c:pt idx="7">
                  <c:v>10100151.100269999</c:v>
                </c:pt>
                <c:pt idx="8">
                  <c:v>11714329.369439999</c:v>
                </c:pt>
                <c:pt idx="9">
                  <c:v>12701957.551679999</c:v>
                </c:pt>
                <c:pt idx="10">
                  <c:v>12272335.0087</c:v>
                </c:pt>
                <c:pt idx="11">
                  <c:v>11067475.282500001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D-426E-8B47-C0571E499CFF}"/>
            </c:ext>
          </c:extLst>
        </c:ser>
        <c:ser>
          <c:idx val="1"/>
          <c:order val="1"/>
          <c:tx>
            <c:strRef>
              <c:f>'2002_2019_AYLIK_IHR'!$A$24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'2002_2019_AYLIK_IHR'!$C$24:$N$24</c:f>
              <c:numCache>
                <c:formatCode>#,##0</c:formatCode>
                <c:ptCount val="12"/>
                <c:pt idx="0">
                  <c:v>10613163.689690003</c:v>
                </c:pt>
                <c:pt idx="1">
                  <c:v>11044616.889910001</c:v>
                </c:pt>
                <c:pt idx="2">
                  <c:v>12637381.572099999</c:v>
                </c:pt>
                <c:pt idx="3">
                  <c:v>11768740.082830003</c:v>
                </c:pt>
                <c:pt idx="4">
                  <c:v>12996645.286069999</c:v>
                </c:pt>
                <c:pt idx="5">
                  <c:v>8889371.6649500001</c:v>
                </c:pt>
                <c:pt idx="6">
                  <c:v>12523618.827380002</c:v>
                </c:pt>
                <c:pt idx="7">
                  <c:v>10196570.601430001</c:v>
                </c:pt>
                <c:pt idx="8">
                  <c:v>11594900.79081</c:v>
                </c:pt>
                <c:pt idx="9">
                  <c:v>12411451.613569999</c:v>
                </c:pt>
                <c:pt idx="10">
                  <c:v>12134291.771519998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D-426E-8B47-C0571E499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3289296"/>
        <c:axId val="-373290384"/>
      </c:lineChart>
      <c:catAx>
        <c:axId val="-37328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73290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32903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732892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'2002_2019_AYLIK_IHR'!$C$10:$N$10</c:f>
              <c:numCache>
                <c:formatCode>#,##0</c:formatCode>
                <c:ptCount val="12"/>
                <c:pt idx="0">
                  <c:v>112141.59022</c:v>
                </c:pt>
                <c:pt idx="1">
                  <c:v>114842.19143000001</c:v>
                </c:pt>
                <c:pt idx="2">
                  <c:v>118300.13184</c:v>
                </c:pt>
                <c:pt idx="3">
                  <c:v>117698.58087999999</c:v>
                </c:pt>
                <c:pt idx="4">
                  <c:v>117831.83706999999</c:v>
                </c:pt>
                <c:pt idx="5">
                  <c:v>63508.44515</c:v>
                </c:pt>
                <c:pt idx="6">
                  <c:v>83065.267340000006</c:v>
                </c:pt>
                <c:pt idx="7">
                  <c:v>71997.574859999993</c:v>
                </c:pt>
                <c:pt idx="8">
                  <c:v>154768.51157</c:v>
                </c:pt>
                <c:pt idx="9">
                  <c:v>189769.58687999999</c:v>
                </c:pt>
                <c:pt idx="10">
                  <c:v>151961.41383999999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8-42A1-A9B9-16F7F3150B77}"/>
            </c:ext>
          </c:extLst>
        </c:ser>
        <c:ser>
          <c:idx val="0"/>
          <c:order val="1"/>
          <c:tx>
            <c:strRef>
              <c:f>'2002_2019_AYLIK_IHR'!$A$11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'2002_2019_AYLIK_IHR'!$C$11:$N$11</c:f>
              <c:numCache>
                <c:formatCode>#,##0</c:formatCode>
                <c:ptCount val="12"/>
                <c:pt idx="0">
                  <c:v>108333.43629</c:v>
                </c:pt>
                <c:pt idx="1">
                  <c:v>107572.17714</c:v>
                </c:pt>
                <c:pt idx="2">
                  <c:v>114735.2337</c:v>
                </c:pt>
                <c:pt idx="3">
                  <c:v>102942.77838</c:v>
                </c:pt>
                <c:pt idx="4">
                  <c:v>98740.460529999997</c:v>
                </c:pt>
                <c:pt idx="5">
                  <c:v>72043.221720000001</c:v>
                </c:pt>
                <c:pt idx="6">
                  <c:v>76536.520529999994</c:v>
                </c:pt>
                <c:pt idx="7">
                  <c:v>90846.776310000001</c:v>
                </c:pt>
                <c:pt idx="8">
                  <c:v>154030.35561999999</c:v>
                </c:pt>
                <c:pt idx="9">
                  <c:v>176872.83212000001</c:v>
                </c:pt>
                <c:pt idx="10">
                  <c:v>157594.55538999999</c:v>
                </c:pt>
                <c:pt idx="11">
                  <c:v>126535.32619000001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8-42A1-A9B9-16F7F3150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544800"/>
        <c:axId val="-331545888"/>
      </c:lineChart>
      <c:catAx>
        <c:axId val="-3315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45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1545888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448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'2002_2019_AYLIK_IHR'!$C$12:$N$12</c:f>
              <c:numCache>
                <c:formatCode>#,##0</c:formatCode>
                <c:ptCount val="12"/>
                <c:pt idx="0">
                  <c:v>152196.42077999999</c:v>
                </c:pt>
                <c:pt idx="1">
                  <c:v>144397.91367000001</c:v>
                </c:pt>
                <c:pt idx="2">
                  <c:v>136200.95042000001</c:v>
                </c:pt>
                <c:pt idx="3">
                  <c:v>135791.64879000001</c:v>
                </c:pt>
                <c:pt idx="4">
                  <c:v>132558.01319999999</c:v>
                </c:pt>
                <c:pt idx="5">
                  <c:v>76171.459270000007</c:v>
                </c:pt>
                <c:pt idx="6">
                  <c:v>112773.19626</c:v>
                </c:pt>
                <c:pt idx="7">
                  <c:v>66640.802219999998</c:v>
                </c:pt>
                <c:pt idx="8">
                  <c:v>275830.73142000003</c:v>
                </c:pt>
                <c:pt idx="9">
                  <c:v>347064.44988999999</c:v>
                </c:pt>
                <c:pt idx="10">
                  <c:v>265503.30468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D-4529-94CB-175F39C79425}"/>
            </c:ext>
          </c:extLst>
        </c:ser>
        <c:ser>
          <c:idx val="0"/>
          <c:order val="1"/>
          <c:tx>
            <c:strRef>
              <c:f>'2002_2019_AYLIK_IHR'!$A$13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'2002_2019_AYLIK_IHR'!$C$13:$N$13</c:f>
              <c:numCache>
                <c:formatCode>#,##0</c:formatCode>
                <c:ptCount val="12"/>
                <c:pt idx="0">
                  <c:v>153621.37202000001</c:v>
                </c:pt>
                <c:pt idx="1">
                  <c:v>132753.50149</c:v>
                </c:pt>
                <c:pt idx="2">
                  <c:v>124563.13004</c:v>
                </c:pt>
                <c:pt idx="3">
                  <c:v>147757.61514000001</c:v>
                </c:pt>
                <c:pt idx="4">
                  <c:v>140152.84507000001</c:v>
                </c:pt>
                <c:pt idx="5">
                  <c:v>100310.21571</c:v>
                </c:pt>
                <c:pt idx="6">
                  <c:v>117908.15614000001</c:v>
                </c:pt>
                <c:pt idx="7">
                  <c:v>63698.900520000003</c:v>
                </c:pt>
                <c:pt idx="8">
                  <c:v>130280.1053</c:v>
                </c:pt>
                <c:pt idx="9">
                  <c:v>177939.40912999999</c:v>
                </c:pt>
                <c:pt idx="10">
                  <c:v>179368.07902</c:v>
                </c:pt>
                <c:pt idx="11">
                  <c:v>164637.44149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D-4529-94CB-175F39C79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540992"/>
        <c:axId val="-331537184"/>
      </c:lineChart>
      <c:catAx>
        <c:axId val="-33154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37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15371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409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'2002_2019_AYLIK_IHR'!$C$14:$N$14</c:f>
              <c:numCache>
                <c:formatCode>#,##0</c:formatCode>
                <c:ptCount val="12"/>
                <c:pt idx="0">
                  <c:v>27998.944500000001</c:v>
                </c:pt>
                <c:pt idx="1">
                  <c:v>26741.32647</c:v>
                </c:pt>
                <c:pt idx="2">
                  <c:v>34862.358189999999</c:v>
                </c:pt>
                <c:pt idx="3">
                  <c:v>24122.14443</c:v>
                </c:pt>
                <c:pt idx="4">
                  <c:v>27919.586240000001</c:v>
                </c:pt>
                <c:pt idx="5">
                  <c:v>15775.459930000001</c:v>
                </c:pt>
                <c:pt idx="6">
                  <c:v>17132.11995</c:v>
                </c:pt>
                <c:pt idx="7">
                  <c:v>16541.495470000002</c:v>
                </c:pt>
                <c:pt idx="8">
                  <c:v>17947.373670000001</c:v>
                </c:pt>
                <c:pt idx="9">
                  <c:v>21624.29062</c:v>
                </c:pt>
                <c:pt idx="10">
                  <c:v>25287.62067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D-4883-89C6-EF858501DAE5}"/>
            </c:ext>
          </c:extLst>
        </c:ser>
        <c:ser>
          <c:idx val="0"/>
          <c:order val="1"/>
          <c:tx>
            <c:strRef>
              <c:f>'2002_2019_AYLIK_IHR'!$A$15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'2002_2019_AYLIK_IHR'!$C$15:$N$15</c:f>
              <c:numCache>
                <c:formatCode>#,##0</c:formatCode>
                <c:ptCount val="12"/>
                <c:pt idx="0">
                  <c:v>63470.139309999999</c:v>
                </c:pt>
                <c:pt idx="1">
                  <c:v>57999.799489999998</c:v>
                </c:pt>
                <c:pt idx="2">
                  <c:v>47250.82015</c:v>
                </c:pt>
                <c:pt idx="3">
                  <c:v>28798.931809999998</c:v>
                </c:pt>
                <c:pt idx="4">
                  <c:v>27552.43924</c:v>
                </c:pt>
                <c:pt idx="5">
                  <c:v>17097.2582</c:v>
                </c:pt>
                <c:pt idx="6">
                  <c:v>17987.946319999999</c:v>
                </c:pt>
                <c:pt idx="7">
                  <c:v>16805.825659999999</c:v>
                </c:pt>
                <c:pt idx="8">
                  <c:v>26288.061740000001</c:v>
                </c:pt>
                <c:pt idx="9">
                  <c:v>28306.503280000001</c:v>
                </c:pt>
                <c:pt idx="10">
                  <c:v>34843.242209999997</c:v>
                </c:pt>
                <c:pt idx="11">
                  <c:v>33075.866130000002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D-4883-89C6-EF858501D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546976"/>
        <c:axId val="-331538272"/>
      </c:lineChart>
      <c:catAx>
        <c:axId val="-33154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3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1538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46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'2002_2019_AYLIK_IHR'!$C$16:$N$16</c:f>
              <c:numCache>
                <c:formatCode>#,##0</c:formatCode>
                <c:ptCount val="12"/>
                <c:pt idx="0">
                  <c:v>82543.428780000002</c:v>
                </c:pt>
                <c:pt idx="1">
                  <c:v>82148.817379999993</c:v>
                </c:pt>
                <c:pt idx="2">
                  <c:v>73557.318710000007</c:v>
                </c:pt>
                <c:pt idx="3">
                  <c:v>60277.450449999997</c:v>
                </c:pt>
                <c:pt idx="4">
                  <c:v>96526.272779999999</c:v>
                </c:pt>
                <c:pt idx="5">
                  <c:v>57984.925450000002</c:v>
                </c:pt>
                <c:pt idx="6">
                  <c:v>63096.187539999999</c:v>
                </c:pt>
                <c:pt idx="7">
                  <c:v>52988.667009999997</c:v>
                </c:pt>
                <c:pt idx="8">
                  <c:v>93408.117929999993</c:v>
                </c:pt>
                <c:pt idx="9">
                  <c:v>89707.536540000001</c:v>
                </c:pt>
                <c:pt idx="10">
                  <c:v>75985.07273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1-4DE3-8C67-05D212641705}"/>
            </c:ext>
          </c:extLst>
        </c:ser>
        <c:ser>
          <c:idx val="0"/>
          <c:order val="1"/>
          <c:tx>
            <c:strRef>
              <c:f>'2002_2019_AYLIK_IHR'!$A$17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'2002_2019_AYLIK_IHR'!$C$17:$N$17</c:f>
              <c:numCache>
                <c:formatCode>#,##0</c:formatCode>
                <c:ptCount val="12"/>
                <c:pt idx="0">
                  <c:v>77553.726509999993</c:v>
                </c:pt>
                <c:pt idx="1">
                  <c:v>83548.081090000007</c:v>
                </c:pt>
                <c:pt idx="2">
                  <c:v>65103.239679999999</c:v>
                </c:pt>
                <c:pt idx="3">
                  <c:v>53878.586889999999</c:v>
                </c:pt>
                <c:pt idx="4">
                  <c:v>72477.135729999995</c:v>
                </c:pt>
                <c:pt idx="5">
                  <c:v>86879.483730000007</c:v>
                </c:pt>
                <c:pt idx="6">
                  <c:v>90149.987599999993</c:v>
                </c:pt>
                <c:pt idx="7">
                  <c:v>66542.850229999996</c:v>
                </c:pt>
                <c:pt idx="8">
                  <c:v>119426.97013</c:v>
                </c:pt>
                <c:pt idx="9">
                  <c:v>122858.87014</c:v>
                </c:pt>
                <c:pt idx="10">
                  <c:v>101133.17666</c:v>
                </c:pt>
                <c:pt idx="11">
                  <c:v>72009.888709999999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1-4DE3-8C67-05D212641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535552"/>
        <c:axId val="-331550240"/>
      </c:lineChart>
      <c:catAx>
        <c:axId val="-3315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50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1550240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35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'2002_2019_AYLIK_IHR'!$C$18:$N$18</c:f>
              <c:numCache>
                <c:formatCode>#,##0</c:formatCode>
                <c:ptCount val="12"/>
                <c:pt idx="0">
                  <c:v>8448.1456600000001</c:v>
                </c:pt>
                <c:pt idx="1">
                  <c:v>13159.61594</c:v>
                </c:pt>
                <c:pt idx="2">
                  <c:v>19682.62761</c:v>
                </c:pt>
                <c:pt idx="3">
                  <c:v>9745.6436599999997</c:v>
                </c:pt>
                <c:pt idx="4">
                  <c:v>8965.0073200000006</c:v>
                </c:pt>
                <c:pt idx="5">
                  <c:v>3904.7493800000002</c:v>
                </c:pt>
                <c:pt idx="6">
                  <c:v>4960.3642099999997</c:v>
                </c:pt>
                <c:pt idx="7">
                  <c:v>5881.6617999999999</c:v>
                </c:pt>
                <c:pt idx="8">
                  <c:v>6573.87219</c:v>
                </c:pt>
                <c:pt idx="9">
                  <c:v>5953.31459</c:v>
                </c:pt>
                <c:pt idx="10">
                  <c:v>9107.0426000000007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5-415C-BF6E-45ECC41E3313}"/>
            </c:ext>
          </c:extLst>
        </c:ser>
        <c:ser>
          <c:idx val="0"/>
          <c:order val="1"/>
          <c:tx>
            <c:strRef>
              <c:f>'2002_2019_AYLIK_IHR'!$A$19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'2002_2019_AYLIK_IHR'!$C$19:$N$19</c:f>
              <c:numCache>
                <c:formatCode>#,##0</c:formatCode>
                <c:ptCount val="12"/>
                <c:pt idx="0">
                  <c:v>8699.7593300000008</c:v>
                </c:pt>
                <c:pt idx="1">
                  <c:v>14888.55919</c:v>
                </c:pt>
                <c:pt idx="2">
                  <c:v>18298.714830000001</c:v>
                </c:pt>
                <c:pt idx="3">
                  <c:v>11630.61274</c:v>
                </c:pt>
                <c:pt idx="4">
                  <c:v>6780.4105499999996</c:v>
                </c:pt>
                <c:pt idx="5">
                  <c:v>4806.9034300000003</c:v>
                </c:pt>
                <c:pt idx="6">
                  <c:v>4293.7941899999996</c:v>
                </c:pt>
                <c:pt idx="7">
                  <c:v>4651.7716099999998</c:v>
                </c:pt>
                <c:pt idx="8">
                  <c:v>5349.45957</c:v>
                </c:pt>
                <c:pt idx="9">
                  <c:v>5137.6928900000003</c:v>
                </c:pt>
                <c:pt idx="10">
                  <c:v>7413.7436299999999</c:v>
                </c:pt>
                <c:pt idx="11">
                  <c:v>7334.2233299999998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5-415C-BF6E-45ECC41E3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543168"/>
        <c:axId val="-331542080"/>
      </c:lineChart>
      <c:catAx>
        <c:axId val="-33154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42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1542080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43168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'2002_2019_AYLIK_IHR'!$C$20:$N$20</c:f>
              <c:numCache>
                <c:formatCode>#,##0</c:formatCode>
                <c:ptCount val="12"/>
                <c:pt idx="0">
                  <c:v>220592.68002999999</c:v>
                </c:pt>
                <c:pt idx="1">
                  <c:v>211036.86183000001</c:v>
                </c:pt>
                <c:pt idx="2">
                  <c:v>237540.30244999999</c:v>
                </c:pt>
                <c:pt idx="3">
                  <c:v>217805.81377000001</c:v>
                </c:pt>
                <c:pt idx="4">
                  <c:v>230803.27312</c:v>
                </c:pt>
                <c:pt idx="5">
                  <c:v>168264.20301999999</c:v>
                </c:pt>
                <c:pt idx="6">
                  <c:v>212234.00315999999</c:v>
                </c:pt>
                <c:pt idx="7">
                  <c:v>183401.37247999999</c:v>
                </c:pt>
                <c:pt idx="8">
                  <c:v>199905.12226999999</c:v>
                </c:pt>
                <c:pt idx="9">
                  <c:v>207461.11076000001</c:v>
                </c:pt>
                <c:pt idx="10">
                  <c:v>215400.73756000001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6-401D-9518-CA684F526745}"/>
            </c:ext>
          </c:extLst>
        </c:ser>
        <c:ser>
          <c:idx val="0"/>
          <c:order val="1"/>
          <c:tx>
            <c:strRef>
              <c:f>'2002_2019_AYLIK_IHR'!$A$21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'2002_2019_AYLIK_IHR'!$C$21:$N$21</c:f>
              <c:numCache>
                <c:formatCode>#,##0</c:formatCode>
                <c:ptCount val="12"/>
                <c:pt idx="0">
                  <c:v>218255.13686</c:v>
                </c:pt>
                <c:pt idx="1">
                  <c:v>177209.36773</c:v>
                </c:pt>
                <c:pt idx="2">
                  <c:v>219741.03091</c:v>
                </c:pt>
                <c:pt idx="3">
                  <c:v>213714.70480000001</c:v>
                </c:pt>
                <c:pt idx="4">
                  <c:v>211948.28867000001</c:v>
                </c:pt>
                <c:pt idx="5">
                  <c:v>189600.86120000001</c:v>
                </c:pt>
                <c:pt idx="6">
                  <c:v>202231.55442</c:v>
                </c:pt>
                <c:pt idx="7">
                  <c:v>192331.07040999999</c:v>
                </c:pt>
                <c:pt idx="8">
                  <c:v>208921.23465</c:v>
                </c:pt>
                <c:pt idx="9">
                  <c:v>221852.63436</c:v>
                </c:pt>
                <c:pt idx="10">
                  <c:v>241024.81894</c:v>
                </c:pt>
                <c:pt idx="11">
                  <c:v>213749.00661000001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6-401D-9518-CA684F526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684192"/>
        <c:axId val="-329683648"/>
      </c:lineChart>
      <c:catAx>
        <c:axId val="-32968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68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9683648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68419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'2002_2019_AYLIK_IHR'!$C$22:$N$22</c:f>
              <c:numCache>
                <c:formatCode>#,##0</c:formatCode>
                <c:ptCount val="12"/>
                <c:pt idx="0">
                  <c:v>392892.80355000001</c:v>
                </c:pt>
                <c:pt idx="1">
                  <c:v>411557.63325000001</c:v>
                </c:pt>
                <c:pt idx="2">
                  <c:v>471941.74290999997</c:v>
                </c:pt>
                <c:pt idx="3">
                  <c:v>476664.25858999998</c:v>
                </c:pt>
                <c:pt idx="4">
                  <c:v>526741.38702999998</c:v>
                </c:pt>
                <c:pt idx="5">
                  <c:v>347421.53240000003</c:v>
                </c:pt>
                <c:pt idx="6">
                  <c:v>496410.54248</c:v>
                </c:pt>
                <c:pt idx="7">
                  <c:v>413223.27422999998</c:v>
                </c:pt>
                <c:pt idx="8">
                  <c:v>457581.70283999998</c:v>
                </c:pt>
                <c:pt idx="9">
                  <c:v>491261.65242</c:v>
                </c:pt>
                <c:pt idx="10">
                  <c:v>522114.11343999999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D-4985-8F63-8035270CEF25}"/>
            </c:ext>
          </c:extLst>
        </c:ser>
        <c:ser>
          <c:idx val="0"/>
          <c:order val="1"/>
          <c:tx>
            <c:strRef>
              <c:f>'2002_2019_AYLIK_IHR'!$A$23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'2002_2019_AYLIK_IHR'!$C$23:$N$23</c:f>
              <c:numCache>
                <c:formatCode>#,##0</c:formatCode>
                <c:ptCount val="12"/>
                <c:pt idx="0">
                  <c:v>371385.93604</c:v>
                </c:pt>
                <c:pt idx="1">
                  <c:v>397684.04918999999</c:v>
                </c:pt>
                <c:pt idx="2">
                  <c:v>456864.21461999998</c:v>
                </c:pt>
                <c:pt idx="3">
                  <c:v>412343.83591999998</c:v>
                </c:pt>
                <c:pt idx="4">
                  <c:v>429316.54726000002</c:v>
                </c:pt>
                <c:pt idx="5">
                  <c:v>384816.46629999997</c:v>
                </c:pt>
                <c:pt idx="6">
                  <c:v>405437.21184</c:v>
                </c:pt>
                <c:pt idx="7">
                  <c:v>364775.44137000002</c:v>
                </c:pt>
                <c:pt idx="8">
                  <c:v>409699.7548</c:v>
                </c:pt>
                <c:pt idx="9">
                  <c:v>439473.22240000003</c:v>
                </c:pt>
                <c:pt idx="10">
                  <c:v>484324.64371999999</c:v>
                </c:pt>
                <c:pt idx="11">
                  <c:v>458531.65023999999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D-4985-8F63-8035270C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675488"/>
        <c:axId val="-329679296"/>
      </c:lineChart>
      <c:catAx>
        <c:axId val="-32967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679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96792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67548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'2002_2019_AYLIK_IHR'!$C$26:$N$26</c:f>
              <c:numCache>
                <c:formatCode>#,##0</c:formatCode>
                <c:ptCount val="12"/>
                <c:pt idx="0">
                  <c:v>675591.92721999995</c:v>
                </c:pt>
                <c:pt idx="1">
                  <c:v>639724.90462000004</c:v>
                </c:pt>
                <c:pt idx="2">
                  <c:v>727811.14014000003</c:v>
                </c:pt>
                <c:pt idx="3">
                  <c:v>690710.13684000005</c:v>
                </c:pt>
                <c:pt idx="4">
                  <c:v>786370.14486999996</c:v>
                </c:pt>
                <c:pt idx="5">
                  <c:v>509921.22109000001</c:v>
                </c:pt>
                <c:pt idx="6">
                  <c:v>662417.50156</c:v>
                </c:pt>
                <c:pt idx="7">
                  <c:v>572729.28352000006</c:v>
                </c:pt>
                <c:pt idx="8">
                  <c:v>677994.54825999995</c:v>
                </c:pt>
                <c:pt idx="9">
                  <c:v>705074.52330999996</c:v>
                </c:pt>
                <c:pt idx="10">
                  <c:v>674775.64575000003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3-4A11-BA6A-B34C3DB2EB1F}"/>
            </c:ext>
          </c:extLst>
        </c:ser>
        <c:ser>
          <c:idx val="0"/>
          <c:order val="1"/>
          <c:tx>
            <c:strRef>
              <c:f>'2002_2019_AYLIK_IHR'!$A$27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'2002_2019_AYLIK_IHR'!$C$27:$N$27</c:f>
              <c:numCache>
                <c:formatCode>#,##0</c:formatCode>
                <c:ptCount val="12"/>
                <c:pt idx="0">
                  <c:v>695216.74386000005</c:v>
                </c:pt>
                <c:pt idx="1">
                  <c:v>698367.66859000002</c:v>
                </c:pt>
                <c:pt idx="2">
                  <c:v>791150.88341000001</c:v>
                </c:pt>
                <c:pt idx="3">
                  <c:v>706262.03767999995</c:v>
                </c:pt>
                <c:pt idx="4">
                  <c:v>747199.03589000006</c:v>
                </c:pt>
                <c:pt idx="5">
                  <c:v>659381.77156999998</c:v>
                </c:pt>
                <c:pt idx="6">
                  <c:v>699547.17859000002</c:v>
                </c:pt>
                <c:pt idx="7">
                  <c:v>615876.75985999999</c:v>
                </c:pt>
                <c:pt idx="8">
                  <c:v>716700.64873000002</c:v>
                </c:pt>
                <c:pt idx="9">
                  <c:v>759011.83496999997</c:v>
                </c:pt>
                <c:pt idx="10">
                  <c:v>746703.06454000005</c:v>
                </c:pt>
                <c:pt idx="11">
                  <c:v>621504.12124999997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3-4A11-BA6A-B34C3DB2E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677664"/>
        <c:axId val="-329676576"/>
      </c:lineChart>
      <c:catAx>
        <c:axId val="-32967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67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96765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67766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'2002_2019_AYLIK_IHR'!$C$28:$N$28</c:f>
              <c:numCache>
                <c:formatCode>#,##0</c:formatCode>
                <c:ptCount val="12"/>
                <c:pt idx="0">
                  <c:v>116826.44227</c:v>
                </c:pt>
                <c:pt idx="1">
                  <c:v>146311.26500000001</c:v>
                </c:pt>
                <c:pt idx="2">
                  <c:v>176073.83131000001</c:v>
                </c:pt>
                <c:pt idx="3">
                  <c:v>141713.04810000001</c:v>
                </c:pt>
                <c:pt idx="4">
                  <c:v>162720.42348</c:v>
                </c:pt>
                <c:pt idx="5">
                  <c:v>87702.701669999995</c:v>
                </c:pt>
                <c:pt idx="6">
                  <c:v>165888.92696000001</c:v>
                </c:pt>
                <c:pt idx="7">
                  <c:v>134652.79939999999</c:v>
                </c:pt>
                <c:pt idx="8">
                  <c:v>147882.82097</c:v>
                </c:pt>
                <c:pt idx="9">
                  <c:v>148203.12033000001</c:v>
                </c:pt>
                <c:pt idx="10">
                  <c:v>124931.72049000001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D-4FC5-98A7-52B981CB4BBA}"/>
            </c:ext>
          </c:extLst>
        </c:ser>
        <c:ser>
          <c:idx val="0"/>
          <c:order val="1"/>
          <c:tx>
            <c:strRef>
              <c:f>'2002_2019_AYLIK_IHR'!$A$29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'2002_2019_AYLIK_IHR'!$C$29:$N$29</c:f>
              <c:numCache>
                <c:formatCode>#,##0</c:formatCode>
                <c:ptCount val="12"/>
                <c:pt idx="0">
                  <c:v>129006.51098000001</c:v>
                </c:pt>
                <c:pt idx="1">
                  <c:v>144499.09956999999</c:v>
                </c:pt>
                <c:pt idx="2">
                  <c:v>168927.35490999999</c:v>
                </c:pt>
                <c:pt idx="3">
                  <c:v>149657.84632000001</c:v>
                </c:pt>
                <c:pt idx="4">
                  <c:v>141955.63779000001</c:v>
                </c:pt>
                <c:pt idx="5">
                  <c:v>117831.44891000001</c:v>
                </c:pt>
                <c:pt idx="6">
                  <c:v>149645.90728000001</c:v>
                </c:pt>
                <c:pt idx="7">
                  <c:v>142619.30591</c:v>
                </c:pt>
                <c:pt idx="8">
                  <c:v>138310.92605000001</c:v>
                </c:pt>
                <c:pt idx="9">
                  <c:v>142955.52056999999</c:v>
                </c:pt>
                <c:pt idx="10">
                  <c:v>124206.18283999999</c:v>
                </c:pt>
                <c:pt idx="11">
                  <c:v>133954.98611999999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D-4FC5-98A7-52B981CB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683104"/>
        <c:axId val="-329676032"/>
      </c:lineChart>
      <c:catAx>
        <c:axId val="-32968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67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96760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6831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'2002_2019_AYLIK_IHR'!$C$30:$N$30</c:f>
              <c:numCache>
                <c:formatCode>#,##0</c:formatCode>
                <c:ptCount val="12"/>
                <c:pt idx="0">
                  <c:v>182640.83843999999</c:v>
                </c:pt>
                <c:pt idx="1">
                  <c:v>185831.68093999999</c:v>
                </c:pt>
                <c:pt idx="2">
                  <c:v>208839.27116</c:v>
                </c:pt>
                <c:pt idx="3">
                  <c:v>229625.93014000001</c:v>
                </c:pt>
                <c:pt idx="4">
                  <c:v>235716.12834</c:v>
                </c:pt>
                <c:pt idx="5">
                  <c:v>132471.62478000001</c:v>
                </c:pt>
                <c:pt idx="6">
                  <c:v>222815.60256</c:v>
                </c:pt>
                <c:pt idx="7">
                  <c:v>174667.00541000001</c:v>
                </c:pt>
                <c:pt idx="8">
                  <c:v>230061.87925999999</c:v>
                </c:pt>
                <c:pt idx="9">
                  <c:v>254660.70232000001</c:v>
                </c:pt>
                <c:pt idx="10">
                  <c:v>251935.89524000001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C-47AD-893C-CD8C9F5AC45F}"/>
            </c:ext>
          </c:extLst>
        </c:ser>
        <c:ser>
          <c:idx val="0"/>
          <c:order val="1"/>
          <c:tx>
            <c:strRef>
              <c:f>'2002_2019_AYLIK_IHR'!$A$31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'2002_2019_AYLIK_IHR'!$C$31:$N$31</c:f>
              <c:numCache>
                <c:formatCode>#,##0</c:formatCode>
                <c:ptCount val="12"/>
                <c:pt idx="0">
                  <c:v>168766.30025999999</c:v>
                </c:pt>
                <c:pt idx="1">
                  <c:v>173337.79154999999</c:v>
                </c:pt>
                <c:pt idx="2">
                  <c:v>211790.01795000001</c:v>
                </c:pt>
                <c:pt idx="3">
                  <c:v>190638.38509</c:v>
                </c:pt>
                <c:pt idx="4">
                  <c:v>200048.17971</c:v>
                </c:pt>
                <c:pt idx="5">
                  <c:v>152699.56980999999</c:v>
                </c:pt>
                <c:pt idx="6">
                  <c:v>184959.29788</c:v>
                </c:pt>
                <c:pt idx="7">
                  <c:v>158376.42644000001</c:v>
                </c:pt>
                <c:pt idx="8">
                  <c:v>193617.09578</c:v>
                </c:pt>
                <c:pt idx="9">
                  <c:v>213020.26045999999</c:v>
                </c:pt>
                <c:pt idx="10">
                  <c:v>227692.57577</c:v>
                </c:pt>
                <c:pt idx="11">
                  <c:v>190096.95955999999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C-47AD-893C-CD8C9F5AC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674400"/>
        <c:axId val="-329681472"/>
      </c:lineChart>
      <c:catAx>
        <c:axId val="-32967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68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96814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6744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'2002_2019_AYLIK_IHR'!$A$59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'2002_2019_AYLIK_IHR'!$C$59:$N$59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430250.76095999999</c:v>
                </c:pt>
                <c:pt idx="5">
                  <c:v>379256.99645999999</c:v>
                </c:pt>
                <c:pt idx="6">
                  <c:v>403169.32608999999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415068.17206999997</c:v>
                </c:pt>
                <c:pt idx="10">
                  <c:v>398790.76205999998</c:v>
                </c:pt>
                <c:pt idx="11">
                  <c:v>373590.13202999998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B-44EE-9AFF-95F5B79A92B2}"/>
            </c:ext>
          </c:extLst>
        </c:ser>
        <c:ser>
          <c:idx val="1"/>
          <c:order val="1"/>
          <c:tx>
            <c:strRef>
              <c:f>'2002_2019_AYLIK_IHR'!$A$58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'2002_2019_AYLIK_IHR'!$C$58:$N$58</c:f>
              <c:numCache>
                <c:formatCode>#,##0</c:formatCode>
                <c:ptCount val="12"/>
                <c:pt idx="0">
                  <c:v>304076.68474</c:v>
                </c:pt>
                <c:pt idx="1">
                  <c:v>293966.76949999999</c:v>
                </c:pt>
                <c:pt idx="2">
                  <c:v>368410.72829</c:v>
                </c:pt>
                <c:pt idx="3">
                  <c:v>385322.65061999997</c:v>
                </c:pt>
                <c:pt idx="4">
                  <c:v>459522.54869000003</c:v>
                </c:pt>
                <c:pt idx="5">
                  <c:v>317503.57864000002</c:v>
                </c:pt>
                <c:pt idx="6">
                  <c:v>379189.44634000002</c:v>
                </c:pt>
                <c:pt idx="7">
                  <c:v>340052.89224999998</c:v>
                </c:pt>
                <c:pt idx="8">
                  <c:v>353299.57130000001</c:v>
                </c:pt>
                <c:pt idx="9">
                  <c:v>370589.67424999998</c:v>
                </c:pt>
                <c:pt idx="10">
                  <c:v>371864.44053000002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B-44EE-9AFF-95F5B79A9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3283856"/>
        <c:axId val="-373295824"/>
      </c:lineChart>
      <c:catAx>
        <c:axId val="-37328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7329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3295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732838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'2002_2019_AYLIK_IHR'!$C$32:$N$32</c:f>
              <c:numCache>
                <c:formatCode>#,##0</c:formatCode>
                <c:ptCount val="12"/>
                <c:pt idx="0">
                  <c:v>1535497.8928</c:v>
                </c:pt>
                <c:pt idx="1">
                  <c:v>1641007.27728</c:v>
                </c:pt>
                <c:pt idx="2">
                  <c:v>1833623.15921</c:v>
                </c:pt>
                <c:pt idx="3">
                  <c:v>1765608.66062</c:v>
                </c:pt>
                <c:pt idx="4">
                  <c:v>1931475.8629300001</c:v>
                </c:pt>
                <c:pt idx="5">
                  <c:v>1294216.5544499999</c:v>
                </c:pt>
                <c:pt idx="6">
                  <c:v>1731236.6427199999</c:v>
                </c:pt>
                <c:pt idx="7">
                  <c:v>1633022.8563900001</c:v>
                </c:pt>
                <c:pt idx="8">
                  <c:v>1647393.7368900001</c:v>
                </c:pt>
                <c:pt idx="9">
                  <c:v>1933065.3841200001</c:v>
                </c:pt>
                <c:pt idx="10">
                  <c:v>1832475.5308000001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7-44C5-B73F-85D2178E49E0}"/>
            </c:ext>
          </c:extLst>
        </c:ser>
        <c:ser>
          <c:idx val="0"/>
          <c:order val="1"/>
          <c:tx>
            <c:strRef>
              <c:f>'2002_2019_AYLIK_IHR'!$A$33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'2002_2019_AYLIK_IHR'!$C$33:$N$33</c:f>
              <c:numCache>
                <c:formatCode>#,##0</c:formatCode>
                <c:ptCount val="12"/>
                <c:pt idx="0">
                  <c:v>1349387.6820100001</c:v>
                </c:pt>
                <c:pt idx="1">
                  <c:v>1260182.5490900001</c:v>
                </c:pt>
                <c:pt idx="2">
                  <c:v>1560031.6217</c:v>
                </c:pt>
                <c:pt idx="3">
                  <c:v>1347988.6047799999</c:v>
                </c:pt>
                <c:pt idx="4">
                  <c:v>1461138.74636</c:v>
                </c:pt>
                <c:pt idx="5">
                  <c:v>1417590.2006600001</c:v>
                </c:pt>
                <c:pt idx="6">
                  <c:v>1473214.6184700001</c:v>
                </c:pt>
                <c:pt idx="7">
                  <c:v>1374039.1980399999</c:v>
                </c:pt>
                <c:pt idx="8">
                  <c:v>1529211.1318600001</c:v>
                </c:pt>
                <c:pt idx="9">
                  <c:v>1582875.50037</c:v>
                </c:pt>
                <c:pt idx="10">
                  <c:v>1489227.53116</c:v>
                </c:pt>
                <c:pt idx="11">
                  <c:v>1503670.6663899999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7-44C5-B73F-85D2178E4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672768"/>
        <c:axId val="-329685824"/>
      </c:lineChart>
      <c:catAx>
        <c:axId val="-32967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68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968582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672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'2002_2019_AYLIK_IHR'!$C$42:$N$42</c:f>
              <c:numCache>
                <c:formatCode>#,##0</c:formatCode>
                <c:ptCount val="12"/>
                <c:pt idx="0">
                  <c:v>585583.80766000005</c:v>
                </c:pt>
                <c:pt idx="1">
                  <c:v>601129.01691999997</c:v>
                </c:pt>
                <c:pt idx="2">
                  <c:v>699050.81847000006</c:v>
                </c:pt>
                <c:pt idx="3">
                  <c:v>660023.84268</c:v>
                </c:pt>
                <c:pt idx="4">
                  <c:v>780362.12233000004</c:v>
                </c:pt>
                <c:pt idx="5">
                  <c:v>472178.66482000001</c:v>
                </c:pt>
                <c:pt idx="6">
                  <c:v>682657.92689</c:v>
                </c:pt>
                <c:pt idx="7">
                  <c:v>574778.39850000001</c:v>
                </c:pt>
                <c:pt idx="8">
                  <c:v>647325.59195999999</c:v>
                </c:pt>
                <c:pt idx="9">
                  <c:v>710045.08453999995</c:v>
                </c:pt>
                <c:pt idx="10">
                  <c:v>685613.30538000003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5-4D6D-B28A-748A8BD210EC}"/>
            </c:ext>
          </c:extLst>
        </c:ser>
        <c:ser>
          <c:idx val="0"/>
          <c:order val="1"/>
          <c:tx>
            <c:strRef>
              <c:f>'2002_2019_AYLIK_IHR'!$A$43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'2002_2019_AYLIK_IHR'!$C$43:$N$43</c:f>
              <c:numCache>
                <c:formatCode>#,##0</c:formatCode>
                <c:ptCount val="12"/>
                <c:pt idx="0">
                  <c:v>511761.42559</c:v>
                </c:pt>
                <c:pt idx="1">
                  <c:v>546682.48063999997</c:v>
                </c:pt>
                <c:pt idx="2">
                  <c:v>635564.34967000003</c:v>
                </c:pt>
                <c:pt idx="3">
                  <c:v>602369.81137999997</c:v>
                </c:pt>
                <c:pt idx="4">
                  <c:v>622526.24627999996</c:v>
                </c:pt>
                <c:pt idx="5">
                  <c:v>550991.12312</c:v>
                </c:pt>
                <c:pt idx="6">
                  <c:v>611331.19976999995</c:v>
                </c:pt>
                <c:pt idx="7">
                  <c:v>550674.53876000002</c:v>
                </c:pt>
                <c:pt idx="8">
                  <c:v>612323.60514999996</c:v>
                </c:pt>
                <c:pt idx="9">
                  <c:v>702337.85728</c:v>
                </c:pt>
                <c:pt idx="10">
                  <c:v>702629.52448000002</c:v>
                </c:pt>
                <c:pt idx="11">
                  <c:v>662245.02495999995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5-4D6D-B28A-748A8BD21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687456"/>
        <c:axId val="-329686912"/>
      </c:lineChart>
      <c:catAx>
        <c:axId val="-32968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68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968691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968745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'2002_2019_AYLIK_IHR'!$C$36:$N$36</c:f>
              <c:numCache>
                <c:formatCode>#,##0</c:formatCode>
                <c:ptCount val="12"/>
                <c:pt idx="0">
                  <c:v>2327664.3747999999</c:v>
                </c:pt>
                <c:pt idx="1">
                  <c:v>2544707.0608000001</c:v>
                </c:pt>
                <c:pt idx="2">
                  <c:v>2883182.2988100001</c:v>
                </c:pt>
                <c:pt idx="3">
                  <c:v>2615089.72383</c:v>
                </c:pt>
                <c:pt idx="4">
                  <c:v>2753101.24474</c:v>
                </c:pt>
                <c:pt idx="5">
                  <c:v>2189777.5352599998</c:v>
                </c:pt>
                <c:pt idx="6">
                  <c:v>2900113.7058899999</c:v>
                </c:pt>
                <c:pt idx="7">
                  <c:v>1740807.2282799999</c:v>
                </c:pt>
                <c:pt idx="8">
                  <c:v>2592523.4763199999</c:v>
                </c:pt>
                <c:pt idx="9">
                  <c:v>2813056.4199199998</c:v>
                </c:pt>
                <c:pt idx="10">
                  <c:v>2691317.7821399998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8-4174-A019-21FE5B285DCE}"/>
            </c:ext>
          </c:extLst>
        </c:ser>
        <c:ser>
          <c:idx val="0"/>
          <c:order val="1"/>
          <c:tx>
            <c:strRef>
              <c:f>'2002_2019_AYLIK_IHR'!$A$37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'2002_2019_AYLIK_IHR'!$C$37:$N$37</c:f>
              <c:numCache>
                <c:formatCode>#,##0</c:formatCode>
                <c:ptCount val="12"/>
                <c:pt idx="0">
                  <c:v>2285575.09082</c:v>
                </c:pt>
                <c:pt idx="1">
                  <c:v>2795892.1168399998</c:v>
                </c:pt>
                <c:pt idx="2">
                  <c:v>3143696.4820099999</c:v>
                </c:pt>
                <c:pt idx="3">
                  <c:v>2901983.6377599998</c:v>
                </c:pt>
                <c:pt idx="4">
                  <c:v>2764086.87109</c:v>
                </c:pt>
                <c:pt idx="5">
                  <c:v>2539774.52728</c:v>
                </c:pt>
                <c:pt idx="6">
                  <c:v>2762765.1183199999</c:v>
                </c:pt>
                <c:pt idx="7">
                  <c:v>1607573.2616000001</c:v>
                </c:pt>
                <c:pt idx="8">
                  <c:v>2605272.1227799999</c:v>
                </c:pt>
                <c:pt idx="9">
                  <c:v>2918820.42502</c:v>
                </c:pt>
                <c:pt idx="10">
                  <c:v>2766818.7053200002</c:v>
                </c:pt>
                <c:pt idx="11">
                  <c:v>2472116.05064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8-4174-A019-21FE5B285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438272"/>
        <c:axId val="-330440992"/>
      </c:lineChart>
      <c:catAx>
        <c:axId val="-33043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0440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044099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0438272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'2002_2019_AYLIK_IHR'!$C$40:$N$40</c:f>
              <c:numCache>
                <c:formatCode>#,##0</c:formatCode>
                <c:ptCount val="12"/>
                <c:pt idx="0">
                  <c:v>797219.50340000005</c:v>
                </c:pt>
                <c:pt idx="1">
                  <c:v>888941.94353000005</c:v>
                </c:pt>
                <c:pt idx="2">
                  <c:v>992627.28544000001</c:v>
                </c:pt>
                <c:pt idx="3">
                  <c:v>937080.58230000001</c:v>
                </c:pt>
                <c:pt idx="4">
                  <c:v>1041935.65777</c:v>
                </c:pt>
                <c:pt idx="5">
                  <c:v>715968.99499000004</c:v>
                </c:pt>
                <c:pt idx="6">
                  <c:v>947665.38853999996</c:v>
                </c:pt>
                <c:pt idx="7">
                  <c:v>848103.98676</c:v>
                </c:pt>
                <c:pt idx="8">
                  <c:v>1012831.8486199999</c:v>
                </c:pt>
                <c:pt idx="9">
                  <c:v>1072238.1422300001</c:v>
                </c:pt>
                <c:pt idx="10">
                  <c:v>1015095.34471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1-48C6-84AC-D4AB5C4A2AC9}"/>
            </c:ext>
          </c:extLst>
        </c:ser>
        <c:ser>
          <c:idx val="0"/>
          <c:order val="1"/>
          <c:tx>
            <c:strRef>
              <c:f>'2002_2019_AYLIK_IHR'!$A$41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'2002_2019_AYLIK_IHR'!$C$41:$N$41</c:f>
              <c:numCache>
                <c:formatCode>#,##0</c:formatCode>
                <c:ptCount val="12"/>
                <c:pt idx="0">
                  <c:v>767130.12494999997</c:v>
                </c:pt>
                <c:pt idx="1">
                  <c:v>879659.32784000004</c:v>
                </c:pt>
                <c:pt idx="2">
                  <c:v>1028283.6651400001</c:v>
                </c:pt>
                <c:pt idx="3">
                  <c:v>948771.24450000003</c:v>
                </c:pt>
                <c:pt idx="4">
                  <c:v>985780.75783000002</c:v>
                </c:pt>
                <c:pt idx="5">
                  <c:v>861743.66347999999</c:v>
                </c:pt>
                <c:pt idx="6">
                  <c:v>871246.56579000002</c:v>
                </c:pt>
                <c:pt idx="7">
                  <c:v>800780.28095000004</c:v>
                </c:pt>
                <c:pt idx="8">
                  <c:v>999337.60950999998</c:v>
                </c:pt>
                <c:pt idx="9">
                  <c:v>1112817.774</c:v>
                </c:pt>
                <c:pt idx="10">
                  <c:v>1090995.2981799999</c:v>
                </c:pt>
                <c:pt idx="11">
                  <c:v>957393.26489999995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1-48C6-84AC-D4AB5C4A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440448"/>
        <c:axId val="-330443712"/>
      </c:lineChart>
      <c:catAx>
        <c:axId val="-33044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04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0443712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044044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'2002_2019_AYLIK_IHR'!$C$34:$N$34</c:f>
              <c:numCache>
                <c:formatCode>#,##0</c:formatCode>
                <c:ptCount val="12"/>
                <c:pt idx="0">
                  <c:v>1414007.4211899999</c:v>
                </c:pt>
                <c:pt idx="1">
                  <c:v>1413501.52935</c:v>
                </c:pt>
                <c:pt idx="2">
                  <c:v>1674347.6233399999</c:v>
                </c:pt>
                <c:pt idx="3">
                  <c:v>1502592.52217</c:v>
                </c:pt>
                <c:pt idx="4">
                  <c:v>1621155.1014</c:v>
                </c:pt>
                <c:pt idx="5">
                  <c:v>1085908.30568</c:v>
                </c:pt>
                <c:pt idx="6">
                  <c:v>1673602.4158300001</c:v>
                </c:pt>
                <c:pt idx="7">
                  <c:v>1396832.0361500001</c:v>
                </c:pt>
                <c:pt idx="8">
                  <c:v>1501741.1842400001</c:v>
                </c:pt>
                <c:pt idx="9">
                  <c:v>1552379.91817</c:v>
                </c:pt>
                <c:pt idx="10">
                  <c:v>1543190.79131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2-48B8-9584-BD36FECB96BA}"/>
            </c:ext>
          </c:extLst>
        </c:ser>
        <c:ser>
          <c:idx val="0"/>
          <c:order val="1"/>
          <c:tx>
            <c:strRef>
              <c:f>'2002_2019_AYLIK_IHR'!$A$35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'2002_2019_AYLIK_IHR'!$C$35:$N$35</c:f>
              <c:numCache>
                <c:formatCode>#,##0</c:formatCode>
                <c:ptCount val="12"/>
                <c:pt idx="0">
                  <c:v>1427518.43108</c:v>
                </c:pt>
                <c:pt idx="1">
                  <c:v>1405227.67512</c:v>
                </c:pt>
                <c:pt idx="2">
                  <c:v>1678441.7929199999</c:v>
                </c:pt>
                <c:pt idx="3">
                  <c:v>1464978.0263199999</c:v>
                </c:pt>
                <c:pt idx="4">
                  <c:v>1480999.13662</c:v>
                </c:pt>
                <c:pt idx="5">
                  <c:v>1354511.9857999999</c:v>
                </c:pt>
                <c:pt idx="6">
                  <c:v>1580493.9042799999</c:v>
                </c:pt>
                <c:pt idx="7">
                  <c:v>1385389.7786999999</c:v>
                </c:pt>
                <c:pt idx="8">
                  <c:v>1459059.0148799999</c:v>
                </c:pt>
                <c:pt idx="9">
                  <c:v>1560722.48312</c:v>
                </c:pt>
                <c:pt idx="10">
                  <c:v>1525089.4328999999</c:v>
                </c:pt>
                <c:pt idx="11">
                  <c:v>1305927.74235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2-48B8-9584-BD36FECB9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443168"/>
        <c:axId val="-330439904"/>
      </c:lineChart>
      <c:catAx>
        <c:axId val="-33044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0439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043990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04431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'2002_2019_AYLIK_IHR'!$C$44:$N$44</c:f>
              <c:numCache>
                <c:formatCode>#,##0</c:formatCode>
                <c:ptCount val="12"/>
                <c:pt idx="0">
                  <c:v>650713.38577000005</c:v>
                </c:pt>
                <c:pt idx="1">
                  <c:v>655090.92916000006</c:v>
                </c:pt>
                <c:pt idx="2">
                  <c:v>712340.20620000002</c:v>
                </c:pt>
                <c:pt idx="3">
                  <c:v>706565.30090000003</c:v>
                </c:pt>
                <c:pt idx="4">
                  <c:v>827512.10820999998</c:v>
                </c:pt>
                <c:pt idx="5">
                  <c:v>516737.10138000001</c:v>
                </c:pt>
                <c:pt idx="6">
                  <c:v>709397.76580000005</c:v>
                </c:pt>
                <c:pt idx="7">
                  <c:v>611352.08825000003</c:v>
                </c:pt>
                <c:pt idx="8">
                  <c:v>651571.75826000003</c:v>
                </c:pt>
                <c:pt idx="9">
                  <c:v>719772.02738999994</c:v>
                </c:pt>
                <c:pt idx="10">
                  <c:v>690968.73617000005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A-4FC5-ACBE-236FA5858596}"/>
            </c:ext>
          </c:extLst>
        </c:ser>
        <c:ser>
          <c:idx val="0"/>
          <c:order val="1"/>
          <c:tx>
            <c:strRef>
              <c:f>'2002_2019_AYLIK_IHR'!$A$45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'2002_2019_AYLIK_IHR'!$C$45:$N$45</c:f>
              <c:numCache>
                <c:formatCode>#,##0</c:formatCode>
                <c:ptCount val="12"/>
                <c:pt idx="0">
                  <c:v>597071.10094999999</c:v>
                </c:pt>
                <c:pt idx="1">
                  <c:v>635627.30166</c:v>
                </c:pt>
                <c:pt idx="2">
                  <c:v>752639.45242999995</c:v>
                </c:pt>
                <c:pt idx="3">
                  <c:v>697996.73695000005</c:v>
                </c:pt>
                <c:pt idx="4">
                  <c:v>716062.79812000005</c:v>
                </c:pt>
                <c:pt idx="5">
                  <c:v>656930.07006000006</c:v>
                </c:pt>
                <c:pt idx="6">
                  <c:v>686901.40460999997</c:v>
                </c:pt>
                <c:pt idx="7">
                  <c:v>600373.55952000001</c:v>
                </c:pt>
                <c:pt idx="8">
                  <c:v>663410.00473000004</c:v>
                </c:pt>
                <c:pt idx="9">
                  <c:v>715193.96542999998</c:v>
                </c:pt>
                <c:pt idx="10">
                  <c:v>729384.60531999997</c:v>
                </c:pt>
                <c:pt idx="11">
                  <c:v>631280.74283999996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A-4FC5-ACBE-236FA5858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437728"/>
        <c:axId val="-330436640"/>
      </c:lineChart>
      <c:catAx>
        <c:axId val="-33043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0436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04366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043772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'2002_2019_AYLIK_IHR'!$C$48:$N$48</c:f>
              <c:numCache>
                <c:formatCode>#,##0</c:formatCode>
                <c:ptCount val="12"/>
                <c:pt idx="0">
                  <c:v>251902.82900999999</c:v>
                </c:pt>
                <c:pt idx="1">
                  <c:v>266378.49248000002</c:v>
                </c:pt>
                <c:pt idx="2">
                  <c:v>316704.2683</c:v>
                </c:pt>
                <c:pt idx="3">
                  <c:v>311275.03005</c:v>
                </c:pt>
                <c:pt idx="4">
                  <c:v>354009.51500999997</c:v>
                </c:pt>
                <c:pt idx="5">
                  <c:v>235216.90286</c:v>
                </c:pt>
                <c:pt idx="6">
                  <c:v>315542.20170999999</c:v>
                </c:pt>
                <c:pt idx="7">
                  <c:v>284437.72009999998</c:v>
                </c:pt>
                <c:pt idx="8">
                  <c:v>304253.82085999998</c:v>
                </c:pt>
                <c:pt idx="9">
                  <c:v>295228.55644000001</c:v>
                </c:pt>
                <c:pt idx="10">
                  <c:v>301851.78622000001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1-4927-9395-08A840F493CA}"/>
            </c:ext>
          </c:extLst>
        </c:ser>
        <c:ser>
          <c:idx val="0"/>
          <c:order val="1"/>
          <c:tx>
            <c:strRef>
              <c:f>'2002_2019_AYLIK_IHR'!$A$49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'2002_2019_AYLIK_IHR'!$C$49:$N$49</c:f>
              <c:numCache>
                <c:formatCode>#,##0</c:formatCode>
                <c:ptCount val="12"/>
                <c:pt idx="0">
                  <c:v>208340.64773999999</c:v>
                </c:pt>
                <c:pt idx="1">
                  <c:v>239376.10553999999</c:v>
                </c:pt>
                <c:pt idx="2">
                  <c:v>266845.07678</c:v>
                </c:pt>
                <c:pt idx="3">
                  <c:v>258401.22227999999</c:v>
                </c:pt>
                <c:pt idx="4">
                  <c:v>273577.41087999998</c:v>
                </c:pt>
                <c:pt idx="5">
                  <c:v>254254.18246000001</c:v>
                </c:pt>
                <c:pt idx="6">
                  <c:v>256352.098</c:v>
                </c:pt>
                <c:pt idx="7">
                  <c:v>220576.65960000001</c:v>
                </c:pt>
                <c:pt idx="8">
                  <c:v>243454.19966000001</c:v>
                </c:pt>
                <c:pt idx="9">
                  <c:v>261500.93969</c:v>
                </c:pt>
                <c:pt idx="10">
                  <c:v>261189.58387</c:v>
                </c:pt>
                <c:pt idx="11">
                  <c:v>242754.13456999999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1-4927-9395-08A840F49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129776"/>
        <c:axId val="-328128144"/>
      </c:lineChart>
      <c:catAx>
        <c:axId val="-32812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8128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81281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8129776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'2002_2019_AYLIK_IHR'!$C$50:$N$50</c:f>
              <c:numCache>
                <c:formatCode>#,##0</c:formatCode>
                <c:ptCount val="12"/>
                <c:pt idx="0">
                  <c:v>271512.78194999998</c:v>
                </c:pt>
                <c:pt idx="1">
                  <c:v>249107.18302</c:v>
                </c:pt>
                <c:pt idx="2">
                  <c:v>297092.89902999997</c:v>
                </c:pt>
                <c:pt idx="3">
                  <c:v>257755.83478</c:v>
                </c:pt>
                <c:pt idx="4">
                  <c:v>359850.42096000002</c:v>
                </c:pt>
                <c:pt idx="5">
                  <c:v>215115.56176000001</c:v>
                </c:pt>
                <c:pt idx="6">
                  <c:v>508422.76371000003</c:v>
                </c:pt>
                <c:pt idx="7">
                  <c:v>566131.63852000004</c:v>
                </c:pt>
                <c:pt idx="8">
                  <c:v>439332.00699999998</c:v>
                </c:pt>
                <c:pt idx="9">
                  <c:v>266260.20838999999</c:v>
                </c:pt>
                <c:pt idx="10">
                  <c:v>377793.83918000001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7-4C59-AA7D-1219A8D0C400}"/>
            </c:ext>
          </c:extLst>
        </c:ser>
        <c:ser>
          <c:idx val="0"/>
          <c:order val="1"/>
          <c:tx>
            <c:strRef>
              <c:f>'2002_2019_AYLIK_IHR'!$A$51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'2002_2019_AYLIK_IHR'!$C$51:$N$51</c:f>
              <c:numCache>
                <c:formatCode>#,##0</c:formatCode>
                <c:ptCount val="12"/>
                <c:pt idx="0">
                  <c:v>141387.96517000001</c:v>
                </c:pt>
                <c:pt idx="1">
                  <c:v>195115.81568999999</c:v>
                </c:pt>
                <c:pt idx="2">
                  <c:v>521992.34771</c:v>
                </c:pt>
                <c:pt idx="3">
                  <c:v>354262.82218999998</c:v>
                </c:pt>
                <c:pt idx="4">
                  <c:v>250378.82393000001</c:v>
                </c:pt>
                <c:pt idx="5">
                  <c:v>197867.55726</c:v>
                </c:pt>
                <c:pt idx="6">
                  <c:v>259502.46423000001</c:v>
                </c:pt>
                <c:pt idx="7">
                  <c:v>896068.321</c:v>
                </c:pt>
                <c:pt idx="8">
                  <c:v>589990.58117999998</c:v>
                </c:pt>
                <c:pt idx="9">
                  <c:v>470583.63824</c:v>
                </c:pt>
                <c:pt idx="10">
                  <c:v>271711.51351999998</c:v>
                </c:pt>
                <c:pt idx="11">
                  <c:v>251550.63315000001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7-4C59-AA7D-1219A8D0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134672"/>
        <c:axId val="-328135216"/>
      </c:lineChart>
      <c:catAx>
        <c:axId val="-32813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813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81352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81346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'2002_2019_AYLIK_IHR'!$C$46:$N$46</c:f>
              <c:numCache>
                <c:formatCode>#,##0</c:formatCode>
                <c:ptCount val="12"/>
                <c:pt idx="0">
                  <c:v>1195682.44301</c:v>
                </c:pt>
                <c:pt idx="1">
                  <c:v>1194987.5946</c:v>
                </c:pt>
                <c:pt idx="2">
                  <c:v>1307590.9639099999</c:v>
                </c:pt>
                <c:pt idx="3">
                  <c:v>1235491.0638600001</c:v>
                </c:pt>
                <c:pt idx="4">
                  <c:v>1355748.4494099999</c:v>
                </c:pt>
                <c:pt idx="5">
                  <c:v>877987.87326999998</c:v>
                </c:pt>
                <c:pt idx="6">
                  <c:v>1242229.5266799999</c:v>
                </c:pt>
                <c:pt idx="7">
                  <c:v>1021242.37927</c:v>
                </c:pt>
                <c:pt idx="8">
                  <c:v>1137130.0803700001</c:v>
                </c:pt>
                <c:pt idx="9">
                  <c:v>1172763.0821</c:v>
                </c:pt>
                <c:pt idx="10">
                  <c:v>993588.00748999999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C-4325-B2F2-B03103A8EB4B}"/>
            </c:ext>
          </c:extLst>
        </c:ser>
        <c:ser>
          <c:idx val="0"/>
          <c:order val="1"/>
          <c:tx>
            <c:strRef>
              <c:f>'2002_2019_AYLIK_IHR'!$A$47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'2002_2019_AYLIK_IHR'!$C$47:$N$47</c:f>
              <c:numCache>
                <c:formatCode>#,##0</c:formatCode>
                <c:ptCount val="12"/>
                <c:pt idx="0">
                  <c:v>1117500.22694</c:v>
                </c:pt>
                <c:pt idx="1">
                  <c:v>1147423.5262200001</c:v>
                </c:pt>
                <c:pt idx="2">
                  <c:v>1287238.8718399999</c:v>
                </c:pt>
                <c:pt idx="3">
                  <c:v>1122379.10595</c:v>
                </c:pt>
                <c:pt idx="4">
                  <c:v>1204113.1554399999</c:v>
                </c:pt>
                <c:pt idx="5">
                  <c:v>1187610.1720799999</c:v>
                </c:pt>
                <c:pt idx="6">
                  <c:v>1260229.08672</c:v>
                </c:pt>
                <c:pt idx="7">
                  <c:v>1181895.1413499999</c:v>
                </c:pt>
                <c:pt idx="8">
                  <c:v>1404159.60439</c:v>
                </c:pt>
                <c:pt idx="9">
                  <c:v>1489947.0423300001</c:v>
                </c:pt>
                <c:pt idx="10">
                  <c:v>1659434.78623</c:v>
                </c:pt>
                <c:pt idx="11">
                  <c:v>1436794.47667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C-4325-B2F2-B03103A8E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139024"/>
        <c:axId val="-328126512"/>
      </c:lineChart>
      <c:catAx>
        <c:axId val="-32813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812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812651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813902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'2002_2019_AYLIK_IHR'!$C$60:$N$60</c:f>
              <c:numCache>
                <c:formatCode>#,##0</c:formatCode>
                <c:ptCount val="12"/>
                <c:pt idx="0">
                  <c:v>304076.68474</c:v>
                </c:pt>
                <c:pt idx="1">
                  <c:v>293966.76949999999</c:v>
                </c:pt>
                <c:pt idx="2">
                  <c:v>368410.72829</c:v>
                </c:pt>
                <c:pt idx="3">
                  <c:v>385322.65061999997</c:v>
                </c:pt>
                <c:pt idx="4">
                  <c:v>459522.54869000003</c:v>
                </c:pt>
                <c:pt idx="5">
                  <c:v>317503.57864000002</c:v>
                </c:pt>
                <c:pt idx="6">
                  <c:v>379189.44634000002</c:v>
                </c:pt>
                <c:pt idx="7">
                  <c:v>340052.89224999998</c:v>
                </c:pt>
                <c:pt idx="8">
                  <c:v>353299.57130000001</c:v>
                </c:pt>
                <c:pt idx="9">
                  <c:v>370589.67424999998</c:v>
                </c:pt>
                <c:pt idx="10">
                  <c:v>371864.44053000002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7-41CF-9446-2D2CF7B07620}"/>
            </c:ext>
          </c:extLst>
        </c:ser>
        <c:ser>
          <c:idx val="0"/>
          <c:order val="1"/>
          <c:tx>
            <c:strRef>
              <c:f>'2002_2019_AYLIK_IHR'!$A$61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'2002_2019_AYLIK_IHR'!$C$61:$N$61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430250.76095999999</c:v>
                </c:pt>
                <c:pt idx="5">
                  <c:v>379256.99645999999</c:v>
                </c:pt>
                <c:pt idx="6">
                  <c:v>403169.32608999999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415068.17206999997</c:v>
                </c:pt>
                <c:pt idx="10">
                  <c:v>398790.76205999998</c:v>
                </c:pt>
                <c:pt idx="11">
                  <c:v>373590.13202999998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7-41CF-9446-2D2CF7B07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125424"/>
        <c:axId val="-328125968"/>
      </c:lineChart>
      <c:catAx>
        <c:axId val="-32812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812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8125968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812542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'2002_2019_AYLIK_IHR'!$C$78:$N$78</c:f>
              <c:numCache>
                <c:formatCode>#,##0</c:formatCode>
                <c:ptCount val="12"/>
                <c:pt idx="0">
                  <c:v>12434098.319</c:v>
                </c:pt>
                <c:pt idx="1">
                  <c:v>13148021.710999999</c:v>
                </c:pt>
                <c:pt idx="2">
                  <c:v>15553245.176999999</c:v>
                </c:pt>
                <c:pt idx="3">
                  <c:v>13846627.891000001</c:v>
                </c:pt>
                <c:pt idx="4">
                  <c:v>14256695.228</c:v>
                </c:pt>
                <c:pt idx="5">
                  <c:v>12924498.134</c:v>
                </c:pt>
                <c:pt idx="6">
                  <c:v>14048956.242000001</c:v>
                </c:pt>
                <c:pt idx="7">
                  <c:v>12331984.01</c:v>
                </c:pt>
                <c:pt idx="8">
                  <c:v>14397835.42</c:v>
                </c:pt>
                <c:pt idx="9">
                  <c:v>15676860.082</c:v>
                </c:pt>
                <c:pt idx="10">
                  <c:v>15491509.931</c:v>
                </c:pt>
                <c:pt idx="11">
                  <c:v>13810281.310000001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A-4F4F-9F7A-0083CF134A20}"/>
            </c:ext>
          </c:extLst>
        </c:ser>
        <c:ser>
          <c:idx val="1"/>
          <c:order val="1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'2002_2019_AYLIK_IHR'!$C$79:$N$79</c:f>
              <c:numCache>
                <c:formatCode>#,##0</c:formatCode>
                <c:ptCount val="12"/>
                <c:pt idx="0">
                  <c:v>13179818.101000007</c:v>
                </c:pt>
                <c:pt idx="1">
                  <c:v>13571832.509998554</c:v>
                </c:pt>
                <c:pt idx="2">
                  <c:v>15462467.843998119</c:v>
                </c:pt>
                <c:pt idx="3">
                  <c:v>14463023.704998216</c:v>
                </c:pt>
                <c:pt idx="4">
                  <c:v>15941632.442998739</c:v>
                </c:pt>
                <c:pt idx="5">
                  <c:v>11066262.073999869</c:v>
                </c:pt>
                <c:pt idx="6">
                  <c:v>15132796.4349987</c:v>
                </c:pt>
                <c:pt idx="7">
                  <c:v>12506222.6989995</c:v>
                </c:pt>
                <c:pt idx="8">
                  <c:v>14421564.588999847</c:v>
                </c:pt>
                <c:pt idx="9">
                  <c:v>15663607.308998181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A-4F4F-9F7A-0083CF13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3294192"/>
        <c:axId val="-373288752"/>
      </c:lineChart>
      <c:catAx>
        <c:axId val="-37329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7328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32887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732941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'2002_2019_AYLIK_IHR'!$C$38:$N$38</c:f>
              <c:numCache>
                <c:formatCode>#,##0</c:formatCode>
                <c:ptCount val="12"/>
                <c:pt idx="0">
                  <c:v>91906.762210000001</c:v>
                </c:pt>
                <c:pt idx="1">
                  <c:v>75710.983500000002</c:v>
                </c:pt>
                <c:pt idx="2">
                  <c:v>99641.453349999996</c:v>
                </c:pt>
                <c:pt idx="3">
                  <c:v>114409.40011</c:v>
                </c:pt>
                <c:pt idx="4">
                  <c:v>53978.7428</c:v>
                </c:pt>
                <c:pt idx="5">
                  <c:v>55620.428140000004</c:v>
                </c:pt>
                <c:pt idx="6">
                  <c:v>88627.582699999999</c:v>
                </c:pt>
                <c:pt idx="7">
                  <c:v>109692.7362</c:v>
                </c:pt>
                <c:pt idx="8">
                  <c:v>37060.896339999999</c:v>
                </c:pt>
                <c:pt idx="9">
                  <c:v>42330.465889999999</c:v>
                </c:pt>
                <c:pt idx="10">
                  <c:v>162195.85331000001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3-47D9-8FFD-02767B139DAD}"/>
            </c:ext>
          </c:extLst>
        </c:ser>
        <c:ser>
          <c:idx val="0"/>
          <c:order val="1"/>
          <c:tx>
            <c:strRef>
              <c:f>'2002_2019_AYLIK_IHR'!$A$39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'2002_2019_AYLIK_IHR'!$C$39:$N$39</c:f>
              <c:numCache>
                <c:formatCode>#,##0</c:formatCode>
                <c:ptCount val="12"/>
                <c:pt idx="0">
                  <c:v>42524.265619999998</c:v>
                </c:pt>
                <c:pt idx="1">
                  <c:v>56242.339760000003</c:v>
                </c:pt>
                <c:pt idx="2">
                  <c:v>79226.622390000004</c:v>
                </c:pt>
                <c:pt idx="3">
                  <c:v>42637.633880000001</c:v>
                </c:pt>
                <c:pt idx="4">
                  <c:v>133538.68554000001</c:v>
                </c:pt>
                <c:pt idx="5">
                  <c:v>139721.95924</c:v>
                </c:pt>
                <c:pt idx="6">
                  <c:v>148742.76595999999</c:v>
                </c:pt>
                <c:pt idx="7">
                  <c:v>95641.843789999999</c:v>
                </c:pt>
                <c:pt idx="8">
                  <c:v>53260.481919999998</c:v>
                </c:pt>
                <c:pt idx="9">
                  <c:v>130754.85827</c:v>
                </c:pt>
                <c:pt idx="10">
                  <c:v>29652.930079999998</c:v>
                </c:pt>
                <c:pt idx="11">
                  <c:v>38576.353869999999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3-47D9-8FFD-02767B139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133040"/>
        <c:axId val="-328124880"/>
      </c:lineChart>
      <c:catAx>
        <c:axId val="-32813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812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812488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813304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'2002_2019_AYLIK_IHR'!$C$52:$N$52</c:f>
              <c:numCache>
                <c:formatCode>#,##0</c:formatCode>
                <c:ptCount val="12"/>
                <c:pt idx="0">
                  <c:v>174773.56437000001</c:v>
                </c:pt>
                <c:pt idx="1">
                  <c:v>170913.36405</c:v>
                </c:pt>
                <c:pt idx="2">
                  <c:v>282566.86268999998</c:v>
                </c:pt>
                <c:pt idx="3">
                  <c:v>197032.56896</c:v>
                </c:pt>
                <c:pt idx="4">
                  <c:v>248778.45129999999</c:v>
                </c:pt>
                <c:pt idx="5">
                  <c:v>207582.27974</c:v>
                </c:pt>
                <c:pt idx="6">
                  <c:v>234060.04074</c:v>
                </c:pt>
                <c:pt idx="7">
                  <c:v>175314.58811000001</c:v>
                </c:pt>
                <c:pt idx="8">
                  <c:v>164172.70626000001</c:v>
                </c:pt>
                <c:pt idx="9">
                  <c:v>280599.61229000002</c:v>
                </c:pt>
                <c:pt idx="10">
                  <c:v>360372.55261000001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5-4486-8A5C-DD4738399604}"/>
            </c:ext>
          </c:extLst>
        </c:ser>
        <c:ser>
          <c:idx val="0"/>
          <c:order val="1"/>
          <c:tx>
            <c:strRef>
              <c:f>'2002_2019_AYLIK_IHR'!$A$53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'2002_2019_AYLIK_IHR'!$C$53:$N$53</c:f>
              <c:numCache>
                <c:formatCode>#,##0</c:formatCode>
                <c:ptCount val="12"/>
                <c:pt idx="0">
                  <c:v>106506.34802</c:v>
                </c:pt>
                <c:pt idx="1">
                  <c:v>149655.0753</c:v>
                </c:pt>
                <c:pt idx="2">
                  <c:v>147926.57779000001</c:v>
                </c:pt>
                <c:pt idx="3">
                  <c:v>189961.07772999999</c:v>
                </c:pt>
                <c:pt idx="4">
                  <c:v>190016.05770999999</c:v>
                </c:pt>
                <c:pt idx="5">
                  <c:v>123013.28576</c:v>
                </c:pt>
                <c:pt idx="6">
                  <c:v>197255.41209</c:v>
                </c:pt>
                <c:pt idx="7">
                  <c:v>119749.85591</c:v>
                </c:pt>
                <c:pt idx="8">
                  <c:v>122785.72756</c:v>
                </c:pt>
                <c:pt idx="9">
                  <c:v>206633.42103999999</c:v>
                </c:pt>
                <c:pt idx="10">
                  <c:v>228958.16792000001</c:v>
                </c:pt>
                <c:pt idx="11">
                  <c:v>253495.31524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5-4486-8A5C-DD4738399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131952"/>
        <c:axId val="-328138480"/>
      </c:lineChart>
      <c:catAx>
        <c:axId val="-32813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813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81384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81319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'2002_2019_AYLIK_IHR'!$C$54:$N$54</c:f>
              <c:numCache>
                <c:formatCode>#,##0</c:formatCode>
                <c:ptCount val="12"/>
                <c:pt idx="0">
                  <c:v>334321.08663999999</c:v>
                </c:pt>
                <c:pt idx="1">
                  <c:v>362268.70181</c:v>
                </c:pt>
                <c:pt idx="2">
                  <c:v>414502.20578999998</c:v>
                </c:pt>
                <c:pt idx="3">
                  <c:v>392877.42651000002</c:v>
                </c:pt>
                <c:pt idx="4">
                  <c:v>473385.95772000001</c:v>
                </c:pt>
                <c:pt idx="5">
                  <c:v>285964.46539000003</c:v>
                </c:pt>
                <c:pt idx="6">
                  <c:v>426276.08750999998</c:v>
                </c:pt>
                <c:pt idx="7">
                  <c:v>345217.51237999997</c:v>
                </c:pt>
                <c:pt idx="8">
                  <c:v>395890.45477999997</c:v>
                </c:pt>
                <c:pt idx="9">
                  <c:v>438017.66996999999</c:v>
                </c:pt>
                <c:pt idx="10">
                  <c:v>419628.15062999999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2-4867-81AF-C28E251EC7C3}"/>
            </c:ext>
          </c:extLst>
        </c:ser>
        <c:ser>
          <c:idx val="0"/>
          <c:order val="1"/>
          <c:tx>
            <c:strRef>
              <c:f>'2002_2019_AYLIK_IHR'!$A$55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'2002_2019_AYLIK_IHR'!$C$55:$N$55</c:f>
              <c:numCache>
                <c:formatCode>#,##0</c:formatCode>
                <c:ptCount val="12"/>
                <c:pt idx="0">
                  <c:v>331287.17619999999</c:v>
                </c:pt>
                <c:pt idx="1">
                  <c:v>350901.89325999998</c:v>
                </c:pt>
                <c:pt idx="2">
                  <c:v>417491.91473000002</c:v>
                </c:pt>
                <c:pt idx="3">
                  <c:v>365935.32127000001</c:v>
                </c:pt>
                <c:pt idx="4">
                  <c:v>406277.45730000001</c:v>
                </c:pt>
                <c:pt idx="5">
                  <c:v>357596.32114999997</c:v>
                </c:pt>
                <c:pt idx="6">
                  <c:v>401446.58250000002</c:v>
                </c:pt>
                <c:pt idx="7">
                  <c:v>342610.28765999997</c:v>
                </c:pt>
                <c:pt idx="8">
                  <c:v>374279.93299</c:v>
                </c:pt>
                <c:pt idx="9">
                  <c:v>422397.16459</c:v>
                </c:pt>
                <c:pt idx="10">
                  <c:v>409368.75912</c:v>
                </c:pt>
                <c:pt idx="11">
                  <c:v>352706.44920999999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2-4867-81AF-C28E251EC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123792"/>
        <c:axId val="-328137936"/>
      </c:lineChart>
      <c:catAx>
        <c:axId val="-32812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8137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813793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2812379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'2002_2019_AYLIK_IHR'!$C$3:$N$3</c:f>
              <c:numCache>
                <c:formatCode>#,##0</c:formatCode>
                <c:ptCount val="12"/>
                <c:pt idx="0">
                  <c:v>1893772.5697699999</c:v>
                </c:pt>
                <c:pt idx="1">
                  <c:v>1835790.1215799998</c:v>
                </c:pt>
                <c:pt idx="2">
                  <c:v>1994931.3816400003</c:v>
                </c:pt>
                <c:pt idx="3">
                  <c:v>1782997.7509899999</c:v>
                </c:pt>
                <c:pt idx="4">
                  <c:v>1896880.0225399998</c:v>
                </c:pt>
                <c:pt idx="5">
                  <c:v>1589490.87335</c:v>
                </c:pt>
                <c:pt idx="6">
                  <c:v>1678333.7223399999</c:v>
                </c:pt>
                <c:pt idx="7">
                  <c:v>1512276.4554900001</c:v>
                </c:pt>
                <c:pt idx="8">
                  <c:v>1894729.5461299999</c:v>
                </c:pt>
                <c:pt idx="9">
                  <c:v>2161637.07779</c:v>
                </c:pt>
                <c:pt idx="10">
                  <c:v>2303839.60042</c:v>
                </c:pt>
                <c:pt idx="11">
                  <c:v>2079295.7697699997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5-42DB-B4E1-9BB297D24152}"/>
            </c:ext>
          </c:extLst>
        </c:ser>
        <c:ser>
          <c:idx val="1"/>
          <c:order val="1"/>
          <c:tx>
            <c:strRef>
              <c:f>'2002_2019_AYLIK_IHR'!$A$2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'2002_2019_AYLIK_IHR'!$C$2:$N$2</c:f>
              <c:numCache>
                <c:formatCode>#,##0</c:formatCode>
                <c:ptCount val="12"/>
                <c:pt idx="0">
                  <c:v>1881453.0826299998</c:v>
                </c:pt>
                <c:pt idx="1">
                  <c:v>1857082.3560499998</c:v>
                </c:pt>
                <c:pt idx="2">
                  <c:v>1950514.2949300003</c:v>
                </c:pt>
                <c:pt idx="3">
                  <c:v>1878281.0767300001</c:v>
                </c:pt>
                <c:pt idx="4">
                  <c:v>2011388.1474600001</c:v>
                </c:pt>
                <c:pt idx="5">
                  <c:v>1363792.6510700001</c:v>
                </c:pt>
                <c:pt idx="6">
                  <c:v>1797846.7732700002</c:v>
                </c:pt>
                <c:pt idx="7">
                  <c:v>1529301.5757499998</c:v>
                </c:pt>
                <c:pt idx="8">
                  <c:v>2076702.46722</c:v>
                </c:pt>
                <c:pt idx="9">
                  <c:v>2424478.7179000005</c:v>
                </c:pt>
                <c:pt idx="10">
                  <c:v>2358534.2563300002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5-42DB-B4E1-9BB297D24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3284400"/>
        <c:axId val="-373287664"/>
      </c:lineChart>
      <c:catAx>
        <c:axId val="-37328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7328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32876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732844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2009-2019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F-4A4F-A992-678E3D628C66}"/>
            </c:ext>
          </c:extLst>
        </c:ser>
        <c:ser>
          <c:idx val="6"/>
          <c:order val="1"/>
          <c:tx>
            <c:strRef>
              <c:f>'2002_2019_AYLIK_IHR'!$A$70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'2002_2019_AYLIK_IHR'!$C$70:$N$70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F-4A4F-A992-678E3D628C66}"/>
            </c:ext>
          </c:extLst>
        </c:ser>
        <c:ser>
          <c:idx val="7"/>
          <c:order val="2"/>
          <c:tx>
            <c:strRef>
              <c:f>'2002_2019_AYLIK_IHR'!$A$71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FF-4A4F-A992-678E3D628C66}"/>
            </c:ext>
          </c:extLst>
        </c:ser>
        <c:ser>
          <c:idx val="0"/>
          <c:order val="3"/>
          <c:tx>
            <c:strRef>
              <c:f>'2002_2019_AYLIK_IHR'!$A$72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'2002_2019_AYLIK_IHR'!$C$72:$N$72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FF-4A4F-A992-678E3D628C66}"/>
            </c:ext>
          </c:extLst>
        </c:ser>
        <c:ser>
          <c:idx val="3"/>
          <c:order val="4"/>
          <c:tx>
            <c:strRef>
              <c:f>'2002_2019_AYLIK_IHR'!$A$73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'2002_2019_AYLIK_IHR'!$C$73:$N$73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FF-4A4F-A992-678E3D628C66}"/>
            </c:ext>
          </c:extLst>
        </c:ser>
        <c:ser>
          <c:idx val="4"/>
          <c:order val="5"/>
          <c:tx>
            <c:strRef>
              <c:f>'2002_2019_AYLIK_IHR'!$A$74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'2002_2019_AYLIK_IHR'!$C$74:$N$74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FF-4A4F-A992-678E3D628C66}"/>
            </c:ext>
          </c:extLst>
        </c:ser>
        <c:ser>
          <c:idx val="1"/>
          <c:order val="6"/>
          <c:tx>
            <c:strRef>
              <c:f>'2002_2019_AYLIK_IHR'!$A$75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'2002_2019_AYLIK_IHR'!$C$75:$N$75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FF-4A4F-A992-678E3D628C66}"/>
            </c:ext>
          </c:extLst>
        </c:ser>
        <c:ser>
          <c:idx val="2"/>
          <c:order val="7"/>
          <c:tx>
            <c:strRef>
              <c:f>'2002_2019_AYLIK_IHR'!$A$76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'2002_2019_AYLIK_IHR'!$C$76:$N$76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FF-4A4F-A992-678E3D628C66}"/>
            </c:ext>
          </c:extLst>
        </c:ser>
        <c:ser>
          <c:idx val="8"/>
          <c:order val="8"/>
          <c:tx>
            <c:strRef>
              <c:f>'2002_2019_AYLIK_IHR'!$A$77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'2002_2019_AYLIK_IHR'!$C$77:$N$77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FF-4A4F-A992-678E3D628C66}"/>
            </c:ext>
          </c:extLst>
        </c:ser>
        <c:ser>
          <c:idx val="9"/>
          <c:order val="9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'2002_2019_AYLIK_IHR'!$C$78:$N$78</c:f>
              <c:numCache>
                <c:formatCode>#,##0</c:formatCode>
                <c:ptCount val="12"/>
                <c:pt idx="0">
                  <c:v>12434098.319</c:v>
                </c:pt>
                <c:pt idx="1">
                  <c:v>13148021.710999999</c:v>
                </c:pt>
                <c:pt idx="2">
                  <c:v>15553245.176999999</c:v>
                </c:pt>
                <c:pt idx="3">
                  <c:v>13846627.891000001</c:v>
                </c:pt>
                <c:pt idx="4">
                  <c:v>14256695.228</c:v>
                </c:pt>
                <c:pt idx="5">
                  <c:v>12924498.134</c:v>
                </c:pt>
                <c:pt idx="6">
                  <c:v>14048956.242000001</c:v>
                </c:pt>
                <c:pt idx="7">
                  <c:v>12331984.01</c:v>
                </c:pt>
                <c:pt idx="8">
                  <c:v>14397835.42</c:v>
                </c:pt>
                <c:pt idx="9">
                  <c:v>15676860.082</c:v>
                </c:pt>
                <c:pt idx="10">
                  <c:v>15491509.931</c:v>
                </c:pt>
                <c:pt idx="11">
                  <c:v>13810281.310000001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FF-4A4F-A992-678E3D628C66}"/>
            </c:ext>
          </c:extLst>
        </c:ser>
        <c:ser>
          <c:idx val="10"/>
          <c:order val="1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'2002_2019_AYLIK_IHR'!$C$79:$D$79</c:f>
              <c:numCache>
                <c:formatCode>#,##0</c:formatCode>
                <c:ptCount val="2"/>
                <c:pt idx="0">
                  <c:v>13179818.101000007</c:v>
                </c:pt>
                <c:pt idx="1">
                  <c:v>13571832.509998554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FF-4A4F-A992-678E3D6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3298000"/>
        <c:axId val="-373287120"/>
      </c:lineChart>
      <c:catAx>
        <c:axId val="-37329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7328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3287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7329800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30321522309711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409282700421941"/>
          <c:w val="0.83187226596675412"/>
          <c:h val="0.74514767932489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'2002_2019_AYLIK_IHR'!$A$62:$A$79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'2002_2019_AYLIK_IHR'!$A$62:$A$79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'2002_2019_AYLIK_IHR'!$O$62:$O$79</c:f>
              <c:numCache>
                <c:formatCode>#,##0</c:formatCode>
                <c:ptCount val="18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167920613.45500001</c:v>
                </c:pt>
                <c:pt idx="17">
                  <c:v>141409227.70898974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3-409C-8723-1306F757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73295280"/>
        <c:axId val="-373294736"/>
      </c:barChart>
      <c:catAx>
        <c:axId val="-37329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73294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3294736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7329528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'2002_2019_AYLIK_IHR'!$C$4:$N$4</c:f>
              <c:numCache>
                <c:formatCode>#,##0</c:formatCode>
                <c:ptCount val="12"/>
                <c:pt idx="0">
                  <c:v>560032.26784999995</c:v>
                </c:pt>
                <c:pt idx="1">
                  <c:v>565173.15093</c:v>
                </c:pt>
                <c:pt idx="2">
                  <c:v>586795.91000999999</c:v>
                </c:pt>
                <c:pt idx="3">
                  <c:v>597721.57305000001</c:v>
                </c:pt>
                <c:pt idx="4">
                  <c:v>590698.97722</c:v>
                </c:pt>
                <c:pt idx="5">
                  <c:v>344768.41849000001</c:v>
                </c:pt>
                <c:pt idx="6">
                  <c:v>546263.20588999998</c:v>
                </c:pt>
                <c:pt idx="7">
                  <c:v>480854.85177000001</c:v>
                </c:pt>
                <c:pt idx="8">
                  <c:v>569509.42692999996</c:v>
                </c:pt>
                <c:pt idx="9">
                  <c:v>699163.17449</c:v>
                </c:pt>
                <c:pt idx="10">
                  <c:v>621120.56318000006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6-4557-9E9F-D43B76E63FD7}"/>
            </c:ext>
          </c:extLst>
        </c:ser>
        <c:ser>
          <c:idx val="0"/>
          <c:order val="1"/>
          <c:tx>
            <c:strRef>
              <c:f>'2002_2019_AYLIK_IHR'!$A$5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'2002_2019_AYLIK_IHR'!$C$5:$N$5</c:f>
              <c:numCache>
                <c:formatCode>#,##0</c:formatCode>
                <c:ptCount val="12"/>
                <c:pt idx="0">
                  <c:v>547223.66903999995</c:v>
                </c:pt>
                <c:pt idx="1">
                  <c:v>534695.97504000005</c:v>
                </c:pt>
                <c:pt idx="2">
                  <c:v>599961.66367000004</c:v>
                </c:pt>
                <c:pt idx="3">
                  <c:v>534035.62387000001</c:v>
                </c:pt>
                <c:pt idx="4">
                  <c:v>559444.18229999999</c:v>
                </c:pt>
                <c:pt idx="5">
                  <c:v>447489.81228999997</c:v>
                </c:pt>
                <c:pt idx="6">
                  <c:v>533361.77830999997</c:v>
                </c:pt>
                <c:pt idx="7">
                  <c:v>489967.42408999999</c:v>
                </c:pt>
                <c:pt idx="8">
                  <c:v>544911.54104000004</c:v>
                </c:pt>
                <c:pt idx="9">
                  <c:v>645860.30122000002</c:v>
                </c:pt>
                <c:pt idx="10">
                  <c:v>647966.02815000003</c:v>
                </c:pt>
                <c:pt idx="11">
                  <c:v>593523.22308999998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6-4557-9E9F-D43B76E63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1845408"/>
        <c:axId val="-441844864"/>
      </c:lineChart>
      <c:catAx>
        <c:axId val="-441845408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4184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41844864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4184540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'2002_2019_AYLIK_IHR'!$C$6:$N$6</c:f>
              <c:numCache>
                <c:formatCode>#,##0</c:formatCode>
                <c:ptCount val="12"/>
                <c:pt idx="0">
                  <c:v>199176.22761</c:v>
                </c:pt>
                <c:pt idx="1">
                  <c:v>165895.22714</c:v>
                </c:pt>
                <c:pt idx="2">
                  <c:v>143609.00703000001</c:v>
                </c:pt>
                <c:pt idx="3">
                  <c:v>113212.84436</c:v>
                </c:pt>
                <c:pt idx="4">
                  <c:v>140808.25948000001</c:v>
                </c:pt>
                <c:pt idx="5">
                  <c:v>202431.16746</c:v>
                </c:pt>
                <c:pt idx="6">
                  <c:v>131758.15486000001</c:v>
                </c:pt>
                <c:pt idx="7">
                  <c:v>109811.75022</c:v>
                </c:pt>
                <c:pt idx="8">
                  <c:v>148524.19302000001</c:v>
                </c:pt>
                <c:pt idx="9">
                  <c:v>224027.79615000001</c:v>
                </c:pt>
                <c:pt idx="10">
                  <c:v>332109.11475000001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E-4480-8090-D44B41B79E20}"/>
            </c:ext>
          </c:extLst>
        </c:ser>
        <c:ser>
          <c:idx val="0"/>
          <c:order val="1"/>
          <c:tx>
            <c:strRef>
              <c:f>'2002_2019_AYLIK_IHR'!$A$7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'2002_2019_AYLIK_IHR'!$C$7:$N$7</c:f>
              <c:numCache>
                <c:formatCode>#,##0</c:formatCode>
                <c:ptCount val="12"/>
                <c:pt idx="0">
                  <c:v>225394.03391999999</c:v>
                </c:pt>
                <c:pt idx="1">
                  <c:v>211794.99771</c:v>
                </c:pt>
                <c:pt idx="2">
                  <c:v>207194.92988000001</c:v>
                </c:pt>
                <c:pt idx="3">
                  <c:v>149357.76658</c:v>
                </c:pt>
                <c:pt idx="4">
                  <c:v>213052.51121999999</c:v>
                </c:pt>
                <c:pt idx="5">
                  <c:v>167635.71973000001</c:v>
                </c:pt>
                <c:pt idx="6">
                  <c:v>104468.44220999999</c:v>
                </c:pt>
                <c:pt idx="7">
                  <c:v>111080.49325</c:v>
                </c:pt>
                <c:pt idx="8">
                  <c:v>152215.67697</c:v>
                </c:pt>
                <c:pt idx="9">
                  <c:v>201895.71311000001</c:v>
                </c:pt>
                <c:pt idx="10">
                  <c:v>299870.78087999998</c:v>
                </c:pt>
                <c:pt idx="11">
                  <c:v>281780.24563999998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E-4480-8090-D44B41B79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549696"/>
        <c:axId val="-331539904"/>
      </c:lineChart>
      <c:catAx>
        <c:axId val="-3315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39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15399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49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'2002_2019_AYLIK_IHR'!$C$8:$N$8</c:f>
              <c:numCache>
                <c:formatCode>#,##0</c:formatCode>
                <c:ptCount val="12"/>
                <c:pt idx="0">
                  <c:v>125430.57365000001</c:v>
                </c:pt>
                <c:pt idx="1">
                  <c:v>122129.61801000001</c:v>
                </c:pt>
                <c:pt idx="2">
                  <c:v>128023.94576</c:v>
                </c:pt>
                <c:pt idx="3">
                  <c:v>125241.11874999999</c:v>
                </c:pt>
                <c:pt idx="4">
                  <c:v>138535.53400000001</c:v>
                </c:pt>
                <c:pt idx="5">
                  <c:v>83562.290519999995</c:v>
                </c:pt>
                <c:pt idx="6">
                  <c:v>130153.73158000001</c:v>
                </c:pt>
                <c:pt idx="7">
                  <c:v>127960.12569</c:v>
                </c:pt>
                <c:pt idx="8">
                  <c:v>152653.41537999999</c:v>
                </c:pt>
                <c:pt idx="9">
                  <c:v>148445.80556000001</c:v>
                </c:pt>
                <c:pt idx="10">
                  <c:v>139945.27288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0-4B71-B8E4-EC2935820D64}"/>
            </c:ext>
          </c:extLst>
        </c:ser>
        <c:ser>
          <c:idx val="0"/>
          <c:order val="1"/>
          <c:tx>
            <c:strRef>
              <c:f>'2002_2019_AYLIK_IHR'!$A$9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'2002_2019_AYLIK_IHR'!$C$9:$N$9</c:f>
              <c:numCache>
                <c:formatCode>#,##0</c:formatCode>
                <c:ptCount val="12"/>
                <c:pt idx="0">
                  <c:v>119835.36044999999</c:v>
                </c:pt>
                <c:pt idx="1">
                  <c:v>117643.61351</c:v>
                </c:pt>
                <c:pt idx="2">
                  <c:v>141218.40416000001</c:v>
                </c:pt>
                <c:pt idx="3">
                  <c:v>128537.29485999999</c:v>
                </c:pt>
                <c:pt idx="4">
                  <c:v>137415.20196999999</c:v>
                </c:pt>
                <c:pt idx="5">
                  <c:v>118810.93104</c:v>
                </c:pt>
                <c:pt idx="6">
                  <c:v>125958.33078</c:v>
                </c:pt>
                <c:pt idx="7">
                  <c:v>111575.90204</c:v>
                </c:pt>
                <c:pt idx="8">
                  <c:v>143606.38631</c:v>
                </c:pt>
                <c:pt idx="9">
                  <c:v>141439.89913999999</c:v>
                </c:pt>
                <c:pt idx="10">
                  <c:v>150300.53182</c:v>
                </c:pt>
                <c:pt idx="11">
                  <c:v>128118.89834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0-4B71-B8E4-EC2935820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540448"/>
        <c:axId val="-331548608"/>
      </c:lineChart>
      <c:catAx>
        <c:axId val="-33154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4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315486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315404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1"/>
  <sheetViews>
    <sheetView showGridLines="0" tabSelected="1" zoomScale="80" zoomScaleNormal="80" workbookViewId="0">
      <pane xSplit="1" ySplit="7" topLeftCell="B17" activePane="bottomRight" state="frozen"/>
      <selection activeCell="B16" sqref="B16"/>
      <selection pane="topRight" activeCell="B16" sqref="B16"/>
      <selection pane="bottomLeft" activeCell="B16" sqref="B16"/>
      <selection pane="bottomRight" activeCell="C49" sqref="C49"/>
    </sheetView>
  </sheetViews>
  <sheetFormatPr defaultColWidth="9.21875" defaultRowHeight="13.2" x14ac:dyDescent="0.25"/>
  <cols>
    <col min="1" max="1" width="52.21875" style="1" customWidth="1"/>
    <col min="2" max="2" width="17.777343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77734375" style="1" bestFit="1" customWidth="1"/>
    <col min="8" max="8" width="10.21875" style="1" bestFit="1" customWidth="1"/>
    <col min="9" max="9" width="13.5546875" style="1" bestFit="1" customWidth="1"/>
    <col min="10" max="11" width="18.77734375" style="1" bestFit="1" customWidth="1"/>
    <col min="12" max="13" width="9.44140625" style="1" bestFit="1" customWidth="1"/>
    <col min="14" max="16384" width="9.21875" style="1"/>
  </cols>
  <sheetData>
    <row r="1" spans="1:13" ht="24.6" x14ac:dyDescent="0.4">
      <c r="B1" s="163" t="s">
        <v>128</v>
      </c>
      <c r="C1" s="163"/>
      <c r="D1" s="163"/>
      <c r="E1" s="163"/>
      <c r="F1" s="163"/>
      <c r="G1" s="163"/>
      <c r="H1" s="163"/>
      <c r="I1" s="163"/>
      <c r="J1" s="163"/>
      <c r="K1" s="71"/>
      <c r="L1" s="71"/>
      <c r="M1" s="71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60" t="s">
        <v>129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2"/>
    </row>
    <row r="6" spans="1:13" ht="17.399999999999999" x14ac:dyDescent="0.25">
      <c r="A6" s="3"/>
      <c r="B6" s="159" t="s">
        <v>130</v>
      </c>
      <c r="C6" s="159"/>
      <c r="D6" s="159"/>
      <c r="E6" s="159"/>
      <c r="F6" s="159" t="s">
        <v>131</v>
      </c>
      <c r="G6" s="159"/>
      <c r="H6" s="159"/>
      <c r="I6" s="159"/>
      <c r="J6" s="159" t="s">
        <v>105</v>
      </c>
      <c r="K6" s="159"/>
      <c r="L6" s="159"/>
      <c r="M6" s="159"/>
    </row>
    <row r="7" spans="1:13" ht="28.2" x14ac:dyDescent="0.3">
      <c r="A7" s="4" t="s">
        <v>1</v>
      </c>
      <c r="B7" s="5">
        <v>2018</v>
      </c>
      <c r="C7" s="6">
        <v>2019</v>
      </c>
      <c r="D7" s="7" t="s">
        <v>119</v>
      </c>
      <c r="E7" s="7" t="s">
        <v>120</v>
      </c>
      <c r="F7" s="5">
        <v>2018</v>
      </c>
      <c r="G7" s="6">
        <v>2019</v>
      </c>
      <c r="H7" s="7" t="s">
        <v>119</v>
      </c>
      <c r="I7" s="7" t="s">
        <v>120</v>
      </c>
      <c r="J7" s="5" t="s">
        <v>132</v>
      </c>
      <c r="K7" s="5" t="s">
        <v>133</v>
      </c>
      <c r="L7" s="7" t="s">
        <v>119</v>
      </c>
      <c r="M7" s="7" t="s">
        <v>118</v>
      </c>
    </row>
    <row r="8" spans="1:13" ht="16.8" x14ac:dyDescent="0.3">
      <c r="A8" s="88" t="s">
        <v>2</v>
      </c>
      <c r="B8" s="8">
        <f>B9+B18+B20</f>
        <v>2303839.60042</v>
      </c>
      <c r="C8" s="8">
        <f>C9+C18+C20</f>
        <v>2358534.2563300002</v>
      </c>
      <c r="D8" s="10">
        <f t="shared" ref="D8:D48" si="0">(C8-B8)/B8*100</f>
        <v>2.3740652734690877</v>
      </c>
      <c r="E8" s="10">
        <f>C8/C$48*100</f>
        <v>14.546598524701448</v>
      </c>
      <c r="F8" s="8">
        <f>F9+F18+F20</f>
        <v>20544679.122039996</v>
      </c>
      <c r="G8" s="8">
        <f>G9+G18+G20</f>
        <v>21129375.39934</v>
      </c>
      <c r="H8" s="10">
        <f t="shared" ref="H8:H48" si="1">(G8-F8)/F8*100</f>
        <v>2.8459742487423485</v>
      </c>
      <c r="I8" s="10">
        <f>G8/G$48*100</f>
        <v>12.800481281448997</v>
      </c>
      <c r="J8" s="8">
        <f>J9+J18+J20</f>
        <v>22676137.899130002</v>
      </c>
      <c r="K8" s="8">
        <f>K9+K18+K20</f>
        <v>23208671.169110004</v>
      </c>
      <c r="L8" s="10">
        <f t="shared" ref="L8:L48" si="2">(K8-J8)/J8*100</f>
        <v>2.3484301971917074</v>
      </c>
      <c r="M8" s="10">
        <f>K8/K$48*100</f>
        <v>12.912508791682246</v>
      </c>
    </row>
    <row r="9" spans="1:13" ht="15.6" x14ac:dyDescent="0.3">
      <c r="A9" s="9" t="s">
        <v>3</v>
      </c>
      <c r="B9" s="8">
        <f>B10+B11+B12+B13+B14+B15+B16+B17</f>
        <v>1578490.1377600003</v>
      </c>
      <c r="C9" s="8">
        <f>C10+C11+C12+C13+C14+C15+C16+C17</f>
        <v>1621019.4053300002</v>
      </c>
      <c r="D9" s="10">
        <f t="shared" si="0"/>
        <v>2.6943004934039205</v>
      </c>
      <c r="E9" s="10">
        <f t="shared" ref="E9:E48" si="3">C9/C$48*100</f>
        <v>9.9978698324178588</v>
      </c>
      <c r="F9" s="8">
        <f>F10+F11+F12+F13+F14+F15+F16+F17</f>
        <v>13691727.095629999</v>
      </c>
      <c r="G9" s="8">
        <f>G10+G11+G12+G13+G14+G15+G16+G17</f>
        <v>13817119.27575</v>
      </c>
      <c r="H9" s="10">
        <f t="shared" si="1"/>
        <v>0.91582441896626865</v>
      </c>
      <c r="I9" s="10">
        <f t="shared" ref="I9:I48" si="4">G9/G$48*100</f>
        <v>8.3706107402640306</v>
      </c>
      <c r="J9" s="8">
        <f>J10+J11+J12+J13+J14+J15+J16+J17</f>
        <v>15153459.283659998</v>
      </c>
      <c r="K9" s="8">
        <f>K10+K11+K12+K13+K14+K15+K16+K17</f>
        <v>15224134.388670003</v>
      </c>
      <c r="L9" s="10">
        <f t="shared" si="2"/>
        <v>0.46639584854538008</v>
      </c>
      <c r="M9" s="10">
        <f t="shared" ref="M9:M48" si="5">K9/K$48*100</f>
        <v>8.4701863242001316</v>
      </c>
    </row>
    <row r="10" spans="1:13" ht="13.8" x14ac:dyDescent="0.25">
      <c r="A10" s="11" t="s">
        <v>134</v>
      </c>
      <c r="B10" s="12">
        <v>647966.02815000003</v>
      </c>
      <c r="C10" s="12">
        <v>621120.56318000006</v>
      </c>
      <c r="D10" s="13">
        <f t="shared" si="0"/>
        <v>-4.1430358697424516</v>
      </c>
      <c r="E10" s="13">
        <f t="shared" si="3"/>
        <v>3.8308502171493326</v>
      </c>
      <c r="F10" s="12">
        <v>6084917.99902</v>
      </c>
      <c r="G10" s="12">
        <v>6162101.5198100004</v>
      </c>
      <c r="H10" s="13">
        <f t="shared" si="1"/>
        <v>1.2684397850953975</v>
      </c>
      <c r="I10" s="13">
        <f t="shared" si="4"/>
        <v>3.7330902436983617</v>
      </c>
      <c r="J10" s="12">
        <v>6647099.6153199999</v>
      </c>
      <c r="K10" s="12">
        <v>6755624.7429</v>
      </c>
      <c r="L10" s="13">
        <f t="shared" si="2"/>
        <v>1.6326688911036509</v>
      </c>
      <c r="M10" s="13">
        <f t="shared" si="5"/>
        <v>3.7585979503258002</v>
      </c>
    </row>
    <row r="11" spans="1:13" ht="13.8" x14ac:dyDescent="0.25">
      <c r="A11" s="11" t="s">
        <v>135</v>
      </c>
      <c r="B11" s="12">
        <v>299870.78087999998</v>
      </c>
      <c r="C11" s="12">
        <v>332109.11475000001</v>
      </c>
      <c r="D11" s="13">
        <f t="shared" si="0"/>
        <v>10.750741961385335</v>
      </c>
      <c r="E11" s="13">
        <f t="shared" si="3"/>
        <v>2.048330629795315</v>
      </c>
      <c r="F11" s="12">
        <v>2043961.06546</v>
      </c>
      <c r="G11" s="12">
        <v>1911363.74208</v>
      </c>
      <c r="H11" s="13">
        <f t="shared" si="1"/>
        <v>-6.4872724642706689</v>
      </c>
      <c r="I11" s="13">
        <f t="shared" si="4"/>
        <v>1.1579318053717567</v>
      </c>
      <c r="J11" s="12">
        <v>2403324.7991300002</v>
      </c>
      <c r="K11" s="12">
        <v>2193143.9877200001</v>
      </c>
      <c r="L11" s="13">
        <f t="shared" si="2"/>
        <v>-8.7454184921690654</v>
      </c>
      <c r="M11" s="13">
        <f t="shared" si="5"/>
        <v>1.2201901098306407</v>
      </c>
    </row>
    <row r="12" spans="1:13" ht="13.8" x14ac:dyDescent="0.25">
      <c r="A12" s="11" t="s">
        <v>136</v>
      </c>
      <c r="B12" s="12">
        <v>150300.53182</v>
      </c>
      <c r="C12" s="12">
        <v>139945.27288</v>
      </c>
      <c r="D12" s="13">
        <f t="shared" si="0"/>
        <v>-6.8897021285336919</v>
      </c>
      <c r="E12" s="13">
        <f t="shared" si="3"/>
        <v>0.86313255554865065</v>
      </c>
      <c r="F12" s="12">
        <v>1436341.8560800001</v>
      </c>
      <c r="G12" s="12">
        <v>1422081.43178</v>
      </c>
      <c r="H12" s="13">
        <f t="shared" si="1"/>
        <v>-0.99282940475737325</v>
      </c>
      <c r="I12" s="13">
        <f t="shared" si="4"/>
        <v>0.861517503672384</v>
      </c>
      <c r="J12" s="12">
        <v>1553878.8763300001</v>
      </c>
      <c r="K12" s="12">
        <v>1550200.3301200001</v>
      </c>
      <c r="L12" s="13">
        <f t="shared" si="2"/>
        <v>-0.23673313705687049</v>
      </c>
      <c r="M12" s="13">
        <f t="shared" si="5"/>
        <v>0.86247830587496843</v>
      </c>
    </row>
    <row r="13" spans="1:13" ht="13.8" x14ac:dyDescent="0.25">
      <c r="A13" s="11" t="s">
        <v>137</v>
      </c>
      <c r="B13" s="12">
        <v>157594.55538999999</v>
      </c>
      <c r="C13" s="12">
        <v>151961.41383999999</v>
      </c>
      <c r="D13" s="13">
        <f t="shared" si="0"/>
        <v>-3.5744518813227009</v>
      </c>
      <c r="E13" s="13">
        <f t="shared" si="3"/>
        <v>0.93724382948593443</v>
      </c>
      <c r="F13" s="12">
        <v>1260248.34773</v>
      </c>
      <c r="G13" s="12">
        <v>1295885.13108</v>
      </c>
      <c r="H13" s="13">
        <f t="shared" si="1"/>
        <v>2.8277587837500482</v>
      </c>
      <c r="I13" s="13">
        <f t="shared" si="4"/>
        <v>0.78506595911092392</v>
      </c>
      <c r="J13" s="12">
        <v>1391327.8188799999</v>
      </c>
      <c r="K13" s="12">
        <v>1422420.4572699999</v>
      </c>
      <c r="L13" s="13">
        <f t="shared" si="2"/>
        <v>2.234745684523805</v>
      </c>
      <c r="M13" s="13">
        <f t="shared" si="5"/>
        <v>0.79138596631130964</v>
      </c>
    </row>
    <row r="14" spans="1:13" ht="13.8" x14ac:dyDescent="0.25">
      <c r="A14" s="11" t="s">
        <v>138</v>
      </c>
      <c r="B14" s="12">
        <v>179368.07902</v>
      </c>
      <c r="C14" s="12">
        <v>265503.30468</v>
      </c>
      <c r="D14" s="13">
        <f t="shared" si="0"/>
        <v>48.021490853116454</v>
      </c>
      <c r="E14" s="13">
        <f t="shared" si="3"/>
        <v>1.6375297368676685</v>
      </c>
      <c r="F14" s="12">
        <v>1468353.3295799999</v>
      </c>
      <c r="G14" s="12">
        <v>1845128.8906</v>
      </c>
      <c r="H14" s="13">
        <f t="shared" si="1"/>
        <v>25.659734168190369</v>
      </c>
      <c r="I14" s="13">
        <f t="shared" si="4"/>
        <v>1.1178057741699172</v>
      </c>
      <c r="J14" s="12">
        <v>1627422.8088400001</v>
      </c>
      <c r="K14" s="12">
        <v>2009766.3320899999</v>
      </c>
      <c r="L14" s="13">
        <f t="shared" si="2"/>
        <v>23.493803894915789</v>
      </c>
      <c r="M14" s="13">
        <f t="shared" si="5"/>
        <v>1.1181650704276089</v>
      </c>
    </row>
    <row r="15" spans="1:13" ht="13.8" x14ac:dyDescent="0.25">
      <c r="A15" s="11" t="s">
        <v>139</v>
      </c>
      <c r="B15" s="12">
        <v>34843.242209999997</v>
      </c>
      <c r="C15" s="12">
        <v>25287.62067</v>
      </c>
      <c r="D15" s="13">
        <f t="shared" si="0"/>
        <v>-27.424604984829848</v>
      </c>
      <c r="E15" s="13">
        <f t="shared" si="3"/>
        <v>0.15596502978244778</v>
      </c>
      <c r="F15" s="12">
        <v>366400.96740999998</v>
      </c>
      <c r="G15" s="12">
        <v>255952.72013999999</v>
      </c>
      <c r="H15" s="13">
        <f t="shared" si="1"/>
        <v>-30.144092700063542</v>
      </c>
      <c r="I15" s="13">
        <f t="shared" si="4"/>
        <v>0.15505986055746651</v>
      </c>
      <c r="J15" s="12">
        <v>410023.50348999997</v>
      </c>
      <c r="K15" s="12">
        <v>289028.58627000003</v>
      </c>
      <c r="L15" s="13">
        <f t="shared" si="2"/>
        <v>-29.50926378369207</v>
      </c>
      <c r="M15" s="13">
        <f t="shared" si="5"/>
        <v>0.16080559434295186</v>
      </c>
    </row>
    <row r="16" spans="1:13" ht="13.8" x14ac:dyDescent="0.25">
      <c r="A16" s="11" t="s">
        <v>140</v>
      </c>
      <c r="B16" s="12">
        <v>101133.17666</v>
      </c>
      <c r="C16" s="12">
        <v>75985.07273</v>
      </c>
      <c r="D16" s="13">
        <f t="shared" si="0"/>
        <v>-24.866324544066781</v>
      </c>
      <c r="E16" s="13">
        <f t="shared" si="3"/>
        <v>0.46864884150272695</v>
      </c>
      <c r="F16" s="12">
        <v>939552.10838999995</v>
      </c>
      <c r="G16" s="12">
        <v>828223.7953</v>
      </c>
      <c r="H16" s="13">
        <f t="shared" si="1"/>
        <v>-11.849083419201751</v>
      </c>
      <c r="I16" s="13">
        <f t="shared" si="4"/>
        <v>0.50174995655193155</v>
      </c>
      <c r="J16" s="12">
        <v>1018095.84887</v>
      </c>
      <c r="K16" s="12">
        <v>900233.68400999997</v>
      </c>
      <c r="L16" s="13">
        <f t="shared" si="2"/>
        <v>-11.576725805415769</v>
      </c>
      <c r="M16" s="13">
        <f t="shared" si="5"/>
        <v>0.50085915193710695</v>
      </c>
    </row>
    <row r="17" spans="1:13" ht="13.8" x14ac:dyDescent="0.25">
      <c r="A17" s="11" t="s">
        <v>141</v>
      </c>
      <c r="B17" s="12">
        <v>7413.7436299999999</v>
      </c>
      <c r="C17" s="12">
        <v>9107.0426000000007</v>
      </c>
      <c r="D17" s="13">
        <f t="shared" si="0"/>
        <v>22.839998987124414</v>
      </c>
      <c r="E17" s="13">
        <f t="shared" si="3"/>
        <v>5.6168992285782364E-2</v>
      </c>
      <c r="F17" s="12">
        <v>91951.421960000007</v>
      </c>
      <c r="G17" s="12">
        <v>96382.044959999999</v>
      </c>
      <c r="H17" s="13">
        <f t="shared" si="1"/>
        <v>4.8184388077515186</v>
      </c>
      <c r="I17" s="13">
        <f t="shared" si="4"/>
        <v>5.8389637131289404E-2</v>
      </c>
      <c r="J17" s="12">
        <v>102286.0128</v>
      </c>
      <c r="K17" s="12">
        <v>103716.26829000001</v>
      </c>
      <c r="L17" s="13">
        <f t="shared" si="2"/>
        <v>1.3982903926430208</v>
      </c>
      <c r="M17" s="13">
        <f t="shared" si="5"/>
        <v>5.7704175149742368E-2</v>
      </c>
    </row>
    <row r="18" spans="1:13" ht="15.6" x14ac:dyDescent="0.3">
      <c r="A18" s="9" t="s">
        <v>12</v>
      </c>
      <c r="B18" s="8">
        <f>B19</f>
        <v>241024.81894</v>
      </c>
      <c r="C18" s="8">
        <f>C19</f>
        <v>215400.73756000001</v>
      </c>
      <c r="D18" s="10">
        <f t="shared" si="0"/>
        <v>-10.631304067644077</v>
      </c>
      <c r="E18" s="10">
        <f t="shared" si="3"/>
        <v>1.3285149633932176</v>
      </c>
      <c r="F18" s="8">
        <f>F19</f>
        <v>2296830.7029499998</v>
      </c>
      <c r="G18" s="8">
        <f>G19</f>
        <v>2304445.4804500001</v>
      </c>
      <c r="H18" s="10">
        <f t="shared" si="1"/>
        <v>0.33153412178877878</v>
      </c>
      <c r="I18" s="10">
        <f t="shared" si="4"/>
        <v>1.3960664089266628</v>
      </c>
      <c r="J18" s="8">
        <f>J19</f>
        <v>2518732.4884500001</v>
      </c>
      <c r="K18" s="8">
        <f>K19</f>
        <v>2518194.4870600002</v>
      </c>
      <c r="L18" s="10">
        <f t="shared" si="2"/>
        <v>-2.136000517986545E-2</v>
      </c>
      <c r="M18" s="10">
        <f t="shared" si="5"/>
        <v>1.4010370613810084</v>
      </c>
    </row>
    <row r="19" spans="1:13" ht="13.8" x14ac:dyDescent="0.25">
      <c r="A19" s="11" t="s">
        <v>142</v>
      </c>
      <c r="B19" s="12">
        <v>241024.81894</v>
      </c>
      <c r="C19" s="12">
        <v>215400.73756000001</v>
      </c>
      <c r="D19" s="13">
        <f t="shared" si="0"/>
        <v>-10.631304067644077</v>
      </c>
      <c r="E19" s="13">
        <f t="shared" si="3"/>
        <v>1.3285149633932176</v>
      </c>
      <c r="F19" s="12">
        <v>2296830.7029499998</v>
      </c>
      <c r="G19" s="12">
        <v>2304445.4804500001</v>
      </c>
      <c r="H19" s="13">
        <f t="shared" si="1"/>
        <v>0.33153412178877878</v>
      </c>
      <c r="I19" s="13">
        <f t="shared" si="4"/>
        <v>1.3960664089266628</v>
      </c>
      <c r="J19" s="12">
        <v>2518732.4884500001</v>
      </c>
      <c r="K19" s="12">
        <v>2518194.4870600002</v>
      </c>
      <c r="L19" s="13">
        <f t="shared" si="2"/>
        <v>-2.136000517986545E-2</v>
      </c>
      <c r="M19" s="13">
        <f t="shared" si="5"/>
        <v>1.4010370613810084</v>
      </c>
    </row>
    <row r="20" spans="1:13" ht="15.6" x14ac:dyDescent="0.3">
      <c r="A20" s="9" t="s">
        <v>111</v>
      </c>
      <c r="B20" s="8">
        <f>B21</f>
        <v>484324.64371999999</v>
      </c>
      <c r="C20" s="8">
        <f>C21</f>
        <v>522114.11343999999</v>
      </c>
      <c r="D20" s="10">
        <f t="shared" si="0"/>
        <v>7.8025081337482014</v>
      </c>
      <c r="E20" s="10">
        <f t="shared" si="3"/>
        <v>3.2202137288903705</v>
      </c>
      <c r="F20" s="8">
        <f>F21</f>
        <v>4556121.3234599996</v>
      </c>
      <c r="G20" s="8">
        <f>G21</f>
        <v>5007810.6431400003</v>
      </c>
      <c r="H20" s="10">
        <f t="shared" si="1"/>
        <v>9.9139001710555803</v>
      </c>
      <c r="I20" s="10">
        <f t="shared" si="4"/>
        <v>3.0338041322583038</v>
      </c>
      <c r="J20" s="8">
        <f>J21</f>
        <v>5003946.1270199995</v>
      </c>
      <c r="K20" s="8">
        <f>K21</f>
        <v>5466342.2933799997</v>
      </c>
      <c r="L20" s="10">
        <f t="shared" si="2"/>
        <v>9.2406303869496487</v>
      </c>
      <c r="M20" s="10">
        <f t="shared" si="5"/>
        <v>3.0412854061011054</v>
      </c>
    </row>
    <row r="21" spans="1:13" ht="13.8" x14ac:dyDescent="0.25">
      <c r="A21" s="11" t="s">
        <v>143</v>
      </c>
      <c r="B21" s="12">
        <v>484324.64371999999</v>
      </c>
      <c r="C21" s="12">
        <v>522114.11343999999</v>
      </c>
      <c r="D21" s="13">
        <f t="shared" si="0"/>
        <v>7.8025081337482014</v>
      </c>
      <c r="E21" s="13">
        <f t="shared" si="3"/>
        <v>3.2202137288903705</v>
      </c>
      <c r="F21" s="12">
        <v>4556121.3234599996</v>
      </c>
      <c r="G21" s="12">
        <v>5007810.6431400003</v>
      </c>
      <c r="H21" s="13">
        <f t="shared" si="1"/>
        <v>9.9139001710555803</v>
      </c>
      <c r="I21" s="13">
        <f t="shared" si="4"/>
        <v>3.0338041322583038</v>
      </c>
      <c r="J21" s="12">
        <v>5003946.1270199995</v>
      </c>
      <c r="K21" s="12">
        <v>5466342.2933799997</v>
      </c>
      <c r="L21" s="13">
        <f t="shared" si="2"/>
        <v>9.2406303869496487</v>
      </c>
      <c r="M21" s="13">
        <f t="shared" si="5"/>
        <v>3.0412854061011054</v>
      </c>
    </row>
    <row r="22" spans="1:13" ht="16.8" x14ac:dyDescent="0.3">
      <c r="A22" s="88" t="s">
        <v>14</v>
      </c>
      <c r="B22" s="8">
        <f>B23+B27+B29</f>
        <v>12272335.008700002</v>
      </c>
      <c r="C22" s="8">
        <f>C23+C27+C29</f>
        <v>12134291.771519998</v>
      </c>
      <c r="D22" s="10">
        <f t="shared" si="0"/>
        <v>-1.1248326995811591</v>
      </c>
      <c r="E22" s="10">
        <f t="shared" si="3"/>
        <v>74.839986024435561</v>
      </c>
      <c r="F22" s="8">
        <f>F23+F27+F29</f>
        <v>125143773.03855999</v>
      </c>
      <c r="G22" s="8">
        <f>G23+G27+G29</f>
        <v>126810752.79026002</v>
      </c>
      <c r="H22" s="10">
        <f t="shared" si="1"/>
        <v>1.3320516964007389</v>
      </c>
      <c r="I22" s="10">
        <f t="shared" si="4"/>
        <v>76.823788526606577</v>
      </c>
      <c r="J22" s="8">
        <f>J23+J27+J29</f>
        <v>136143236.68611002</v>
      </c>
      <c r="K22" s="8">
        <f>K23+K27+K29</f>
        <v>137878228.07276002</v>
      </c>
      <c r="L22" s="10">
        <f t="shared" si="2"/>
        <v>1.2743867627079914</v>
      </c>
      <c r="M22" s="10">
        <f t="shared" si="5"/>
        <v>76.710718127657273</v>
      </c>
    </row>
    <row r="23" spans="1:13" ht="15.6" x14ac:dyDescent="0.3">
      <c r="A23" s="9" t="s">
        <v>15</v>
      </c>
      <c r="B23" s="8">
        <f>B24+B25+B26</f>
        <v>1098601.8231500001</v>
      </c>
      <c r="C23" s="8">
        <f>C24+C25+C26</f>
        <v>1051643.2614800001</v>
      </c>
      <c r="D23" s="10">
        <f>(C23-B23)/B23*100</f>
        <v>-4.2743932042053761</v>
      </c>
      <c r="E23" s="10">
        <f t="shared" si="3"/>
        <v>6.486160747888138</v>
      </c>
      <c r="F23" s="8">
        <f>F24+F25+F26</f>
        <v>11459979.26952</v>
      </c>
      <c r="G23" s="8">
        <f>G24+G25+G26</f>
        <v>11185294.635750001</v>
      </c>
      <c r="H23" s="10">
        <f t="shared" si="1"/>
        <v>-2.3969034088968599</v>
      </c>
      <c r="I23" s="10">
        <f t="shared" si="4"/>
        <v>6.7762133005068419</v>
      </c>
      <c r="J23" s="8">
        <f>J24+J25+J26</f>
        <v>12475720.285579998</v>
      </c>
      <c r="K23" s="8">
        <f>K24+K25+K26</f>
        <v>12130850.702680001</v>
      </c>
      <c r="L23" s="10">
        <f t="shared" si="2"/>
        <v>-2.7643260269197674</v>
      </c>
      <c r="M23" s="10">
        <f t="shared" si="5"/>
        <v>6.7491893528752591</v>
      </c>
    </row>
    <row r="24" spans="1:13" ht="13.8" x14ac:dyDescent="0.25">
      <c r="A24" s="11" t="s">
        <v>144</v>
      </c>
      <c r="B24" s="12">
        <v>746703.06454000005</v>
      </c>
      <c r="C24" s="12">
        <v>674775.64575000003</v>
      </c>
      <c r="D24" s="13">
        <f t="shared" si="0"/>
        <v>-9.6326668800147868</v>
      </c>
      <c r="E24" s="13">
        <f t="shared" si="3"/>
        <v>4.1617756395216121</v>
      </c>
      <c r="F24" s="12">
        <v>7835417.6276900005</v>
      </c>
      <c r="G24" s="12">
        <v>7323120.9771800004</v>
      </c>
      <c r="H24" s="13">
        <f t="shared" si="1"/>
        <v>-6.5382175507731404</v>
      </c>
      <c r="I24" s="13">
        <f t="shared" si="4"/>
        <v>4.4364526266643525</v>
      </c>
      <c r="J24" s="12">
        <v>8527618.2917899992</v>
      </c>
      <c r="K24" s="12">
        <v>7944625.0984300002</v>
      </c>
      <c r="L24" s="13">
        <f t="shared" si="2"/>
        <v>-6.8365301237894069</v>
      </c>
      <c r="M24" s="13">
        <f t="shared" si="5"/>
        <v>4.4201169762202586</v>
      </c>
    </row>
    <row r="25" spans="1:13" ht="13.8" x14ac:dyDescent="0.25">
      <c r="A25" s="11" t="s">
        <v>145</v>
      </c>
      <c r="B25" s="12">
        <v>124206.18283999999</v>
      </c>
      <c r="C25" s="12">
        <v>124931.72049000001</v>
      </c>
      <c r="D25" s="13">
        <f t="shared" si="0"/>
        <v>0.58413972107542866</v>
      </c>
      <c r="E25" s="13">
        <f t="shared" si="3"/>
        <v>0.77053431642587566</v>
      </c>
      <c r="F25" s="12">
        <v>1549615.74113</v>
      </c>
      <c r="G25" s="12">
        <v>1552907.0999799999</v>
      </c>
      <c r="H25" s="13">
        <f t="shared" si="1"/>
        <v>0.21239838771900049</v>
      </c>
      <c r="I25" s="13">
        <f t="shared" si="4"/>
        <v>0.94077358603530448</v>
      </c>
      <c r="J25" s="12">
        <v>1673013.7521299999</v>
      </c>
      <c r="K25" s="12">
        <v>1686862.0861</v>
      </c>
      <c r="L25" s="13">
        <f t="shared" si="2"/>
        <v>0.82774776670956873</v>
      </c>
      <c r="M25" s="13">
        <f t="shared" si="5"/>
        <v>0.93851222064416773</v>
      </c>
    </row>
    <row r="26" spans="1:13" ht="13.8" x14ac:dyDescent="0.25">
      <c r="A26" s="11" t="s">
        <v>146</v>
      </c>
      <c r="B26" s="12">
        <v>227692.57577</v>
      </c>
      <c r="C26" s="12">
        <v>251935.89524000001</v>
      </c>
      <c r="D26" s="13">
        <f t="shared" si="0"/>
        <v>10.647391285383419</v>
      </c>
      <c r="E26" s="13">
        <f t="shared" si="3"/>
        <v>1.5538507919406499</v>
      </c>
      <c r="F26" s="12">
        <v>2074945.9007000001</v>
      </c>
      <c r="G26" s="12">
        <v>2309266.55859</v>
      </c>
      <c r="H26" s="13">
        <f t="shared" si="1"/>
        <v>11.292856252828082</v>
      </c>
      <c r="I26" s="13">
        <f t="shared" si="4"/>
        <v>1.3989870878071848</v>
      </c>
      <c r="J26" s="12">
        <v>2275088.2416599998</v>
      </c>
      <c r="K26" s="12">
        <v>2499363.5181499999</v>
      </c>
      <c r="L26" s="13">
        <f t="shared" si="2"/>
        <v>9.8578715490331668</v>
      </c>
      <c r="M26" s="13">
        <f t="shared" si="5"/>
        <v>1.3905601560108334</v>
      </c>
    </row>
    <row r="27" spans="1:13" ht="15.6" x14ac:dyDescent="0.3">
      <c r="A27" s="9" t="s">
        <v>19</v>
      </c>
      <c r="B27" s="8">
        <f>B28</f>
        <v>1489227.53116</v>
      </c>
      <c r="C27" s="8">
        <f>C28</f>
        <v>1832475.5308000001</v>
      </c>
      <c r="D27" s="10">
        <f t="shared" si="0"/>
        <v>23.048727777187601</v>
      </c>
      <c r="E27" s="10">
        <f t="shared" si="3"/>
        <v>11.302055834612013</v>
      </c>
      <c r="F27" s="8">
        <f>F28</f>
        <v>15844887.384500001</v>
      </c>
      <c r="G27" s="8">
        <f>G28</f>
        <v>18778623.55821</v>
      </c>
      <c r="H27" s="10">
        <f t="shared" si="1"/>
        <v>18.515348847350463</v>
      </c>
      <c r="I27" s="10">
        <f t="shared" si="4"/>
        <v>11.37636180933927</v>
      </c>
      <c r="J27" s="8">
        <f>J28</f>
        <v>17212228.254480001</v>
      </c>
      <c r="K27" s="8">
        <f>K28</f>
        <v>20282294.224599998</v>
      </c>
      <c r="L27" s="10">
        <f t="shared" si="2"/>
        <v>17.836539957114038</v>
      </c>
      <c r="M27" s="10">
        <f t="shared" si="5"/>
        <v>11.284373007930231</v>
      </c>
    </row>
    <row r="28" spans="1:13" ht="13.8" x14ac:dyDescent="0.25">
      <c r="A28" s="11" t="s">
        <v>147</v>
      </c>
      <c r="B28" s="12">
        <v>1489227.53116</v>
      </c>
      <c r="C28" s="12">
        <v>1832475.5308000001</v>
      </c>
      <c r="D28" s="13">
        <f t="shared" si="0"/>
        <v>23.048727777187601</v>
      </c>
      <c r="E28" s="13">
        <f t="shared" si="3"/>
        <v>11.302055834612013</v>
      </c>
      <c r="F28" s="12">
        <v>15844887.384500001</v>
      </c>
      <c r="G28" s="12">
        <v>18778623.55821</v>
      </c>
      <c r="H28" s="13">
        <f t="shared" si="1"/>
        <v>18.515348847350463</v>
      </c>
      <c r="I28" s="13">
        <f t="shared" si="4"/>
        <v>11.37636180933927</v>
      </c>
      <c r="J28" s="12">
        <v>17212228.254480001</v>
      </c>
      <c r="K28" s="12">
        <v>20282294.224599998</v>
      </c>
      <c r="L28" s="13">
        <f t="shared" si="2"/>
        <v>17.836539957114038</v>
      </c>
      <c r="M28" s="13">
        <f t="shared" si="5"/>
        <v>11.284373007930231</v>
      </c>
    </row>
    <row r="29" spans="1:13" ht="15.6" x14ac:dyDescent="0.3">
      <c r="A29" s="9" t="s">
        <v>21</v>
      </c>
      <c r="B29" s="8">
        <f>B30+B31+B32+B33+B34+B35+B36+B37+B38+B39+B40+B41</f>
        <v>9684505.6543900017</v>
      </c>
      <c r="C29" s="8">
        <f>C30+C31+C32+C33+C34+C35+C36+C37+C38+C39+C40+C41</f>
        <v>9250172.9792399984</v>
      </c>
      <c r="D29" s="10">
        <f t="shared" si="0"/>
        <v>-4.4848202959447869</v>
      </c>
      <c r="E29" s="10">
        <f t="shared" si="3"/>
        <v>57.051769441935406</v>
      </c>
      <c r="F29" s="8">
        <f>F30+F31+F32+F33+F34+F35+F36+F37+F38+F39+F40+F41</f>
        <v>97838906.384539992</v>
      </c>
      <c r="G29" s="8">
        <f>G30+G31+G32+G33+G34+G35+G36+G37+G38+G39+G40+G41</f>
        <v>96846834.596300021</v>
      </c>
      <c r="H29" s="10">
        <f t="shared" si="1"/>
        <v>-1.0139849523059805</v>
      </c>
      <c r="I29" s="10">
        <f t="shared" si="4"/>
        <v>58.671213416760473</v>
      </c>
      <c r="J29" s="8">
        <f>J30+J31+J32+J33+J34+J35+J36+J37+J38+J39+J40+J41</f>
        <v>106455288.14605001</v>
      </c>
      <c r="K29" s="8">
        <f>K30+K31+K32+K33+K34+K35+K36+K37+K38+K39+K40+K41</f>
        <v>105465083.14548001</v>
      </c>
      <c r="L29" s="10">
        <f t="shared" si="2"/>
        <v>-0.93016046249529638</v>
      </c>
      <c r="M29" s="10">
        <f t="shared" si="5"/>
        <v>58.677155766851776</v>
      </c>
    </row>
    <row r="30" spans="1:13" ht="13.8" x14ac:dyDescent="0.25">
      <c r="A30" s="11" t="s">
        <v>148</v>
      </c>
      <c r="B30" s="12">
        <v>1525089.4328999999</v>
      </c>
      <c r="C30" s="12">
        <v>1543190.79131</v>
      </c>
      <c r="D30" s="13">
        <f t="shared" si="0"/>
        <v>1.1869047165043867</v>
      </c>
      <c r="E30" s="13">
        <f t="shared" si="3"/>
        <v>9.517850685422486</v>
      </c>
      <c r="F30" s="12">
        <v>16322431.661739999</v>
      </c>
      <c r="G30" s="12">
        <v>16379258.84883</v>
      </c>
      <c r="H30" s="13">
        <f t="shared" si="1"/>
        <v>0.34815392870171319</v>
      </c>
      <c r="I30" s="13">
        <f t="shared" si="4"/>
        <v>9.9227919583938711</v>
      </c>
      <c r="J30" s="12">
        <v>17758232.15583</v>
      </c>
      <c r="K30" s="12">
        <v>17685186.59118</v>
      </c>
      <c r="L30" s="13">
        <f t="shared" si="2"/>
        <v>-0.41133353820931096</v>
      </c>
      <c r="M30" s="13">
        <f t="shared" si="5"/>
        <v>9.8394313779193325</v>
      </c>
    </row>
    <row r="31" spans="1:13" ht="13.8" x14ac:dyDescent="0.25">
      <c r="A31" s="11" t="s">
        <v>149</v>
      </c>
      <c r="B31" s="12">
        <v>2766818.7053200002</v>
      </c>
      <c r="C31" s="12">
        <v>2691317.7821399998</v>
      </c>
      <c r="D31" s="13">
        <f t="shared" si="0"/>
        <v>-2.7287990729146174</v>
      </c>
      <c r="E31" s="13">
        <f t="shared" si="3"/>
        <v>16.599088681501343</v>
      </c>
      <c r="F31" s="12">
        <v>29092258.35884</v>
      </c>
      <c r="G31" s="12">
        <v>28051340.850790001</v>
      </c>
      <c r="H31" s="13">
        <f t="shared" si="1"/>
        <v>-3.5779879829566563</v>
      </c>
      <c r="I31" s="13">
        <f t="shared" si="4"/>
        <v>16.99390808737768</v>
      </c>
      <c r="J31" s="12">
        <v>31579602.42991</v>
      </c>
      <c r="K31" s="12">
        <v>30523456.90143</v>
      </c>
      <c r="L31" s="13">
        <f t="shared" si="2"/>
        <v>-3.3443914654216589</v>
      </c>
      <c r="M31" s="13">
        <f t="shared" si="5"/>
        <v>16.982204742373582</v>
      </c>
    </row>
    <row r="32" spans="1:13" ht="13.8" x14ac:dyDescent="0.25">
      <c r="A32" s="11" t="s">
        <v>150</v>
      </c>
      <c r="B32" s="12">
        <v>29652.930079999998</v>
      </c>
      <c r="C32" s="12">
        <v>162195.85331000001</v>
      </c>
      <c r="D32" s="13">
        <f t="shared" si="0"/>
        <v>446.98086452979629</v>
      </c>
      <c r="E32" s="13">
        <f t="shared" si="3"/>
        <v>1.0003662037723726</v>
      </c>
      <c r="F32" s="12">
        <v>951944.38644999999</v>
      </c>
      <c r="G32" s="12">
        <v>931175.30455</v>
      </c>
      <c r="H32" s="13">
        <f t="shared" si="1"/>
        <v>-2.1817537028031908</v>
      </c>
      <c r="I32" s="13">
        <f t="shared" si="4"/>
        <v>0.56411947018614483</v>
      </c>
      <c r="J32" s="12">
        <v>1072723.65124</v>
      </c>
      <c r="K32" s="12">
        <v>969751.65841999999</v>
      </c>
      <c r="L32" s="13">
        <f t="shared" si="2"/>
        <v>-9.5991164826999942</v>
      </c>
      <c r="M32" s="13">
        <f t="shared" si="5"/>
        <v>0.53953656906315983</v>
      </c>
    </row>
    <row r="33" spans="1:13" ht="13.8" x14ac:dyDescent="0.25">
      <c r="A33" s="11" t="s">
        <v>151</v>
      </c>
      <c r="B33" s="12">
        <v>1090995.2981799999</v>
      </c>
      <c r="C33" s="12">
        <v>1015095.34471</v>
      </c>
      <c r="D33" s="13">
        <f t="shared" si="0"/>
        <v>-6.9569459737009289</v>
      </c>
      <c r="E33" s="13">
        <f t="shared" si="3"/>
        <v>6.2607462258219355</v>
      </c>
      <c r="F33" s="12">
        <v>10346546.312170001</v>
      </c>
      <c r="G33" s="12">
        <v>10269708.67829</v>
      </c>
      <c r="H33" s="13">
        <f t="shared" si="1"/>
        <v>-0.7426404092892448</v>
      </c>
      <c r="I33" s="13">
        <f t="shared" si="4"/>
        <v>6.2215380823084665</v>
      </c>
      <c r="J33" s="12">
        <v>11436983.33532</v>
      </c>
      <c r="K33" s="12">
        <v>11227101.943189999</v>
      </c>
      <c r="L33" s="13">
        <f t="shared" si="2"/>
        <v>-1.8351114623192566</v>
      </c>
      <c r="M33" s="13">
        <f t="shared" si="5"/>
        <v>6.2463745334762715</v>
      </c>
    </row>
    <row r="34" spans="1:13" ht="13.8" x14ac:dyDescent="0.25">
      <c r="A34" s="11" t="s">
        <v>152</v>
      </c>
      <c r="B34" s="12">
        <v>702629.52448000002</v>
      </c>
      <c r="C34" s="12">
        <v>685613.30538000003</v>
      </c>
      <c r="D34" s="13">
        <f t="shared" si="0"/>
        <v>-2.4217910729830634</v>
      </c>
      <c r="E34" s="13">
        <f t="shared" si="3"/>
        <v>4.2286184607195061</v>
      </c>
      <c r="F34" s="12">
        <v>6649192.1621200005</v>
      </c>
      <c r="G34" s="12">
        <v>7098748.5801499998</v>
      </c>
      <c r="H34" s="13">
        <f t="shared" si="1"/>
        <v>6.7610682180474795</v>
      </c>
      <c r="I34" s="13">
        <f t="shared" si="4"/>
        <v>4.3005245826983156</v>
      </c>
      <c r="J34" s="12">
        <v>7252859.1512700003</v>
      </c>
      <c r="K34" s="12">
        <v>7760993.6051099999</v>
      </c>
      <c r="L34" s="13">
        <f t="shared" si="2"/>
        <v>7.005988166074113</v>
      </c>
      <c r="M34" s="13">
        <f t="shared" si="5"/>
        <v>4.3179507102308401</v>
      </c>
    </row>
    <row r="35" spans="1:13" ht="13.8" x14ac:dyDescent="0.25">
      <c r="A35" s="11" t="s">
        <v>153</v>
      </c>
      <c r="B35" s="12">
        <v>729384.60531999997</v>
      </c>
      <c r="C35" s="12">
        <v>690968.73617000005</v>
      </c>
      <c r="D35" s="13">
        <f t="shared" si="0"/>
        <v>-5.2668878489896134</v>
      </c>
      <c r="E35" s="13">
        <f t="shared" si="3"/>
        <v>4.2616488487326851</v>
      </c>
      <c r="F35" s="12">
        <v>7451590.9997800002</v>
      </c>
      <c r="G35" s="12">
        <v>7452021.4074900001</v>
      </c>
      <c r="H35" s="13">
        <f t="shared" si="1"/>
        <v>5.7760511817227835E-3</v>
      </c>
      <c r="I35" s="13">
        <f t="shared" si="4"/>
        <v>4.5145423720623832</v>
      </c>
      <c r="J35" s="12">
        <v>8076741.5392199997</v>
      </c>
      <c r="K35" s="12">
        <v>8083302.1503299996</v>
      </c>
      <c r="L35" s="13">
        <f t="shared" si="2"/>
        <v>8.1228439441105624E-2</v>
      </c>
      <c r="M35" s="13">
        <f t="shared" si="5"/>
        <v>4.4972721325329834</v>
      </c>
    </row>
    <row r="36" spans="1:13" ht="13.8" x14ac:dyDescent="0.25">
      <c r="A36" s="11" t="s">
        <v>154</v>
      </c>
      <c r="B36" s="12">
        <v>1659434.78623</v>
      </c>
      <c r="C36" s="12">
        <v>993588.00748999999</v>
      </c>
      <c r="D36" s="13">
        <f t="shared" si="0"/>
        <v>-40.124913872193147</v>
      </c>
      <c r="E36" s="13">
        <f t="shared" si="3"/>
        <v>6.1280966367667684</v>
      </c>
      <c r="F36" s="12">
        <v>14061930.719489999</v>
      </c>
      <c r="G36" s="12">
        <v>12734441.46397</v>
      </c>
      <c r="H36" s="13">
        <f t="shared" si="1"/>
        <v>-9.4403057588676891</v>
      </c>
      <c r="I36" s="13">
        <f t="shared" si="4"/>
        <v>7.7147088595126032</v>
      </c>
      <c r="J36" s="12">
        <v>15221589.635229999</v>
      </c>
      <c r="K36" s="12">
        <v>14171235.940640001</v>
      </c>
      <c r="L36" s="13">
        <f t="shared" si="2"/>
        <v>-6.9004205195427186</v>
      </c>
      <c r="M36" s="13">
        <f t="shared" si="5"/>
        <v>7.8843897325783212</v>
      </c>
    </row>
    <row r="37" spans="1:13" ht="13.8" x14ac:dyDescent="0.25">
      <c r="A37" s="14" t="s">
        <v>155</v>
      </c>
      <c r="B37" s="12">
        <v>261189.58387</v>
      </c>
      <c r="C37" s="12">
        <v>301851.78622000001</v>
      </c>
      <c r="D37" s="13">
        <f t="shared" si="0"/>
        <v>15.568079610034721</v>
      </c>
      <c r="E37" s="13">
        <f t="shared" si="3"/>
        <v>1.8617142135297367</v>
      </c>
      <c r="F37" s="12">
        <v>2743868.1264999998</v>
      </c>
      <c r="G37" s="12">
        <v>3236801.12304</v>
      </c>
      <c r="H37" s="13">
        <f t="shared" si="1"/>
        <v>17.964893858392951</v>
      </c>
      <c r="I37" s="13">
        <f t="shared" si="4"/>
        <v>1.9609009449726</v>
      </c>
      <c r="J37" s="12">
        <v>2979714.7368899998</v>
      </c>
      <c r="K37" s="12">
        <v>3479555.2576100002</v>
      </c>
      <c r="L37" s="13">
        <f t="shared" si="2"/>
        <v>16.774777616520968</v>
      </c>
      <c r="M37" s="13">
        <f t="shared" si="5"/>
        <v>1.9359052281646101</v>
      </c>
    </row>
    <row r="38" spans="1:13" ht="13.8" x14ac:dyDescent="0.25">
      <c r="A38" s="11" t="s">
        <v>156</v>
      </c>
      <c r="B38" s="12">
        <v>271711.51351999998</v>
      </c>
      <c r="C38" s="12">
        <v>377793.83918000001</v>
      </c>
      <c r="D38" s="13">
        <f t="shared" si="0"/>
        <v>39.042263717761664</v>
      </c>
      <c r="E38" s="13">
        <f t="shared" si="3"/>
        <v>2.3300977244267558</v>
      </c>
      <c r="F38" s="12">
        <v>4148861.8501200001</v>
      </c>
      <c r="G38" s="12">
        <v>3808375.1383000002</v>
      </c>
      <c r="H38" s="13">
        <f t="shared" si="1"/>
        <v>-8.2067498056160098</v>
      </c>
      <c r="I38" s="13">
        <f t="shared" si="4"/>
        <v>2.3071687519957464</v>
      </c>
      <c r="J38" s="12">
        <v>4429867.3869700003</v>
      </c>
      <c r="K38" s="12">
        <v>4059925.7714499999</v>
      </c>
      <c r="L38" s="13">
        <f t="shared" si="2"/>
        <v>-8.3510765267634355</v>
      </c>
      <c r="M38" s="13">
        <f t="shared" si="5"/>
        <v>2.2588034806232193</v>
      </c>
    </row>
    <row r="39" spans="1:13" ht="13.8" x14ac:dyDescent="0.25">
      <c r="A39" s="11" t="s">
        <v>157</v>
      </c>
      <c r="B39" s="12">
        <v>228958.16792000001</v>
      </c>
      <c r="C39" s="12">
        <v>360372.55261000001</v>
      </c>
      <c r="D39" s="13">
        <f>(C39-B39)/B39*100</f>
        <v>57.396679002042575</v>
      </c>
      <c r="E39" s="13">
        <f t="shared" si="3"/>
        <v>2.2226494391888307</v>
      </c>
      <c r="F39" s="12">
        <v>1782461.0068300001</v>
      </c>
      <c r="G39" s="12">
        <v>2496166.59112</v>
      </c>
      <c r="H39" s="13">
        <f t="shared" si="1"/>
        <v>40.04045987851832</v>
      </c>
      <c r="I39" s="13">
        <f t="shared" si="4"/>
        <v>1.512213831271509</v>
      </c>
      <c r="J39" s="12">
        <v>1987689.4653</v>
      </c>
      <c r="K39" s="12">
        <v>2749661.9063599999</v>
      </c>
      <c r="L39" s="13">
        <f t="shared" si="2"/>
        <v>38.334581651817331</v>
      </c>
      <c r="M39" s="13">
        <f t="shared" si="5"/>
        <v>1.5298175962475318</v>
      </c>
    </row>
    <row r="40" spans="1:13" ht="13.8" x14ac:dyDescent="0.25">
      <c r="A40" s="11" t="s">
        <v>158</v>
      </c>
      <c r="B40" s="12">
        <v>409368.75912</v>
      </c>
      <c r="C40" s="12">
        <v>419628.15062999999</v>
      </c>
      <c r="D40" s="13">
        <f>(C40-B40)/B40*100</f>
        <v>2.5061491091929193</v>
      </c>
      <c r="E40" s="13">
        <f t="shared" si="3"/>
        <v>2.5881168443895928</v>
      </c>
      <c r="F40" s="12">
        <v>4179592.8107699999</v>
      </c>
      <c r="G40" s="12">
        <v>4288349.7191300001</v>
      </c>
      <c r="H40" s="13">
        <f t="shared" si="1"/>
        <v>2.6020933924413585</v>
      </c>
      <c r="I40" s="13">
        <f t="shared" si="4"/>
        <v>2.5979442965335013</v>
      </c>
      <c r="J40" s="12">
        <v>4536204.3107899996</v>
      </c>
      <c r="K40" s="12">
        <v>4641056.1683400003</v>
      </c>
      <c r="L40" s="13">
        <f t="shared" si="2"/>
        <v>2.3114447755493703</v>
      </c>
      <c r="M40" s="13">
        <f t="shared" si="5"/>
        <v>2.582124505953757</v>
      </c>
    </row>
    <row r="41" spans="1:13" ht="13.8" x14ac:dyDescent="0.25">
      <c r="A41" s="11" t="s">
        <v>159</v>
      </c>
      <c r="B41" s="12">
        <v>9272.3474499999993</v>
      </c>
      <c r="C41" s="12">
        <v>8556.8300899999995</v>
      </c>
      <c r="D41" s="13">
        <f t="shared" si="0"/>
        <v>-7.7166797713129256</v>
      </c>
      <c r="E41" s="13">
        <f t="shared" si="3"/>
        <v>5.2775477663403091E-2</v>
      </c>
      <c r="F41" s="12">
        <v>108227.98973</v>
      </c>
      <c r="G41" s="12">
        <v>100446.89064</v>
      </c>
      <c r="H41" s="13">
        <f t="shared" si="1"/>
        <v>-7.1895441367910209</v>
      </c>
      <c r="I41" s="13">
        <f t="shared" si="4"/>
        <v>6.0852179447634637E-2</v>
      </c>
      <c r="J41" s="12">
        <v>123080.34808</v>
      </c>
      <c r="K41" s="12">
        <v>113855.25142</v>
      </c>
      <c r="L41" s="13">
        <f t="shared" si="2"/>
        <v>-7.4951824591882446</v>
      </c>
      <c r="M41" s="13">
        <f t="shared" si="5"/>
        <v>6.3345157688160708E-2</v>
      </c>
    </row>
    <row r="42" spans="1:13" ht="15.6" x14ac:dyDescent="0.3">
      <c r="A42" s="9" t="s">
        <v>31</v>
      </c>
      <c r="B42" s="8">
        <f>B43</f>
        <v>398790.76205999998</v>
      </c>
      <c r="C42" s="8">
        <f>C43</f>
        <v>371864.44053000002</v>
      </c>
      <c r="D42" s="10">
        <f t="shared" si="0"/>
        <v>-6.7519922956361667</v>
      </c>
      <c r="E42" s="10">
        <f t="shared" si="3"/>
        <v>2.293527307260685</v>
      </c>
      <c r="F42" s="8">
        <f>F43</f>
        <v>4187718.4674999998</v>
      </c>
      <c r="G42" s="8">
        <f>G43</f>
        <v>3943798.9851500001</v>
      </c>
      <c r="H42" s="10">
        <f t="shared" si="1"/>
        <v>-5.8246389828496685</v>
      </c>
      <c r="I42" s="10">
        <f t="shared" si="4"/>
        <v>2.3892104775036089</v>
      </c>
      <c r="J42" s="8">
        <f>J43</f>
        <v>4599019.8841500003</v>
      </c>
      <c r="K42" s="8">
        <f>K43</f>
        <v>4317389.1171800001</v>
      </c>
      <c r="L42" s="10">
        <f t="shared" si="2"/>
        <v>-6.1237127488969705</v>
      </c>
      <c r="M42" s="10">
        <f t="shared" si="5"/>
        <v>2.4020472575310223</v>
      </c>
    </row>
    <row r="43" spans="1:13" ht="13.8" x14ac:dyDescent="0.25">
      <c r="A43" s="11" t="s">
        <v>160</v>
      </c>
      <c r="B43" s="12">
        <v>398790.76205999998</v>
      </c>
      <c r="C43" s="12">
        <v>371864.44053000002</v>
      </c>
      <c r="D43" s="13">
        <f t="shared" si="0"/>
        <v>-6.7519922956361667</v>
      </c>
      <c r="E43" s="13">
        <f t="shared" si="3"/>
        <v>2.293527307260685</v>
      </c>
      <c r="F43" s="12">
        <v>4187718.4674999998</v>
      </c>
      <c r="G43" s="12">
        <v>3943798.9851500001</v>
      </c>
      <c r="H43" s="13">
        <f t="shared" si="1"/>
        <v>-5.8246389828496685</v>
      </c>
      <c r="I43" s="13">
        <f t="shared" si="4"/>
        <v>2.3892104775036089</v>
      </c>
      <c r="J43" s="12">
        <v>4599019.8841500003</v>
      </c>
      <c r="K43" s="12">
        <v>4317389.1171800001</v>
      </c>
      <c r="L43" s="13">
        <f t="shared" si="2"/>
        <v>-6.1237127488969705</v>
      </c>
      <c r="M43" s="13">
        <f t="shared" si="5"/>
        <v>2.4020472575310223</v>
      </c>
    </row>
    <row r="44" spans="1:13" ht="15.6" x14ac:dyDescent="0.3">
      <c r="A44" s="9" t="s">
        <v>33</v>
      </c>
      <c r="B44" s="8">
        <f>B8+B22+B42</f>
        <v>14974965.371180002</v>
      </c>
      <c r="C44" s="8">
        <f>C8+C22+C42</f>
        <v>14864690.468379999</v>
      </c>
      <c r="D44" s="10">
        <f t="shared" si="0"/>
        <v>-0.73639504377240239</v>
      </c>
      <c r="E44" s="10">
        <f t="shared" si="3"/>
        <v>91.680111856397687</v>
      </c>
      <c r="F44" s="15">
        <f>F8+F22+F42</f>
        <v>149876170.62809998</v>
      </c>
      <c r="G44" s="15">
        <f>G8+G22+G42</f>
        <v>151883927.17475003</v>
      </c>
      <c r="H44" s="16">
        <f t="shared" si="1"/>
        <v>1.3396102517404604</v>
      </c>
      <c r="I44" s="16">
        <f t="shared" si="4"/>
        <v>92.013480285559197</v>
      </c>
      <c r="J44" s="15">
        <f>J8+J22+J42</f>
        <v>163418394.46939</v>
      </c>
      <c r="K44" s="15">
        <f>K8+K22+K42</f>
        <v>165404288.35905001</v>
      </c>
      <c r="L44" s="16">
        <f t="shared" si="2"/>
        <v>1.2152205362854547</v>
      </c>
      <c r="M44" s="16">
        <f t="shared" si="5"/>
        <v>92.025274176870525</v>
      </c>
    </row>
    <row r="45" spans="1:13" ht="15" x14ac:dyDescent="0.25">
      <c r="A45" s="89" t="s">
        <v>34</v>
      </c>
      <c r="B45" s="90">
        <f>+B46-B44</f>
        <v>516544.55981999822</v>
      </c>
      <c r="C45" s="90">
        <f>+C46-C44</f>
        <v>630776.32562000118</v>
      </c>
      <c r="D45" s="91">
        <f t="shared" si="0"/>
        <v>22.114600498320929</v>
      </c>
      <c r="E45" s="91">
        <f t="shared" si="3"/>
        <v>3.890403517801047</v>
      </c>
      <c r="F45" s="92">
        <f t="shared" ref="F45:G45" si="6">+F46-F44</f>
        <v>4234161.5169000328</v>
      </c>
      <c r="G45" s="92">
        <f t="shared" si="6"/>
        <v>5020767.3282499909</v>
      </c>
      <c r="H45" s="93">
        <f t="shared" si="1"/>
        <v>18.577605228575642</v>
      </c>
      <c r="I45" s="93">
        <f t="shared" si="4"/>
        <v>3.0416534795336259</v>
      </c>
      <c r="J45" s="92">
        <f t="shared" ref="J45:K45" si="7">+J46-J44</f>
        <v>4537603.4926088452</v>
      </c>
      <c r="K45" s="92">
        <f t="shared" si="7"/>
        <v>5310687.4539397061</v>
      </c>
      <c r="L45" s="93">
        <f t="shared" si="2"/>
        <v>17.037274468562806</v>
      </c>
      <c r="M45" s="93">
        <f t="shared" si="5"/>
        <v>2.9546843909850056</v>
      </c>
    </row>
    <row r="46" spans="1:13" s="18" customFormat="1" ht="22.5" customHeight="1" x14ac:dyDescent="0.4">
      <c r="A46" s="17" t="s">
        <v>226</v>
      </c>
      <c r="B46" s="151">
        <v>15491509.931</v>
      </c>
      <c r="C46" s="151">
        <v>15495466.794</v>
      </c>
      <c r="D46" s="154">
        <f t="shared" si="0"/>
        <v>2.5542139001452874E-2</v>
      </c>
      <c r="E46" s="94">
        <f t="shared" si="3"/>
        <v>95.570515374198735</v>
      </c>
      <c r="F46" s="153">
        <v>154110332.14500001</v>
      </c>
      <c r="G46" s="153">
        <v>156904694.50300002</v>
      </c>
      <c r="H46" s="154">
        <f t="shared" si="1"/>
        <v>1.813221942426831</v>
      </c>
      <c r="I46" s="95">
        <f t="shared" si="4"/>
        <v>95.055133765092819</v>
      </c>
      <c r="J46" s="153">
        <v>167955997.96199885</v>
      </c>
      <c r="K46" s="153">
        <v>170714975.81298971</v>
      </c>
      <c r="L46" s="154">
        <f t="shared" si="2"/>
        <v>1.6426789661986936</v>
      </c>
      <c r="M46" s="95">
        <f t="shared" si="5"/>
        <v>94.979958567855533</v>
      </c>
    </row>
    <row r="47" spans="1:13" ht="15" x14ac:dyDescent="0.25">
      <c r="A47" s="155" t="s">
        <v>227</v>
      </c>
      <c r="B47" s="90">
        <f>+B48-B46</f>
        <v>909317.26799999923</v>
      </c>
      <c r="C47" s="90">
        <f>+C48-C46</f>
        <v>718181.03800000064</v>
      </c>
      <c r="D47" s="91">
        <f t="shared" si="0"/>
        <v>-21.019751491181264</v>
      </c>
      <c r="E47" s="91">
        <f t="shared" si="3"/>
        <v>4.4294846258012681</v>
      </c>
      <c r="F47" s="90">
        <f t="shared" ref="F47:G47" si="8">+F48-F46</f>
        <v>8079640.396999985</v>
      </c>
      <c r="G47" s="90">
        <f t="shared" si="8"/>
        <v>8162344.2649999857</v>
      </c>
      <c r="H47" s="156">
        <f t="shared" si="1"/>
        <v>1.0236082787881142</v>
      </c>
      <c r="I47" s="156">
        <f t="shared" si="4"/>
        <v>4.9448662349071855</v>
      </c>
      <c r="J47" s="90">
        <f t="shared" ref="J47:K47" si="9">+J48-J46</f>
        <v>8926077.8760011494</v>
      </c>
      <c r="K47" s="90">
        <f t="shared" si="9"/>
        <v>9022916.6720102727</v>
      </c>
      <c r="L47" s="156">
        <f t="shared" si="2"/>
        <v>1.0848975031854275</v>
      </c>
      <c r="M47" s="156">
        <f t="shared" si="5"/>
        <v>5.0200414321444651</v>
      </c>
    </row>
    <row r="48" spans="1:13" s="18" customFormat="1" ht="22.5" customHeight="1" x14ac:dyDescent="0.4">
      <c r="A48" s="17" t="s">
        <v>228</v>
      </c>
      <c r="B48" s="151">
        <v>16400827.198999999</v>
      </c>
      <c r="C48" s="151">
        <v>16213647.832</v>
      </c>
      <c r="D48" s="152">
        <f t="shared" si="0"/>
        <v>-1.1412800386764119</v>
      </c>
      <c r="E48" s="94">
        <f t="shared" si="3"/>
        <v>100</v>
      </c>
      <c r="F48" s="153">
        <v>162189972.542</v>
      </c>
      <c r="G48" s="153">
        <v>165067038.76800001</v>
      </c>
      <c r="H48" s="154">
        <f t="shared" si="1"/>
        <v>1.7738866225253096</v>
      </c>
      <c r="I48" s="95">
        <f t="shared" si="4"/>
        <v>100</v>
      </c>
      <c r="J48" s="153">
        <v>176882075.838</v>
      </c>
      <c r="K48" s="153">
        <v>179737892.48499998</v>
      </c>
      <c r="L48" s="154">
        <f t="shared" si="2"/>
        <v>1.6145313952644507</v>
      </c>
      <c r="M48" s="95">
        <f t="shared" si="5"/>
        <v>100</v>
      </c>
    </row>
    <row r="51" spans="2:12" x14ac:dyDescent="0.25">
      <c r="B51" s="157"/>
      <c r="C51" s="157"/>
      <c r="D51" s="158"/>
      <c r="F51" s="157"/>
      <c r="G51" s="157"/>
      <c r="H51" s="158"/>
      <c r="J51" s="157"/>
      <c r="K51" s="157"/>
      <c r="L51" s="158"/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I55" sqref="I55"/>
    </sheetView>
  </sheetViews>
  <sheetFormatPr defaultColWidth="9.218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2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W18" sqref="W18"/>
    </sheetView>
  </sheetViews>
  <sheetFormatPr defaultColWidth="9.218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3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3" t="s">
        <v>56</v>
      </c>
    </row>
    <row r="34" ht="12.75" customHeight="1" x14ac:dyDescent="0.25"/>
    <row r="50" spans="2:2" ht="12.75" customHeight="1" x14ac:dyDescent="0.25"/>
    <row r="51" spans="2:2" x14ac:dyDescent="0.25">
      <c r="B51" s="32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J14" sqref="J14"/>
    </sheetView>
  </sheetViews>
  <sheetFormatPr defaultColWidth="9.21875" defaultRowHeight="13.2" x14ac:dyDescent="0.25"/>
  <cols>
    <col min="4" max="4" width="17.44140625" customWidth="1"/>
  </cols>
  <sheetData>
    <row r="1" spans="2:2" ht="13.8" x14ac:dyDescent="0.25">
      <c r="B1" s="33" t="s">
        <v>14</v>
      </c>
    </row>
    <row r="2" spans="2:2" ht="13.8" x14ac:dyDescent="0.25">
      <c r="B2" s="33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2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H94" sqref="H94"/>
    </sheetView>
  </sheetViews>
  <sheetFormatPr defaultColWidth="9.21875" defaultRowHeight="13.2" x14ac:dyDescent="0.25"/>
  <cols>
    <col min="4" max="4" width="22.21875" customWidth="1"/>
    <col min="9" max="9" width="17.77734375" customWidth="1"/>
  </cols>
  <sheetData>
    <row r="1" spans="2:2" ht="13.8" x14ac:dyDescent="0.25">
      <c r="B1" s="33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3" t="s">
        <v>59</v>
      </c>
    </row>
    <row r="19" spans="2:2" ht="13.8" x14ac:dyDescent="0.25">
      <c r="B19" s="33"/>
    </row>
    <row r="20" spans="2:2" ht="13.8" x14ac:dyDescent="0.25">
      <c r="B20" s="33"/>
    </row>
    <row r="21" spans="2:2" ht="13.8" x14ac:dyDescent="0.25">
      <c r="B21" s="33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2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2"/>
  <sheetViews>
    <sheetView showGridLines="0" zoomScale="90" zoomScaleNormal="90" workbookViewId="0">
      <selection activeCell="S10" sqref="S10"/>
    </sheetView>
  </sheetViews>
  <sheetFormatPr defaultColWidth="9.21875" defaultRowHeight="13.2" x14ac:dyDescent="0.25"/>
  <cols>
    <col min="1" max="1" width="7" customWidth="1"/>
    <col min="2" max="2" width="40.21875" customWidth="1"/>
    <col min="3" max="4" width="11" style="35" bestFit="1" customWidth="1"/>
    <col min="5" max="5" width="12.21875" style="36" bestFit="1" customWidth="1"/>
    <col min="6" max="6" width="11" style="36" bestFit="1" customWidth="1"/>
    <col min="7" max="7" width="12.21875" style="36" bestFit="1" customWidth="1"/>
    <col min="8" max="8" width="11.44140625" style="36" bestFit="1" customWidth="1"/>
    <col min="9" max="9" width="12.21875" style="36" bestFit="1" customWidth="1"/>
    <col min="10" max="10" width="12.77734375" style="36" bestFit="1" customWidth="1"/>
    <col min="11" max="11" width="12.21875" style="36" bestFit="1" customWidth="1"/>
    <col min="12" max="12" width="11" style="36" customWidth="1"/>
    <col min="13" max="13" width="12.21875" style="36" bestFit="1" customWidth="1"/>
    <col min="14" max="14" width="11" style="36" bestFit="1" customWidth="1"/>
    <col min="15" max="15" width="13.5546875" style="35" bestFit="1" customWidth="1"/>
  </cols>
  <sheetData>
    <row r="1" spans="1:15" ht="16.2" thickBot="1" x14ac:dyDescent="0.35">
      <c r="A1" s="96"/>
      <c r="B1" s="121" t="s">
        <v>60</v>
      </c>
      <c r="C1" s="122" t="s">
        <v>44</v>
      </c>
      <c r="D1" s="122" t="s">
        <v>45</v>
      </c>
      <c r="E1" s="122" t="s">
        <v>46</v>
      </c>
      <c r="F1" s="122" t="s">
        <v>47</v>
      </c>
      <c r="G1" s="122" t="s">
        <v>48</v>
      </c>
      <c r="H1" s="122" t="s">
        <v>49</v>
      </c>
      <c r="I1" s="122" t="s">
        <v>0</v>
      </c>
      <c r="J1" s="122" t="s">
        <v>61</v>
      </c>
      <c r="K1" s="122" t="s">
        <v>50</v>
      </c>
      <c r="L1" s="122" t="s">
        <v>51</v>
      </c>
      <c r="M1" s="122" t="s">
        <v>52</v>
      </c>
      <c r="N1" s="122" t="s">
        <v>53</v>
      </c>
      <c r="O1" s="123" t="s">
        <v>42</v>
      </c>
    </row>
    <row r="2" spans="1:15" s="39" customFormat="1" ht="15" thickTop="1" thickBot="1" x14ac:dyDescent="0.3">
      <c r="A2" s="97">
        <v>2019</v>
      </c>
      <c r="B2" s="124" t="s">
        <v>2</v>
      </c>
      <c r="C2" s="125">
        <f>C4+C6+C8+C10+C12+C14+C16+C18+C20+C22</f>
        <v>1881453.0826299998</v>
      </c>
      <c r="D2" s="125">
        <f t="shared" ref="D2:O2" si="0">D4+D6+D8+D10+D12+D14+D16+D18+D20+D22</f>
        <v>1857082.3560499998</v>
      </c>
      <c r="E2" s="125">
        <f t="shared" si="0"/>
        <v>1950514.2949300003</v>
      </c>
      <c r="F2" s="125">
        <f t="shared" si="0"/>
        <v>1878281.0767300001</v>
      </c>
      <c r="G2" s="125">
        <f t="shared" si="0"/>
        <v>2011388.1474600001</v>
      </c>
      <c r="H2" s="125">
        <f t="shared" si="0"/>
        <v>1363792.6510700001</v>
      </c>
      <c r="I2" s="125">
        <f t="shared" si="0"/>
        <v>1797846.7732700002</v>
      </c>
      <c r="J2" s="125">
        <f t="shared" si="0"/>
        <v>1529301.5757499998</v>
      </c>
      <c r="K2" s="125">
        <f t="shared" si="0"/>
        <v>2076702.46722</v>
      </c>
      <c r="L2" s="125">
        <f t="shared" si="0"/>
        <v>2424478.7179000005</v>
      </c>
      <c r="M2" s="125">
        <f t="shared" si="0"/>
        <v>2358534.2563300002</v>
      </c>
      <c r="N2" s="125"/>
      <c r="O2" s="125">
        <f t="shared" si="0"/>
        <v>21129375.39934</v>
      </c>
    </row>
    <row r="3" spans="1:15" ht="14.4" thickTop="1" x14ac:dyDescent="0.25">
      <c r="A3" s="96">
        <v>2018</v>
      </c>
      <c r="B3" s="124" t="s">
        <v>2</v>
      </c>
      <c r="C3" s="125">
        <f>C5+C7+C9+C11+C13+C15+C17+C19+C21+C23</f>
        <v>1893772.5697699999</v>
      </c>
      <c r="D3" s="125">
        <f t="shared" ref="D3:O3" si="1">D5+D7+D9+D11+D13+D15+D17+D19+D21+D23</f>
        <v>1835790.1215799998</v>
      </c>
      <c r="E3" s="125">
        <f t="shared" si="1"/>
        <v>1994931.3816400003</v>
      </c>
      <c r="F3" s="125">
        <f t="shared" si="1"/>
        <v>1782997.7509899999</v>
      </c>
      <c r="G3" s="125">
        <f t="shared" si="1"/>
        <v>1896880.0225399998</v>
      </c>
      <c r="H3" s="125">
        <f t="shared" si="1"/>
        <v>1589490.87335</v>
      </c>
      <c r="I3" s="125">
        <f t="shared" si="1"/>
        <v>1678333.7223399999</v>
      </c>
      <c r="J3" s="125">
        <f t="shared" si="1"/>
        <v>1512276.4554900001</v>
      </c>
      <c r="K3" s="125">
        <f t="shared" si="1"/>
        <v>1894729.5461299999</v>
      </c>
      <c r="L3" s="125">
        <f t="shared" si="1"/>
        <v>2161637.07779</v>
      </c>
      <c r="M3" s="125">
        <f t="shared" si="1"/>
        <v>2303839.60042</v>
      </c>
      <c r="N3" s="125">
        <f t="shared" si="1"/>
        <v>2079295.7697699997</v>
      </c>
      <c r="O3" s="125">
        <f t="shared" si="1"/>
        <v>22623974.89181</v>
      </c>
    </row>
    <row r="4" spans="1:15" s="39" customFormat="1" ht="13.8" x14ac:dyDescent="0.25">
      <c r="A4" s="97">
        <v>2019</v>
      </c>
      <c r="B4" s="126" t="s">
        <v>134</v>
      </c>
      <c r="C4" s="127">
        <v>560032.26784999995</v>
      </c>
      <c r="D4" s="127">
        <v>565173.15093</v>
      </c>
      <c r="E4" s="127">
        <v>586795.91000999999</v>
      </c>
      <c r="F4" s="127">
        <v>597721.57305000001</v>
      </c>
      <c r="G4" s="127">
        <v>590698.97722</v>
      </c>
      <c r="H4" s="127">
        <v>344768.41849000001</v>
      </c>
      <c r="I4" s="127">
        <v>546263.20588999998</v>
      </c>
      <c r="J4" s="127">
        <v>480854.85177000001</v>
      </c>
      <c r="K4" s="127">
        <v>569509.42692999996</v>
      </c>
      <c r="L4" s="127">
        <v>699163.17449</v>
      </c>
      <c r="M4" s="127">
        <v>621120.56318000006</v>
      </c>
      <c r="N4" s="127"/>
      <c r="O4" s="128">
        <v>6162101.5198100004</v>
      </c>
    </row>
    <row r="5" spans="1:15" ht="13.8" x14ac:dyDescent="0.25">
      <c r="A5" s="96">
        <v>2018</v>
      </c>
      <c r="B5" s="126" t="s">
        <v>134</v>
      </c>
      <c r="C5" s="127">
        <v>547223.66903999995</v>
      </c>
      <c r="D5" s="127">
        <v>534695.97504000005</v>
      </c>
      <c r="E5" s="127">
        <v>599961.66367000004</v>
      </c>
      <c r="F5" s="127">
        <v>534035.62387000001</v>
      </c>
      <c r="G5" s="127">
        <v>559444.18229999999</v>
      </c>
      <c r="H5" s="127">
        <v>447489.81228999997</v>
      </c>
      <c r="I5" s="127">
        <v>533361.77830999997</v>
      </c>
      <c r="J5" s="127">
        <v>489967.42408999999</v>
      </c>
      <c r="K5" s="127">
        <v>544911.54104000004</v>
      </c>
      <c r="L5" s="127">
        <v>645860.30122000002</v>
      </c>
      <c r="M5" s="127">
        <v>647966.02815000003</v>
      </c>
      <c r="N5" s="127">
        <v>593523.22308999998</v>
      </c>
      <c r="O5" s="128">
        <v>6678441.2221100004</v>
      </c>
    </row>
    <row r="6" spans="1:15" s="39" customFormat="1" ht="13.8" x14ac:dyDescent="0.25">
      <c r="A6" s="97">
        <v>2019</v>
      </c>
      <c r="B6" s="126" t="s">
        <v>135</v>
      </c>
      <c r="C6" s="127">
        <v>199176.22761</v>
      </c>
      <c r="D6" s="127">
        <v>165895.22714</v>
      </c>
      <c r="E6" s="127">
        <v>143609.00703000001</v>
      </c>
      <c r="F6" s="127">
        <v>113212.84436</v>
      </c>
      <c r="G6" s="127">
        <v>140808.25948000001</v>
      </c>
      <c r="H6" s="127">
        <v>202431.16746</v>
      </c>
      <c r="I6" s="127">
        <v>131758.15486000001</v>
      </c>
      <c r="J6" s="127">
        <v>109811.75022</v>
      </c>
      <c r="K6" s="127">
        <v>148524.19302000001</v>
      </c>
      <c r="L6" s="127">
        <v>224027.79615000001</v>
      </c>
      <c r="M6" s="127">
        <v>332109.11475000001</v>
      </c>
      <c r="N6" s="127"/>
      <c r="O6" s="128">
        <v>1911363.74208</v>
      </c>
    </row>
    <row r="7" spans="1:15" ht="13.8" x14ac:dyDescent="0.25">
      <c r="A7" s="96">
        <v>2018</v>
      </c>
      <c r="B7" s="126" t="s">
        <v>135</v>
      </c>
      <c r="C7" s="127">
        <v>225394.03391999999</v>
      </c>
      <c r="D7" s="127">
        <v>211794.99771</v>
      </c>
      <c r="E7" s="127">
        <v>207194.92988000001</v>
      </c>
      <c r="F7" s="127">
        <v>149357.76658</v>
      </c>
      <c r="G7" s="127">
        <v>213052.51121999999</v>
      </c>
      <c r="H7" s="127">
        <v>167635.71973000001</v>
      </c>
      <c r="I7" s="127">
        <v>104468.44220999999</v>
      </c>
      <c r="J7" s="127">
        <v>111080.49325</v>
      </c>
      <c r="K7" s="127">
        <v>152215.67697</v>
      </c>
      <c r="L7" s="127">
        <v>201895.71311000001</v>
      </c>
      <c r="M7" s="127">
        <v>299870.78087999998</v>
      </c>
      <c r="N7" s="127">
        <v>281780.24563999998</v>
      </c>
      <c r="O7" s="128">
        <v>2325741.3111</v>
      </c>
    </row>
    <row r="8" spans="1:15" s="39" customFormat="1" ht="13.8" x14ac:dyDescent="0.25">
      <c r="A8" s="97">
        <v>2019</v>
      </c>
      <c r="B8" s="126" t="s">
        <v>136</v>
      </c>
      <c r="C8" s="127">
        <v>125430.57365000001</v>
      </c>
      <c r="D8" s="127">
        <v>122129.61801000001</v>
      </c>
      <c r="E8" s="127">
        <v>128023.94576</v>
      </c>
      <c r="F8" s="127">
        <v>125241.11874999999</v>
      </c>
      <c r="G8" s="127">
        <v>138535.53400000001</v>
      </c>
      <c r="H8" s="127">
        <v>83562.290519999995</v>
      </c>
      <c r="I8" s="127">
        <v>130153.73158000001</v>
      </c>
      <c r="J8" s="127">
        <v>127960.12569</v>
      </c>
      <c r="K8" s="127">
        <v>152653.41537999999</v>
      </c>
      <c r="L8" s="127">
        <v>148445.80556000001</v>
      </c>
      <c r="M8" s="127">
        <v>139945.27288</v>
      </c>
      <c r="N8" s="127"/>
      <c r="O8" s="128">
        <v>1422081.43178</v>
      </c>
    </row>
    <row r="9" spans="1:15" ht="13.8" x14ac:dyDescent="0.25">
      <c r="A9" s="96">
        <v>2018</v>
      </c>
      <c r="B9" s="126" t="s">
        <v>136</v>
      </c>
      <c r="C9" s="127">
        <v>119835.36044999999</v>
      </c>
      <c r="D9" s="127">
        <v>117643.61351</v>
      </c>
      <c r="E9" s="127">
        <v>141218.40416000001</v>
      </c>
      <c r="F9" s="127">
        <v>128537.29485999999</v>
      </c>
      <c r="G9" s="127">
        <v>137415.20196999999</v>
      </c>
      <c r="H9" s="127">
        <v>118810.93104</v>
      </c>
      <c r="I9" s="127">
        <v>125958.33078</v>
      </c>
      <c r="J9" s="127">
        <v>111575.90204</v>
      </c>
      <c r="K9" s="127">
        <v>143606.38631</v>
      </c>
      <c r="L9" s="127">
        <v>141439.89913999999</v>
      </c>
      <c r="M9" s="127">
        <v>150300.53182</v>
      </c>
      <c r="N9" s="127">
        <v>128118.89834</v>
      </c>
      <c r="O9" s="128">
        <v>1564460.7544199999</v>
      </c>
    </row>
    <row r="10" spans="1:15" s="39" customFormat="1" ht="13.8" x14ac:dyDescent="0.25">
      <c r="A10" s="97">
        <v>2019</v>
      </c>
      <c r="B10" s="126" t="s">
        <v>137</v>
      </c>
      <c r="C10" s="127">
        <v>112141.59022</v>
      </c>
      <c r="D10" s="127">
        <v>114842.19143000001</v>
      </c>
      <c r="E10" s="127">
        <v>118300.13184</v>
      </c>
      <c r="F10" s="127">
        <v>117698.58087999999</v>
      </c>
      <c r="G10" s="127">
        <v>117831.83706999999</v>
      </c>
      <c r="H10" s="127">
        <v>63508.44515</v>
      </c>
      <c r="I10" s="127">
        <v>83065.267340000006</v>
      </c>
      <c r="J10" s="127">
        <v>71997.574859999993</v>
      </c>
      <c r="K10" s="127">
        <v>154768.51157</v>
      </c>
      <c r="L10" s="127">
        <v>189769.58687999999</v>
      </c>
      <c r="M10" s="127">
        <v>151961.41383999999</v>
      </c>
      <c r="N10" s="127"/>
      <c r="O10" s="128">
        <v>1295885.13108</v>
      </c>
    </row>
    <row r="11" spans="1:15" ht="13.8" x14ac:dyDescent="0.25">
      <c r="A11" s="96">
        <v>2018</v>
      </c>
      <c r="B11" s="126" t="s">
        <v>137</v>
      </c>
      <c r="C11" s="127">
        <v>108333.43629</v>
      </c>
      <c r="D11" s="127">
        <v>107572.17714</v>
      </c>
      <c r="E11" s="127">
        <v>114735.2337</v>
      </c>
      <c r="F11" s="127">
        <v>102942.77838</v>
      </c>
      <c r="G11" s="127">
        <v>98740.460529999997</v>
      </c>
      <c r="H11" s="127">
        <v>72043.221720000001</v>
      </c>
      <c r="I11" s="127">
        <v>76536.520529999994</v>
      </c>
      <c r="J11" s="127">
        <v>90846.776310000001</v>
      </c>
      <c r="K11" s="127">
        <v>154030.35561999999</v>
      </c>
      <c r="L11" s="127">
        <v>176872.83212000001</v>
      </c>
      <c r="M11" s="127">
        <v>157594.55538999999</v>
      </c>
      <c r="N11" s="127">
        <v>126535.32619000001</v>
      </c>
      <c r="O11" s="128">
        <v>1386783.67392</v>
      </c>
    </row>
    <row r="12" spans="1:15" s="39" customFormat="1" ht="13.8" x14ac:dyDescent="0.25">
      <c r="A12" s="97">
        <v>2019</v>
      </c>
      <c r="B12" s="126" t="s">
        <v>138</v>
      </c>
      <c r="C12" s="127">
        <v>152196.42077999999</v>
      </c>
      <c r="D12" s="127">
        <v>144397.91367000001</v>
      </c>
      <c r="E12" s="127">
        <v>136200.95042000001</v>
      </c>
      <c r="F12" s="127">
        <v>135791.64879000001</v>
      </c>
      <c r="G12" s="127">
        <v>132558.01319999999</v>
      </c>
      <c r="H12" s="127">
        <v>76171.459270000007</v>
      </c>
      <c r="I12" s="127">
        <v>112773.19626</v>
      </c>
      <c r="J12" s="127">
        <v>66640.802219999998</v>
      </c>
      <c r="K12" s="127">
        <v>275830.73142000003</v>
      </c>
      <c r="L12" s="127">
        <v>347064.44988999999</v>
      </c>
      <c r="M12" s="127">
        <v>265503.30468</v>
      </c>
      <c r="N12" s="127"/>
      <c r="O12" s="128">
        <v>1845128.8906</v>
      </c>
    </row>
    <row r="13" spans="1:15" ht="13.8" x14ac:dyDescent="0.25">
      <c r="A13" s="96">
        <v>2018</v>
      </c>
      <c r="B13" s="126" t="s">
        <v>138</v>
      </c>
      <c r="C13" s="127">
        <v>153621.37202000001</v>
      </c>
      <c r="D13" s="127">
        <v>132753.50149</v>
      </c>
      <c r="E13" s="127">
        <v>124563.13004</v>
      </c>
      <c r="F13" s="127">
        <v>147757.61514000001</v>
      </c>
      <c r="G13" s="127">
        <v>140152.84507000001</v>
      </c>
      <c r="H13" s="127">
        <v>100310.21571</v>
      </c>
      <c r="I13" s="127">
        <v>117908.15614000001</v>
      </c>
      <c r="J13" s="127">
        <v>63698.900520000003</v>
      </c>
      <c r="K13" s="127">
        <v>130280.1053</v>
      </c>
      <c r="L13" s="127">
        <v>177939.40912999999</v>
      </c>
      <c r="M13" s="127">
        <v>179368.07902</v>
      </c>
      <c r="N13" s="127">
        <v>164637.44149</v>
      </c>
      <c r="O13" s="128">
        <v>1632990.77107</v>
      </c>
    </row>
    <row r="14" spans="1:15" s="39" customFormat="1" ht="13.8" x14ac:dyDescent="0.25">
      <c r="A14" s="97">
        <v>2019</v>
      </c>
      <c r="B14" s="126" t="s">
        <v>139</v>
      </c>
      <c r="C14" s="127">
        <v>27998.944500000001</v>
      </c>
      <c r="D14" s="127">
        <v>26741.32647</v>
      </c>
      <c r="E14" s="127">
        <v>34862.358189999999</v>
      </c>
      <c r="F14" s="127">
        <v>24122.14443</v>
      </c>
      <c r="G14" s="127">
        <v>27919.586240000001</v>
      </c>
      <c r="H14" s="127">
        <v>15775.459930000001</v>
      </c>
      <c r="I14" s="127">
        <v>17132.11995</v>
      </c>
      <c r="J14" s="127">
        <v>16541.495470000002</v>
      </c>
      <c r="K14" s="127">
        <v>17947.373670000001</v>
      </c>
      <c r="L14" s="127">
        <v>21624.29062</v>
      </c>
      <c r="M14" s="127">
        <v>25287.62067</v>
      </c>
      <c r="N14" s="127"/>
      <c r="O14" s="128">
        <v>255952.72013999999</v>
      </c>
    </row>
    <row r="15" spans="1:15" ht="13.8" x14ac:dyDescent="0.25">
      <c r="A15" s="96">
        <v>2018</v>
      </c>
      <c r="B15" s="126" t="s">
        <v>139</v>
      </c>
      <c r="C15" s="127">
        <v>63470.139309999999</v>
      </c>
      <c r="D15" s="127">
        <v>57999.799489999998</v>
      </c>
      <c r="E15" s="127">
        <v>47250.82015</v>
      </c>
      <c r="F15" s="127">
        <v>28798.931809999998</v>
      </c>
      <c r="G15" s="127">
        <v>27552.43924</v>
      </c>
      <c r="H15" s="127">
        <v>17097.2582</v>
      </c>
      <c r="I15" s="127">
        <v>17987.946319999999</v>
      </c>
      <c r="J15" s="127">
        <v>16805.825659999999</v>
      </c>
      <c r="K15" s="127">
        <v>26288.061740000001</v>
      </c>
      <c r="L15" s="127">
        <v>28306.503280000001</v>
      </c>
      <c r="M15" s="127">
        <v>34843.242209999997</v>
      </c>
      <c r="N15" s="127">
        <v>33075.866130000002</v>
      </c>
      <c r="O15" s="128">
        <v>399476.83354000002</v>
      </c>
    </row>
    <row r="16" spans="1:15" ht="13.8" x14ac:dyDescent="0.25">
      <c r="A16" s="97">
        <v>2019</v>
      </c>
      <c r="B16" s="126" t="s">
        <v>140</v>
      </c>
      <c r="C16" s="127">
        <v>82543.428780000002</v>
      </c>
      <c r="D16" s="127">
        <v>82148.817379999993</v>
      </c>
      <c r="E16" s="127">
        <v>73557.318710000007</v>
      </c>
      <c r="F16" s="127">
        <v>60277.450449999997</v>
      </c>
      <c r="G16" s="127">
        <v>96526.272779999999</v>
      </c>
      <c r="H16" s="127">
        <v>57984.925450000002</v>
      </c>
      <c r="I16" s="127">
        <v>63096.187539999999</v>
      </c>
      <c r="J16" s="127">
        <v>52988.667009999997</v>
      </c>
      <c r="K16" s="127">
        <v>93408.117929999993</v>
      </c>
      <c r="L16" s="127">
        <v>89707.536540000001</v>
      </c>
      <c r="M16" s="127">
        <v>75985.07273</v>
      </c>
      <c r="N16" s="127"/>
      <c r="O16" s="128">
        <v>828223.7953</v>
      </c>
    </row>
    <row r="17" spans="1:15" ht="13.8" x14ac:dyDescent="0.25">
      <c r="A17" s="96">
        <v>2018</v>
      </c>
      <c r="B17" s="126" t="s">
        <v>140</v>
      </c>
      <c r="C17" s="127">
        <v>77553.726509999993</v>
      </c>
      <c r="D17" s="127">
        <v>83548.081090000007</v>
      </c>
      <c r="E17" s="127">
        <v>65103.239679999999</v>
      </c>
      <c r="F17" s="127">
        <v>53878.586889999999</v>
      </c>
      <c r="G17" s="127">
        <v>72477.135729999995</v>
      </c>
      <c r="H17" s="127">
        <v>86879.483730000007</v>
      </c>
      <c r="I17" s="127">
        <v>90149.987599999993</v>
      </c>
      <c r="J17" s="127">
        <v>66542.850229999996</v>
      </c>
      <c r="K17" s="127">
        <v>119426.97013</v>
      </c>
      <c r="L17" s="127">
        <v>122858.87014</v>
      </c>
      <c r="M17" s="127">
        <v>101133.17666</v>
      </c>
      <c r="N17" s="127">
        <v>72009.888709999999</v>
      </c>
      <c r="O17" s="128">
        <v>1011561.9971</v>
      </c>
    </row>
    <row r="18" spans="1:15" ht="13.8" x14ac:dyDescent="0.25">
      <c r="A18" s="97">
        <v>2019</v>
      </c>
      <c r="B18" s="126" t="s">
        <v>141</v>
      </c>
      <c r="C18" s="127">
        <v>8448.1456600000001</v>
      </c>
      <c r="D18" s="127">
        <v>13159.61594</v>
      </c>
      <c r="E18" s="127">
        <v>19682.62761</v>
      </c>
      <c r="F18" s="127">
        <v>9745.6436599999997</v>
      </c>
      <c r="G18" s="127">
        <v>8965.0073200000006</v>
      </c>
      <c r="H18" s="127">
        <v>3904.7493800000002</v>
      </c>
      <c r="I18" s="127">
        <v>4960.3642099999997</v>
      </c>
      <c r="J18" s="127">
        <v>5881.6617999999999</v>
      </c>
      <c r="K18" s="127">
        <v>6573.87219</v>
      </c>
      <c r="L18" s="127">
        <v>5953.31459</v>
      </c>
      <c r="M18" s="127">
        <v>9107.0426000000007</v>
      </c>
      <c r="N18" s="127"/>
      <c r="O18" s="128">
        <v>96382.044959999999</v>
      </c>
    </row>
    <row r="19" spans="1:15" ht="13.8" x14ac:dyDescent="0.25">
      <c r="A19" s="96">
        <v>2018</v>
      </c>
      <c r="B19" s="126" t="s">
        <v>141</v>
      </c>
      <c r="C19" s="127">
        <v>8699.7593300000008</v>
      </c>
      <c r="D19" s="127">
        <v>14888.55919</v>
      </c>
      <c r="E19" s="127">
        <v>18298.714830000001</v>
      </c>
      <c r="F19" s="127">
        <v>11630.61274</v>
      </c>
      <c r="G19" s="127">
        <v>6780.4105499999996</v>
      </c>
      <c r="H19" s="127">
        <v>4806.9034300000003</v>
      </c>
      <c r="I19" s="127">
        <v>4293.7941899999996</v>
      </c>
      <c r="J19" s="127">
        <v>4651.7716099999998</v>
      </c>
      <c r="K19" s="127">
        <v>5349.45957</v>
      </c>
      <c r="L19" s="127">
        <v>5137.6928900000003</v>
      </c>
      <c r="M19" s="127">
        <v>7413.7436299999999</v>
      </c>
      <c r="N19" s="127">
        <v>7334.2233299999998</v>
      </c>
      <c r="O19" s="128">
        <v>99285.64529</v>
      </c>
    </row>
    <row r="20" spans="1:15" ht="13.8" x14ac:dyDescent="0.25">
      <c r="A20" s="97">
        <v>2019</v>
      </c>
      <c r="B20" s="126" t="s">
        <v>142</v>
      </c>
      <c r="C20" s="129">
        <v>220592.68002999999</v>
      </c>
      <c r="D20" s="129">
        <v>211036.86183000001</v>
      </c>
      <c r="E20" s="129">
        <v>237540.30244999999</v>
      </c>
      <c r="F20" s="129">
        <v>217805.81377000001</v>
      </c>
      <c r="G20" s="129">
        <v>230803.27312</v>
      </c>
      <c r="H20" s="127">
        <v>168264.20301999999</v>
      </c>
      <c r="I20" s="127">
        <v>212234.00315999999</v>
      </c>
      <c r="J20" s="127">
        <v>183401.37247999999</v>
      </c>
      <c r="K20" s="127">
        <v>199905.12226999999</v>
      </c>
      <c r="L20" s="127">
        <v>207461.11076000001</v>
      </c>
      <c r="M20" s="127">
        <v>215400.73756000001</v>
      </c>
      <c r="N20" s="127"/>
      <c r="O20" s="128">
        <v>2304445.4804500001</v>
      </c>
    </row>
    <row r="21" spans="1:15" ht="13.8" x14ac:dyDescent="0.25">
      <c r="A21" s="96">
        <v>2018</v>
      </c>
      <c r="B21" s="126" t="s">
        <v>142</v>
      </c>
      <c r="C21" s="127">
        <v>218255.13686</v>
      </c>
      <c r="D21" s="127">
        <v>177209.36773</v>
      </c>
      <c r="E21" s="127">
        <v>219741.03091</v>
      </c>
      <c r="F21" s="127">
        <v>213714.70480000001</v>
      </c>
      <c r="G21" s="127">
        <v>211948.28867000001</v>
      </c>
      <c r="H21" s="127">
        <v>189600.86120000001</v>
      </c>
      <c r="I21" s="127">
        <v>202231.55442</v>
      </c>
      <c r="J21" s="127">
        <v>192331.07040999999</v>
      </c>
      <c r="K21" s="127">
        <v>208921.23465</v>
      </c>
      <c r="L21" s="127">
        <v>221852.63436</v>
      </c>
      <c r="M21" s="127">
        <v>241024.81894</v>
      </c>
      <c r="N21" s="127">
        <v>213749.00661000001</v>
      </c>
      <c r="O21" s="128">
        <v>2510579.7095599999</v>
      </c>
    </row>
    <row r="22" spans="1:15" ht="13.8" x14ac:dyDescent="0.25">
      <c r="A22" s="97">
        <v>2019</v>
      </c>
      <c r="B22" s="126" t="s">
        <v>143</v>
      </c>
      <c r="C22" s="129">
        <v>392892.80355000001</v>
      </c>
      <c r="D22" s="129">
        <v>411557.63325000001</v>
      </c>
      <c r="E22" s="129">
        <v>471941.74290999997</v>
      </c>
      <c r="F22" s="129">
        <v>476664.25858999998</v>
      </c>
      <c r="G22" s="129">
        <v>526741.38702999998</v>
      </c>
      <c r="H22" s="127">
        <v>347421.53240000003</v>
      </c>
      <c r="I22" s="127">
        <v>496410.54248</v>
      </c>
      <c r="J22" s="127">
        <v>413223.27422999998</v>
      </c>
      <c r="K22" s="127">
        <v>457581.70283999998</v>
      </c>
      <c r="L22" s="127">
        <v>491261.65242</v>
      </c>
      <c r="M22" s="127">
        <v>522114.11343999999</v>
      </c>
      <c r="N22" s="127"/>
      <c r="O22" s="128">
        <v>5007810.6431400003</v>
      </c>
    </row>
    <row r="23" spans="1:15" ht="13.8" x14ac:dyDescent="0.25">
      <c r="A23" s="96">
        <v>2018</v>
      </c>
      <c r="B23" s="126" t="s">
        <v>143</v>
      </c>
      <c r="C23" s="127">
        <v>371385.93604</v>
      </c>
      <c r="D23" s="129">
        <v>397684.04918999999</v>
      </c>
      <c r="E23" s="127">
        <v>456864.21461999998</v>
      </c>
      <c r="F23" s="127">
        <v>412343.83591999998</v>
      </c>
      <c r="G23" s="127">
        <v>429316.54726000002</v>
      </c>
      <c r="H23" s="127">
        <v>384816.46629999997</v>
      </c>
      <c r="I23" s="127">
        <v>405437.21184</v>
      </c>
      <c r="J23" s="127">
        <v>364775.44137000002</v>
      </c>
      <c r="K23" s="127">
        <v>409699.7548</v>
      </c>
      <c r="L23" s="127">
        <v>439473.22240000003</v>
      </c>
      <c r="M23" s="127">
        <v>484324.64371999999</v>
      </c>
      <c r="N23" s="127">
        <v>458531.65023999999</v>
      </c>
      <c r="O23" s="128">
        <v>5014652.9737</v>
      </c>
    </row>
    <row r="24" spans="1:15" ht="13.8" x14ac:dyDescent="0.25">
      <c r="A24" s="97">
        <v>2019</v>
      </c>
      <c r="B24" s="124" t="s">
        <v>14</v>
      </c>
      <c r="C24" s="130">
        <f>C26+C28+C30+C32+C34+C36+C38+C40+C42+C44+C46+C48+C50+C52+C54+C56</f>
        <v>10613163.689690003</v>
      </c>
      <c r="D24" s="130">
        <f t="shared" ref="D24:O24" si="2">D26+D28+D30+D32+D34+D36+D38+D40+D42+D44+D46+D48+D50+D52+D54+D56</f>
        <v>11044616.889910001</v>
      </c>
      <c r="E24" s="130">
        <f t="shared" si="2"/>
        <v>12637381.572099999</v>
      </c>
      <c r="F24" s="130">
        <f t="shared" si="2"/>
        <v>11768740.082830003</v>
      </c>
      <c r="G24" s="130">
        <f t="shared" si="2"/>
        <v>12996645.286069999</v>
      </c>
      <c r="H24" s="130">
        <f t="shared" si="2"/>
        <v>8889371.6649500001</v>
      </c>
      <c r="I24" s="130">
        <f t="shared" si="2"/>
        <v>12523618.827380002</v>
      </c>
      <c r="J24" s="130">
        <f t="shared" si="2"/>
        <v>10196570.601430001</v>
      </c>
      <c r="K24" s="130">
        <f t="shared" si="2"/>
        <v>11594900.79081</v>
      </c>
      <c r="L24" s="130">
        <f t="shared" si="2"/>
        <v>12411451.613569999</v>
      </c>
      <c r="M24" s="130">
        <f t="shared" si="2"/>
        <v>12134291.771519998</v>
      </c>
      <c r="N24" s="130"/>
      <c r="O24" s="130">
        <f t="shared" si="2"/>
        <v>126810752.79026002</v>
      </c>
    </row>
    <row r="25" spans="1:15" ht="13.8" x14ac:dyDescent="0.25">
      <c r="A25" s="96">
        <v>2018</v>
      </c>
      <c r="B25" s="124" t="s">
        <v>14</v>
      </c>
      <c r="C25" s="130">
        <f>C27+C29+C31+C33+C35+C37+C39+C41+C43+C45+C47+C49+C51+C53+C55+C57</f>
        <v>9885804.7721100021</v>
      </c>
      <c r="D25" s="130">
        <f t="shared" ref="D25:O25" si="3">D27+D29+D31+D33+D35+D37+D39+D41+D43+D45+D47+D49+D51+D53+D55+D57</f>
        <v>10687280.69898</v>
      </c>
      <c r="E25" s="130">
        <f t="shared" si="3"/>
        <v>12704748.261979999</v>
      </c>
      <c r="F25" s="130">
        <f t="shared" si="3"/>
        <v>11354875.993009999</v>
      </c>
      <c r="G25" s="130">
        <f t="shared" si="3"/>
        <v>11589228.369379997</v>
      </c>
      <c r="H25" s="130">
        <f t="shared" si="3"/>
        <v>10581561.77094</v>
      </c>
      <c r="I25" s="130">
        <f t="shared" si="3"/>
        <v>11551500.142070001</v>
      </c>
      <c r="J25" s="130">
        <f t="shared" si="3"/>
        <v>10100151.100269999</v>
      </c>
      <c r="K25" s="130">
        <f t="shared" si="3"/>
        <v>11714329.369439999</v>
      </c>
      <c r="L25" s="130">
        <f t="shared" si="3"/>
        <v>12701957.551679999</v>
      </c>
      <c r="M25" s="130">
        <f t="shared" si="3"/>
        <v>12272335.0087</v>
      </c>
      <c r="N25" s="130">
        <f t="shared" si="3"/>
        <v>11067475.282500001</v>
      </c>
      <c r="O25" s="130">
        <f t="shared" si="3"/>
        <v>136211248.32106</v>
      </c>
    </row>
    <row r="26" spans="1:15" ht="13.8" x14ac:dyDescent="0.25">
      <c r="A26" s="97">
        <v>2019</v>
      </c>
      <c r="B26" s="126" t="s">
        <v>144</v>
      </c>
      <c r="C26" s="127">
        <v>675591.92721999995</v>
      </c>
      <c r="D26" s="127">
        <v>639724.90462000004</v>
      </c>
      <c r="E26" s="127">
        <v>727811.14014000003</v>
      </c>
      <c r="F26" s="127">
        <v>690710.13684000005</v>
      </c>
      <c r="G26" s="127">
        <v>786370.14486999996</v>
      </c>
      <c r="H26" s="127">
        <v>509921.22109000001</v>
      </c>
      <c r="I26" s="127">
        <v>662417.50156</v>
      </c>
      <c r="J26" s="127">
        <v>572729.28352000006</v>
      </c>
      <c r="K26" s="127">
        <v>677994.54825999995</v>
      </c>
      <c r="L26" s="127">
        <v>705074.52330999996</v>
      </c>
      <c r="M26" s="127">
        <v>674775.64575000003</v>
      </c>
      <c r="N26" s="127"/>
      <c r="O26" s="128">
        <v>7323120.9771800004</v>
      </c>
    </row>
    <row r="27" spans="1:15" ht="13.8" x14ac:dyDescent="0.25">
      <c r="A27" s="96">
        <v>2018</v>
      </c>
      <c r="B27" s="126" t="s">
        <v>144</v>
      </c>
      <c r="C27" s="127">
        <v>695216.74386000005</v>
      </c>
      <c r="D27" s="127">
        <v>698367.66859000002</v>
      </c>
      <c r="E27" s="127">
        <v>791150.88341000001</v>
      </c>
      <c r="F27" s="127">
        <v>706262.03767999995</v>
      </c>
      <c r="G27" s="127">
        <v>747199.03589000006</v>
      </c>
      <c r="H27" s="127">
        <v>659381.77156999998</v>
      </c>
      <c r="I27" s="127">
        <v>699547.17859000002</v>
      </c>
      <c r="J27" s="127">
        <v>615876.75985999999</v>
      </c>
      <c r="K27" s="127">
        <v>716700.64873000002</v>
      </c>
      <c r="L27" s="127">
        <v>759011.83496999997</v>
      </c>
      <c r="M27" s="127">
        <v>746703.06454000005</v>
      </c>
      <c r="N27" s="127">
        <v>621504.12124999997</v>
      </c>
      <c r="O27" s="128">
        <v>8456921.7489400003</v>
      </c>
    </row>
    <row r="28" spans="1:15" ht="13.8" x14ac:dyDescent="0.25">
      <c r="A28" s="97">
        <v>2019</v>
      </c>
      <c r="B28" s="126" t="s">
        <v>145</v>
      </c>
      <c r="C28" s="127">
        <v>116826.44227</v>
      </c>
      <c r="D28" s="127">
        <v>146311.26500000001</v>
      </c>
      <c r="E28" s="127">
        <v>176073.83131000001</v>
      </c>
      <c r="F28" s="127">
        <v>141713.04810000001</v>
      </c>
      <c r="G28" s="127">
        <v>162720.42348</v>
      </c>
      <c r="H28" s="127">
        <v>87702.701669999995</v>
      </c>
      <c r="I28" s="127">
        <v>165888.92696000001</v>
      </c>
      <c r="J28" s="127">
        <v>134652.79939999999</v>
      </c>
      <c r="K28" s="127">
        <v>147882.82097</v>
      </c>
      <c r="L28" s="127">
        <v>148203.12033000001</v>
      </c>
      <c r="M28" s="127">
        <v>124931.72049000001</v>
      </c>
      <c r="N28" s="127"/>
      <c r="O28" s="128">
        <v>1552907.0999799999</v>
      </c>
    </row>
    <row r="29" spans="1:15" ht="13.8" x14ac:dyDescent="0.25">
      <c r="A29" s="96">
        <v>2018</v>
      </c>
      <c r="B29" s="126" t="s">
        <v>145</v>
      </c>
      <c r="C29" s="127">
        <v>129006.51098000001</v>
      </c>
      <c r="D29" s="127">
        <v>144499.09956999999</v>
      </c>
      <c r="E29" s="127">
        <v>168927.35490999999</v>
      </c>
      <c r="F29" s="127">
        <v>149657.84632000001</v>
      </c>
      <c r="G29" s="127">
        <v>141955.63779000001</v>
      </c>
      <c r="H29" s="127">
        <v>117831.44891000001</v>
      </c>
      <c r="I29" s="127">
        <v>149645.90728000001</v>
      </c>
      <c r="J29" s="127">
        <v>142619.30591</v>
      </c>
      <c r="K29" s="127">
        <v>138310.92605000001</v>
      </c>
      <c r="L29" s="127">
        <v>142955.52056999999</v>
      </c>
      <c r="M29" s="127">
        <v>124206.18283999999</v>
      </c>
      <c r="N29" s="127">
        <v>133954.98611999999</v>
      </c>
      <c r="O29" s="128">
        <v>1683570.72725</v>
      </c>
    </row>
    <row r="30" spans="1:15" s="39" customFormat="1" ht="13.8" x14ac:dyDescent="0.25">
      <c r="A30" s="97">
        <v>2019</v>
      </c>
      <c r="B30" s="126" t="s">
        <v>146</v>
      </c>
      <c r="C30" s="127">
        <v>182640.83843999999</v>
      </c>
      <c r="D30" s="127">
        <v>185831.68093999999</v>
      </c>
      <c r="E30" s="127">
        <v>208839.27116</v>
      </c>
      <c r="F30" s="127">
        <v>229625.93014000001</v>
      </c>
      <c r="G30" s="127">
        <v>235716.12834</v>
      </c>
      <c r="H30" s="127">
        <v>132471.62478000001</v>
      </c>
      <c r="I30" s="127">
        <v>222815.60256</v>
      </c>
      <c r="J30" s="127">
        <v>174667.00541000001</v>
      </c>
      <c r="K30" s="127">
        <v>230061.87925999999</v>
      </c>
      <c r="L30" s="127">
        <v>254660.70232000001</v>
      </c>
      <c r="M30" s="127">
        <v>251935.89524000001</v>
      </c>
      <c r="N30" s="127"/>
      <c r="O30" s="128">
        <v>2309266.55859</v>
      </c>
    </row>
    <row r="31" spans="1:15" ht="13.8" x14ac:dyDescent="0.25">
      <c r="A31" s="96">
        <v>2018</v>
      </c>
      <c r="B31" s="126" t="s">
        <v>146</v>
      </c>
      <c r="C31" s="127">
        <v>168766.30025999999</v>
      </c>
      <c r="D31" s="127">
        <v>173337.79154999999</v>
      </c>
      <c r="E31" s="127">
        <v>211790.01795000001</v>
      </c>
      <c r="F31" s="127">
        <v>190638.38509</v>
      </c>
      <c r="G31" s="127">
        <v>200048.17971</v>
      </c>
      <c r="H31" s="127">
        <v>152699.56980999999</v>
      </c>
      <c r="I31" s="127">
        <v>184959.29788</v>
      </c>
      <c r="J31" s="127">
        <v>158376.42644000001</v>
      </c>
      <c r="K31" s="127">
        <v>193617.09578</v>
      </c>
      <c r="L31" s="127">
        <v>213020.26045999999</v>
      </c>
      <c r="M31" s="127">
        <v>227692.57577</v>
      </c>
      <c r="N31" s="127">
        <v>190096.95955999999</v>
      </c>
      <c r="O31" s="128">
        <v>2265042.86026</v>
      </c>
    </row>
    <row r="32" spans="1:15" ht="13.8" x14ac:dyDescent="0.25">
      <c r="A32" s="97">
        <v>2019</v>
      </c>
      <c r="B32" s="126" t="s">
        <v>147</v>
      </c>
      <c r="C32" s="129">
        <v>1535497.8928</v>
      </c>
      <c r="D32" s="129">
        <v>1641007.27728</v>
      </c>
      <c r="E32" s="129">
        <v>1833623.15921</v>
      </c>
      <c r="F32" s="129">
        <v>1765608.66062</v>
      </c>
      <c r="G32" s="129">
        <v>1931475.8629300001</v>
      </c>
      <c r="H32" s="129">
        <v>1294216.5544499999</v>
      </c>
      <c r="I32" s="129">
        <v>1731236.6427199999</v>
      </c>
      <c r="J32" s="129">
        <v>1633022.8563900001</v>
      </c>
      <c r="K32" s="129">
        <v>1647393.7368900001</v>
      </c>
      <c r="L32" s="129">
        <v>1933065.3841200001</v>
      </c>
      <c r="M32" s="129">
        <v>1832475.5308000001</v>
      </c>
      <c r="N32" s="129"/>
      <c r="O32" s="128">
        <v>18778623.55821</v>
      </c>
    </row>
    <row r="33" spans="1:15" ht="13.8" x14ac:dyDescent="0.25">
      <c r="A33" s="96">
        <v>2018</v>
      </c>
      <c r="B33" s="126" t="s">
        <v>147</v>
      </c>
      <c r="C33" s="127">
        <v>1349387.6820100001</v>
      </c>
      <c r="D33" s="127">
        <v>1260182.5490900001</v>
      </c>
      <c r="E33" s="127">
        <v>1560031.6217</v>
      </c>
      <c r="F33" s="129">
        <v>1347988.6047799999</v>
      </c>
      <c r="G33" s="129">
        <v>1461138.74636</v>
      </c>
      <c r="H33" s="129">
        <v>1417590.2006600001</v>
      </c>
      <c r="I33" s="129">
        <v>1473214.6184700001</v>
      </c>
      <c r="J33" s="129">
        <v>1374039.1980399999</v>
      </c>
      <c r="K33" s="129">
        <v>1529211.1318600001</v>
      </c>
      <c r="L33" s="129">
        <v>1582875.50037</v>
      </c>
      <c r="M33" s="129">
        <v>1489227.53116</v>
      </c>
      <c r="N33" s="129">
        <v>1503670.6663899999</v>
      </c>
      <c r="O33" s="128">
        <v>17348558.050889999</v>
      </c>
    </row>
    <row r="34" spans="1:15" ht="13.8" x14ac:dyDescent="0.25">
      <c r="A34" s="97">
        <v>2019</v>
      </c>
      <c r="B34" s="126" t="s">
        <v>148</v>
      </c>
      <c r="C34" s="127">
        <v>1414007.4211899999</v>
      </c>
      <c r="D34" s="127">
        <v>1413501.52935</v>
      </c>
      <c r="E34" s="127">
        <v>1674347.6233399999</v>
      </c>
      <c r="F34" s="127">
        <v>1502592.52217</v>
      </c>
      <c r="G34" s="127">
        <v>1621155.1014</v>
      </c>
      <c r="H34" s="127">
        <v>1085908.30568</v>
      </c>
      <c r="I34" s="127">
        <v>1673602.4158300001</v>
      </c>
      <c r="J34" s="127">
        <v>1396832.0361500001</v>
      </c>
      <c r="K34" s="127">
        <v>1501741.1842400001</v>
      </c>
      <c r="L34" s="127">
        <v>1552379.91817</v>
      </c>
      <c r="M34" s="127">
        <v>1543190.79131</v>
      </c>
      <c r="N34" s="127"/>
      <c r="O34" s="128">
        <v>16379258.84883</v>
      </c>
    </row>
    <row r="35" spans="1:15" ht="13.8" x14ac:dyDescent="0.25">
      <c r="A35" s="96">
        <v>2018</v>
      </c>
      <c r="B35" s="126" t="s">
        <v>148</v>
      </c>
      <c r="C35" s="127">
        <v>1427518.43108</v>
      </c>
      <c r="D35" s="127">
        <v>1405227.67512</v>
      </c>
      <c r="E35" s="127">
        <v>1678441.7929199999</v>
      </c>
      <c r="F35" s="127">
        <v>1464978.0263199999</v>
      </c>
      <c r="G35" s="127">
        <v>1480999.13662</v>
      </c>
      <c r="H35" s="127">
        <v>1354511.9857999999</v>
      </c>
      <c r="I35" s="127">
        <v>1580493.9042799999</v>
      </c>
      <c r="J35" s="127">
        <v>1385389.7786999999</v>
      </c>
      <c r="K35" s="127">
        <v>1459059.0148799999</v>
      </c>
      <c r="L35" s="127">
        <v>1560722.48312</v>
      </c>
      <c r="M35" s="127">
        <v>1525089.4328999999</v>
      </c>
      <c r="N35" s="127">
        <v>1305927.74235</v>
      </c>
      <c r="O35" s="128">
        <v>17628359.404089998</v>
      </c>
    </row>
    <row r="36" spans="1:15" ht="13.8" x14ac:dyDescent="0.25">
      <c r="A36" s="97">
        <v>2019</v>
      </c>
      <c r="B36" s="126" t="s">
        <v>149</v>
      </c>
      <c r="C36" s="127">
        <v>2327664.3747999999</v>
      </c>
      <c r="D36" s="127">
        <v>2544707.0608000001</v>
      </c>
      <c r="E36" s="127">
        <v>2883182.2988100001</v>
      </c>
      <c r="F36" s="127">
        <v>2615089.72383</v>
      </c>
      <c r="G36" s="127">
        <v>2753101.24474</v>
      </c>
      <c r="H36" s="127">
        <v>2189777.5352599998</v>
      </c>
      <c r="I36" s="127">
        <v>2900113.7058899999</v>
      </c>
      <c r="J36" s="127">
        <v>1740807.2282799999</v>
      </c>
      <c r="K36" s="127">
        <v>2592523.4763199999</v>
      </c>
      <c r="L36" s="127">
        <v>2813056.4199199998</v>
      </c>
      <c r="M36" s="127">
        <v>2691317.7821399998</v>
      </c>
      <c r="N36" s="127"/>
      <c r="O36" s="128">
        <v>28051340.850790001</v>
      </c>
    </row>
    <row r="37" spans="1:15" ht="13.8" x14ac:dyDescent="0.25">
      <c r="A37" s="96">
        <v>2018</v>
      </c>
      <c r="B37" s="126" t="s">
        <v>149</v>
      </c>
      <c r="C37" s="127">
        <v>2285575.09082</v>
      </c>
      <c r="D37" s="127">
        <v>2795892.1168399998</v>
      </c>
      <c r="E37" s="127">
        <v>3143696.4820099999</v>
      </c>
      <c r="F37" s="127">
        <v>2901983.6377599998</v>
      </c>
      <c r="G37" s="127">
        <v>2764086.87109</v>
      </c>
      <c r="H37" s="127">
        <v>2539774.52728</v>
      </c>
      <c r="I37" s="127">
        <v>2762765.1183199999</v>
      </c>
      <c r="J37" s="127">
        <v>1607573.2616000001</v>
      </c>
      <c r="K37" s="127">
        <v>2605272.1227799999</v>
      </c>
      <c r="L37" s="127">
        <v>2918820.42502</v>
      </c>
      <c r="M37" s="127">
        <v>2766818.7053200002</v>
      </c>
      <c r="N37" s="127">
        <v>2472116.05064</v>
      </c>
      <c r="O37" s="128">
        <v>31564374.409480002</v>
      </c>
    </row>
    <row r="38" spans="1:15" ht="13.8" x14ac:dyDescent="0.25">
      <c r="A38" s="97">
        <v>2019</v>
      </c>
      <c r="B38" s="126" t="s">
        <v>150</v>
      </c>
      <c r="C38" s="127">
        <v>91906.762210000001</v>
      </c>
      <c r="D38" s="127">
        <v>75710.983500000002</v>
      </c>
      <c r="E38" s="127">
        <v>99641.453349999996</v>
      </c>
      <c r="F38" s="127">
        <v>114409.40011</v>
      </c>
      <c r="G38" s="127">
        <v>53978.7428</v>
      </c>
      <c r="H38" s="127">
        <v>55620.428140000004</v>
      </c>
      <c r="I38" s="127">
        <v>88627.582699999999</v>
      </c>
      <c r="J38" s="127">
        <v>109692.7362</v>
      </c>
      <c r="K38" s="127">
        <v>37060.896339999999</v>
      </c>
      <c r="L38" s="127">
        <v>42330.465889999999</v>
      </c>
      <c r="M38" s="127">
        <v>162195.85331000001</v>
      </c>
      <c r="N38" s="127"/>
      <c r="O38" s="128">
        <v>931175.30455</v>
      </c>
    </row>
    <row r="39" spans="1:15" ht="13.8" x14ac:dyDescent="0.25">
      <c r="A39" s="96">
        <v>2018</v>
      </c>
      <c r="B39" s="126" t="s">
        <v>150</v>
      </c>
      <c r="C39" s="127">
        <v>42524.265619999998</v>
      </c>
      <c r="D39" s="127">
        <v>56242.339760000003</v>
      </c>
      <c r="E39" s="127">
        <v>79226.622390000004</v>
      </c>
      <c r="F39" s="127">
        <v>42637.633880000001</v>
      </c>
      <c r="G39" s="127">
        <v>133538.68554000001</v>
      </c>
      <c r="H39" s="127">
        <v>139721.95924</v>
      </c>
      <c r="I39" s="127">
        <v>148742.76595999999</v>
      </c>
      <c r="J39" s="127">
        <v>95641.843789999999</v>
      </c>
      <c r="K39" s="127">
        <v>53260.481919999998</v>
      </c>
      <c r="L39" s="127">
        <v>130754.85827</v>
      </c>
      <c r="M39" s="127">
        <v>29652.930079999998</v>
      </c>
      <c r="N39" s="127">
        <v>38576.353869999999</v>
      </c>
      <c r="O39" s="128">
        <v>990520.74031999998</v>
      </c>
    </row>
    <row r="40" spans="1:15" ht="13.8" x14ac:dyDescent="0.25">
      <c r="A40" s="97">
        <v>2019</v>
      </c>
      <c r="B40" s="126" t="s">
        <v>151</v>
      </c>
      <c r="C40" s="127">
        <v>797219.50340000005</v>
      </c>
      <c r="D40" s="127">
        <v>888941.94353000005</v>
      </c>
      <c r="E40" s="127">
        <v>992627.28544000001</v>
      </c>
      <c r="F40" s="127">
        <v>937080.58230000001</v>
      </c>
      <c r="G40" s="127">
        <v>1041935.65777</v>
      </c>
      <c r="H40" s="127">
        <v>715968.99499000004</v>
      </c>
      <c r="I40" s="127">
        <v>947665.38853999996</v>
      </c>
      <c r="J40" s="127">
        <v>848103.98676</v>
      </c>
      <c r="K40" s="127">
        <v>1012831.8486199999</v>
      </c>
      <c r="L40" s="127">
        <v>1072238.1422300001</v>
      </c>
      <c r="M40" s="127">
        <v>1015095.34471</v>
      </c>
      <c r="N40" s="127"/>
      <c r="O40" s="128">
        <v>10269708.67829</v>
      </c>
    </row>
    <row r="41" spans="1:15" ht="13.8" x14ac:dyDescent="0.25">
      <c r="A41" s="96">
        <v>2018</v>
      </c>
      <c r="B41" s="126" t="s">
        <v>151</v>
      </c>
      <c r="C41" s="127">
        <v>767130.12494999997</v>
      </c>
      <c r="D41" s="127">
        <v>879659.32784000004</v>
      </c>
      <c r="E41" s="127">
        <v>1028283.6651400001</v>
      </c>
      <c r="F41" s="127">
        <v>948771.24450000003</v>
      </c>
      <c r="G41" s="127">
        <v>985780.75783000002</v>
      </c>
      <c r="H41" s="127">
        <v>861743.66347999999</v>
      </c>
      <c r="I41" s="127">
        <v>871246.56579000002</v>
      </c>
      <c r="J41" s="127">
        <v>800780.28095000004</v>
      </c>
      <c r="K41" s="127">
        <v>999337.60950999998</v>
      </c>
      <c r="L41" s="127">
        <v>1112817.774</v>
      </c>
      <c r="M41" s="127">
        <v>1090995.2981799999</v>
      </c>
      <c r="N41" s="127">
        <v>957393.26489999995</v>
      </c>
      <c r="O41" s="128">
        <v>11303939.57707</v>
      </c>
    </row>
    <row r="42" spans="1:15" ht="13.8" x14ac:dyDescent="0.25">
      <c r="A42" s="97">
        <v>2019</v>
      </c>
      <c r="B42" s="126" t="s">
        <v>152</v>
      </c>
      <c r="C42" s="127">
        <v>585583.80766000005</v>
      </c>
      <c r="D42" s="127">
        <v>601129.01691999997</v>
      </c>
      <c r="E42" s="127">
        <v>699050.81847000006</v>
      </c>
      <c r="F42" s="127">
        <v>660023.84268</v>
      </c>
      <c r="G42" s="127">
        <v>780362.12233000004</v>
      </c>
      <c r="H42" s="127">
        <v>472178.66482000001</v>
      </c>
      <c r="I42" s="127">
        <v>682657.92689</v>
      </c>
      <c r="J42" s="127">
        <v>574778.39850000001</v>
      </c>
      <c r="K42" s="127">
        <v>647325.59195999999</v>
      </c>
      <c r="L42" s="127">
        <v>710045.08453999995</v>
      </c>
      <c r="M42" s="127">
        <v>685613.30538000003</v>
      </c>
      <c r="N42" s="127"/>
      <c r="O42" s="128">
        <v>7098748.5801499998</v>
      </c>
    </row>
    <row r="43" spans="1:15" ht="13.8" x14ac:dyDescent="0.25">
      <c r="A43" s="96">
        <v>2018</v>
      </c>
      <c r="B43" s="126" t="s">
        <v>152</v>
      </c>
      <c r="C43" s="127">
        <v>511761.42559</v>
      </c>
      <c r="D43" s="127">
        <v>546682.48063999997</v>
      </c>
      <c r="E43" s="127">
        <v>635564.34967000003</v>
      </c>
      <c r="F43" s="127">
        <v>602369.81137999997</v>
      </c>
      <c r="G43" s="127">
        <v>622526.24627999996</v>
      </c>
      <c r="H43" s="127">
        <v>550991.12312</v>
      </c>
      <c r="I43" s="127">
        <v>611331.19976999995</v>
      </c>
      <c r="J43" s="127">
        <v>550674.53876000002</v>
      </c>
      <c r="K43" s="127">
        <v>612323.60514999996</v>
      </c>
      <c r="L43" s="127">
        <v>702337.85728</v>
      </c>
      <c r="M43" s="127">
        <v>702629.52448000002</v>
      </c>
      <c r="N43" s="127">
        <v>662245.02495999995</v>
      </c>
      <c r="O43" s="128">
        <v>7311437.1870799996</v>
      </c>
    </row>
    <row r="44" spans="1:15" ht="13.8" x14ac:dyDescent="0.25">
      <c r="A44" s="97">
        <v>2019</v>
      </c>
      <c r="B44" s="126" t="s">
        <v>153</v>
      </c>
      <c r="C44" s="127">
        <v>650713.38577000005</v>
      </c>
      <c r="D44" s="127">
        <v>655090.92916000006</v>
      </c>
      <c r="E44" s="127">
        <v>712340.20620000002</v>
      </c>
      <c r="F44" s="127">
        <v>706565.30090000003</v>
      </c>
      <c r="G44" s="127">
        <v>827512.10820999998</v>
      </c>
      <c r="H44" s="127">
        <v>516737.10138000001</v>
      </c>
      <c r="I44" s="127">
        <v>709397.76580000005</v>
      </c>
      <c r="J44" s="127">
        <v>611352.08825000003</v>
      </c>
      <c r="K44" s="127">
        <v>651571.75826000003</v>
      </c>
      <c r="L44" s="127">
        <v>719772.02738999994</v>
      </c>
      <c r="M44" s="127">
        <v>690968.73617000005</v>
      </c>
      <c r="N44" s="127"/>
      <c r="O44" s="128">
        <v>7452021.4074900001</v>
      </c>
    </row>
    <row r="45" spans="1:15" ht="13.8" x14ac:dyDescent="0.25">
      <c r="A45" s="96">
        <v>2018</v>
      </c>
      <c r="B45" s="126" t="s">
        <v>153</v>
      </c>
      <c r="C45" s="127">
        <v>597071.10094999999</v>
      </c>
      <c r="D45" s="127">
        <v>635627.30166</v>
      </c>
      <c r="E45" s="127">
        <v>752639.45242999995</v>
      </c>
      <c r="F45" s="127">
        <v>697996.73695000005</v>
      </c>
      <c r="G45" s="127">
        <v>716062.79812000005</v>
      </c>
      <c r="H45" s="127">
        <v>656930.07006000006</v>
      </c>
      <c r="I45" s="127">
        <v>686901.40460999997</v>
      </c>
      <c r="J45" s="127">
        <v>600373.55952000001</v>
      </c>
      <c r="K45" s="127">
        <v>663410.00473000004</v>
      </c>
      <c r="L45" s="127">
        <v>715193.96542999998</v>
      </c>
      <c r="M45" s="127">
        <v>729384.60531999997</v>
      </c>
      <c r="N45" s="127">
        <v>631280.74283999996</v>
      </c>
      <c r="O45" s="128">
        <v>8082871.7426199997</v>
      </c>
    </row>
    <row r="46" spans="1:15" ht="13.8" x14ac:dyDescent="0.25">
      <c r="A46" s="97">
        <v>2019</v>
      </c>
      <c r="B46" s="126" t="s">
        <v>154</v>
      </c>
      <c r="C46" s="127">
        <v>1195682.44301</v>
      </c>
      <c r="D46" s="127">
        <v>1194987.5946</v>
      </c>
      <c r="E46" s="127">
        <v>1307590.9639099999</v>
      </c>
      <c r="F46" s="127">
        <v>1235491.0638600001</v>
      </c>
      <c r="G46" s="127">
        <v>1355748.4494099999</v>
      </c>
      <c r="H46" s="127">
        <v>877987.87326999998</v>
      </c>
      <c r="I46" s="127">
        <v>1242229.5266799999</v>
      </c>
      <c r="J46" s="127">
        <v>1021242.37927</v>
      </c>
      <c r="K46" s="127">
        <v>1137130.0803700001</v>
      </c>
      <c r="L46" s="127">
        <v>1172763.0821</v>
      </c>
      <c r="M46" s="127">
        <v>993588.00748999999</v>
      </c>
      <c r="N46" s="127"/>
      <c r="O46" s="128">
        <v>12734441.46397</v>
      </c>
    </row>
    <row r="47" spans="1:15" ht="13.8" x14ac:dyDescent="0.25">
      <c r="A47" s="96">
        <v>2018</v>
      </c>
      <c r="B47" s="126" t="s">
        <v>154</v>
      </c>
      <c r="C47" s="127">
        <v>1117500.22694</v>
      </c>
      <c r="D47" s="127">
        <v>1147423.5262200001</v>
      </c>
      <c r="E47" s="127">
        <v>1287238.8718399999</v>
      </c>
      <c r="F47" s="127">
        <v>1122379.10595</v>
      </c>
      <c r="G47" s="127">
        <v>1204113.1554399999</v>
      </c>
      <c r="H47" s="127">
        <v>1187610.1720799999</v>
      </c>
      <c r="I47" s="127">
        <v>1260229.08672</v>
      </c>
      <c r="J47" s="127">
        <v>1181895.1413499999</v>
      </c>
      <c r="K47" s="127">
        <v>1404159.60439</v>
      </c>
      <c r="L47" s="127">
        <v>1489947.0423300001</v>
      </c>
      <c r="M47" s="127">
        <v>1659434.78623</v>
      </c>
      <c r="N47" s="127">
        <v>1436794.47667</v>
      </c>
      <c r="O47" s="128">
        <v>15498725.19616</v>
      </c>
    </row>
    <row r="48" spans="1:15" ht="13.8" x14ac:dyDescent="0.25">
      <c r="A48" s="97">
        <v>2019</v>
      </c>
      <c r="B48" s="126" t="s">
        <v>155</v>
      </c>
      <c r="C48" s="127">
        <v>251902.82900999999</v>
      </c>
      <c r="D48" s="127">
        <v>266378.49248000002</v>
      </c>
      <c r="E48" s="127">
        <v>316704.2683</v>
      </c>
      <c r="F48" s="127">
        <v>311275.03005</v>
      </c>
      <c r="G48" s="127">
        <v>354009.51500999997</v>
      </c>
      <c r="H48" s="127">
        <v>235216.90286</v>
      </c>
      <c r="I48" s="127">
        <v>315542.20170999999</v>
      </c>
      <c r="J48" s="127">
        <v>284437.72009999998</v>
      </c>
      <c r="K48" s="127">
        <v>304253.82085999998</v>
      </c>
      <c r="L48" s="127">
        <v>295228.55644000001</v>
      </c>
      <c r="M48" s="127">
        <v>301851.78622000001</v>
      </c>
      <c r="N48" s="127"/>
      <c r="O48" s="128">
        <v>3236801.12304</v>
      </c>
    </row>
    <row r="49" spans="1:15" ht="13.8" x14ac:dyDescent="0.25">
      <c r="A49" s="96">
        <v>2018</v>
      </c>
      <c r="B49" s="126" t="s">
        <v>155</v>
      </c>
      <c r="C49" s="127">
        <v>208340.64773999999</v>
      </c>
      <c r="D49" s="127">
        <v>239376.10553999999</v>
      </c>
      <c r="E49" s="127">
        <v>266845.07678</v>
      </c>
      <c r="F49" s="127">
        <v>258401.22227999999</v>
      </c>
      <c r="G49" s="127">
        <v>273577.41087999998</v>
      </c>
      <c r="H49" s="127">
        <v>254254.18246000001</v>
      </c>
      <c r="I49" s="127">
        <v>256352.098</v>
      </c>
      <c r="J49" s="127">
        <v>220576.65960000001</v>
      </c>
      <c r="K49" s="127">
        <v>243454.19966000001</v>
      </c>
      <c r="L49" s="127">
        <v>261500.93969</v>
      </c>
      <c r="M49" s="127">
        <v>261189.58387</v>
      </c>
      <c r="N49" s="127">
        <v>242754.13456999999</v>
      </c>
      <c r="O49" s="128">
        <v>2986622.26107</v>
      </c>
    </row>
    <row r="50" spans="1:15" ht="13.8" x14ac:dyDescent="0.25">
      <c r="A50" s="97">
        <v>2019</v>
      </c>
      <c r="B50" s="126" t="s">
        <v>156</v>
      </c>
      <c r="C50" s="127">
        <v>271512.78194999998</v>
      </c>
      <c r="D50" s="127">
        <v>249107.18302</v>
      </c>
      <c r="E50" s="127">
        <v>297092.89902999997</v>
      </c>
      <c r="F50" s="127">
        <v>257755.83478</v>
      </c>
      <c r="G50" s="127">
        <v>359850.42096000002</v>
      </c>
      <c r="H50" s="127">
        <v>215115.56176000001</v>
      </c>
      <c r="I50" s="127">
        <v>508422.76371000003</v>
      </c>
      <c r="J50" s="127">
        <v>566131.63852000004</v>
      </c>
      <c r="K50" s="127">
        <v>439332.00699999998</v>
      </c>
      <c r="L50" s="127">
        <v>266260.20838999999</v>
      </c>
      <c r="M50" s="127">
        <v>377793.83918000001</v>
      </c>
      <c r="N50" s="127"/>
      <c r="O50" s="128">
        <v>3808375.1383000002</v>
      </c>
    </row>
    <row r="51" spans="1:15" ht="13.8" x14ac:dyDescent="0.25">
      <c r="A51" s="96">
        <v>2018</v>
      </c>
      <c r="B51" s="126" t="s">
        <v>156</v>
      </c>
      <c r="C51" s="127">
        <v>141387.96517000001</v>
      </c>
      <c r="D51" s="127">
        <v>195115.81568999999</v>
      </c>
      <c r="E51" s="127">
        <v>521992.34771</v>
      </c>
      <c r="F51" s="127">
        <v>354262.82218999998</v>
      </c>
      <c r="G51" s="127">
        <v>250378.82393000001</v>
      </c>
      <c r="H51" s="127">
        <v>197867.55726</v>
      </c>
      <c r="I51" s="127">
        <v>259502.46423000001</v>
      </c>
      <c r="J51" s="127">
        <v>896068.321</v>
      </c>
      <c r="K51" s="127">
        <v>589990.58117999998</v>
      </c>
      <c r="L51" s="127">
        <v>470583.63824</v>
      </c>
      <c r="M51" s="127">
        <v>271711.51351999998</v>
      </c>
      <c r="N51" s="127">
        <v>251550.63315000001</v>
      </c>
      <c r="O51" s="128">
        <v>4400412.4832699997</v>
      </c>
    </row>
    <row r="52" spans="1:15" ht="13.8" x14ac:dyDescent="0.25">
      <c r="A52" s="97">
        <v>2019</v>
      </c>
      <c r="B52" s="126" t="s">
        <v>157</v>
      </c>
      <c r="C52" s="127">
        <v>174773.56437000001</v>
      </c>
      <c r="D52" s="127">
        <v>170913.36405</v>
      </c>
      <c r="E52" s="127">
        <v>282566.86268999998</v>
      </c>
      <c r="F52" s="127">
        <v>197032.56896</v>
      </c>
      <c r="G52" s="127">
        <v>248778.45129999999</v>
      </c>
      <c r="H52" s="127">
        <v>207582.27974</v>
      </c>
      <c r="I52" s="127">
        <v>234060.04074</v>
      </c>
      <c r="J52" s="127">
        <v>175314.58811000001</v>
      </c>
      <c r="K52" s="127">
        <v>164172.70626000001</v>
      </c>
      <c r="L52" s="127">
        <v>280599.61229000002</v>
      </c>
      <c r="M52" s="127">
        <v>360372.55261000001</v>
      </c>
      <c r="N52" s="127"/>
      <c r="O52" s="128">
        <v>2496166.59112</v>
      </c>
    </row>
    <row r="53" spans="1:15" ht="13.8" x14ac:dyDescent="0.25">
      <c r="A53" s="96">
        <v>2018</v>
      </c>
      <c r="B53" s="126" t="s">
        <v>157</v>
      </c>
      <c r="C53" s="127">
        <v>106506.34802</v>
      </c>
      <c r="D53" s="127">
        <v>149655.0753</v>
      </c>
      <c r="E53" s="127">
        <v>147926.57779000001</v>
      </c>
      <c r="F53" s="127">
        <v>189961.07772999999</v>
      </c>
      <c r="G53" s="127">
        <v>190016.05770999999</v>
      </c>
      <c r="H53" s="127">
        <v>123013.28576</v>
      </c>
      <c r="I53" s="127">
        <v>197255.41209</v>
      </c>
      <c r="J53" s="127">
        <v>119749.85591</v>
      </c>
      <c r="K53" s="127">
        <v>122785.72756</v>
      </c>
      <c r="L53" s="127">
        <v>206633.42103999999</v>
      </c>
      <c r="M53" s="127">
        <v>228958.16792000001</v>
      </c>
      <c r="N53" s="127">
        <v>253495.31524</v>
      </c>
      <c r="O53" s="128">
        <v>2035956.32207</v>
      </c>
    </row>
    <row r="54" spans="1:15" ht="13.8" x14ac:dyDescent="0.25">
      <c r="A54" s="97">
        <v>2019</v>
      </c>
      <c r="B54" s="126" t="s">
        <v>158</v>
      </c>
      <c r="C54" s="127">
        <v>334321.08663999999</v>
      </c>
      <c r="D54" s="127">
        <v>362268.70181</v>
      </c>
      <c r="E54" s="127">
        <v>414502.20578999998</v>
      </c>
      <c r="F54" s="127">
        <v>392877.42651000002</v>
      </c>
      <c r="G54" s="127">
        <v>473385.95772000001</v>
      </c>
      <c r="H54" s="127">
        <v>285964.46539000003</v>
      </c>
      <c r="I54" s="127">
        <v>426276.08750999998</v>
      </c>
      <c r="J54" s="127">
        <v>345217.51237999997</v>
      </c>
      <c r="K54" s="127">
        <v>395890.45477999997</v>
      </c>
      <c r="L54" s="127">
        <v>438017.66996999999</v>
      </c>
      <c r="M54" s="127">
        <v>419628.15062999999</v>
      </c>
      <c r="N54" s="127"/>
      <c r="O54" s="128">
        <v>4288349.7191300001</v>
      </c>
    </row>
    <row r="55" spans="1:15" ht="13.8" x14ac:dyDescent="0.25">
      <c r="A55" s="96">
        <v>2018</v>
      </c>
      <c r="B55" s="126" t="s">
        <v>158</v>
      </c>
      <c r="C55" s="127">
        <v>331287.17619999999</v>
      </c>
      <c r="D55" s="127">
        <v>350901.89325999998</v>
      </c>
      <c r="E55" s="127">
        <v>417491.91473000002</v>
      </c>
      <c r="F55" s="127">
        <v>365935.32127000001</v>
      </c>
      <c r="G55" s="127">
        <v>406277.45730000001</v>
      </c>
      <c r="H55" s="127">
        <v>357596.32114999997</v>
      </c>
      <c r="I55" s="127">
        <v>401446.58250000002</v>
      </c>
      <c r="J55" s="127">
        <v>342610.28765999997</v>
      </c>
      <c r="K55" s="127">
        <v>374279.93299</v>
      </c>
      <c r="L55" s="127">
        <v>422397.16459</v>
      </c>
      <c r="M55" s="127">
        <v>409368.75912</v>
      </c>
      <c r="N55" s="127">
        <v>352706.44920999999</v>
      </c>
      <c r="O55" s="128">
        <v>4532299.2599799996</v>
      </c>
    </row>
    <row r="56" spans="1:15" ht="13.8" x14ac:dyDescent="0.25">
      <c r="A56" s="97">
        <v>2019</v>
      </c>
      <c r="B56" s="126" t="s">
        <v>159</v>
      </c>
      <c r="C56" s="127">
        <v>7318.6289500000003</v>
      </c>
      <c r="D56" s="127">
        <v>9004.9628499999999</v>
      </c>
      <c r="E56" s="127">
        <v>11387.284949999999</v>
      </c>
      <c r="F56" s="127">
        <v>10889.010979999999</v>
      </c>
      <c r="G56" s="127">
        <v>10544.9548</v>
      </c>
      <c r="H56" s="127">
        <v>7001.44967</v>
      </c>
      <c r="I56" s="127">
        <v>12664.747579999999</v>
      </c>
      <c r="J56" s="127">
        <v>7588.3441899999998</v>
      </c>
      <c r="K56" s="127">
        <v>7733.9804199999999</v>
      </c>
      <c r="L56" s="127">
        <v>7756.6961600000004</v>
      </c>
      <c r="M56" s="127">
        <v>8556.8300899999995</v>
      </c>
      <c r="N56" s="127"/>
      <c r="O56" s="128">
        <v>100446.89064</v>
      </c>
    </row>
    <row r="57" spans="1:15" ht="13.8" x14ac:dyDescent="0.25">
      <c r="A57" s="96">
        <v>2018</v>
      </c>
      <c r="B57" s="126" t="s">
        <v>159</v>
      </c>
      <c r="C57" s="127">
        <v>6824.7319200000002</v>
      </c>
      <c r="D57" s="127">
        <v>9089.9323100000001</v>
      </c>
      <c r="E57" s="127">
        <v>13501.230600000001</v>
      </c>
      <c r="F57" s="127">
        <v>10652.478929999999</v>
      </c>
      <c r="G57" s="127">
        <v>11529.36889</v>
      </c>
      <c r="H57" s="127">
        <v>10043.9323</v>
      </c>
      <c r="I57" s="127">
        <v>7866.5375800000002</v>
      </c>
      <c r="J57" s="127">
        <v>7905.8811800000003</v>
      </c>
      <c r="K57" s="127">
        <v>9156.6822699999993</v>
      </c>
      <c r="L57" s="127">
        <v>12384.8663</v>
      </c>
      <c r="M57" s="127">
        <v>9272.3474499999993</v>
      </c>
      <c r="N57" s="127">
        <v>13408.360780000001</v>
      </c>
      <c r="O57" s="128">
        <v>121636.35051</v>
      </c>
    </row>
    <row r="58" spans="1:15" ht="13.8" x14ac:dyDescent="0.25">
      <c r="A58" s="97">
        <v>2019</v>
      </c>
      <c r="B58" s="124" t="s">
        <v>31</v>
      </c>
      <c r="C58" s="130">
        <f>C60</f>
        <v>304076.68474</v>
      </c>
      <c r="D58" s="130">
        <f t="shared" ref="D58:O58" si="4">D60</f>
        <v>293966.76949999999</v>
      </c>
      <c r="E58" s="130">
        <f t="shared" si="4"/>
        <v>368410.72829</v>
      </c>
      <c r="F58" s="130">
        <f t="shared" si="4"/>
        <v>385322.65061999997</v>
      </c>
      <c r="G58" s="130">
        <f t="shared" si="4"/>
        <v>459522.54869000003</v>
      </c>
      <c r="H58" s="130">
        <f t="shared" si="4"/>
        <v>317503.57864000002</v>
      </c>
      <c r="I58" s="130">
        <f t="shared" si="4"/>
        <v>379189.44634000002</v>
      </c>
      <c r="J58" s="130">
        <f t="shared" si="4"/>
        <v>340052.89224999998</v>
      </c>
      <c r="K58" s="130">
        <f t="shared" si="4"/>
        <v>353299.57130000001</v>
      </c>
      <c r="L58" s="130">
        <f t="shared" si="4"/>
        <v>370589.67424999998</v>
      </c>
      <c r="M58" s="130">
        <f t="shared" si="4"/>
        <v>371864.44053000002</v>
      </c>
      <c r="N58" s="130"/>
      <c r="O58" s="130">
        <f t="shared" si="4"/>
        <v>3943798.9851500001</v>
      </c>
    </row>
    <row r="59" spans="1:15" ht="13.8" x14ac:dyDescent="0.25">
      <c r="A59" s="96">
        <v>2018</v>
      </c>
      <c r="B59" s="124" t="s">
        <v>31</v>
      </c>
      <c r="C59" s="130">
        <f>C61</f>
        <v>391324.55086000002</v>
      </c>
      <c r="D59" s="130">
        <f t="shared" ref="D59:O59" si="5">D61</f>
        <v>334207.24878999998</v>
      </c>
      <c r="E59" s="130">
        <f t="shared" si="5"/>
        <v>376898.40801999997</v>
      </c>
      <c r="F59" s="130">
        <f t="shared" si="5"/>
        <v>369344.33247000002</v>
      </c>
      <c r="G59" s="130">
        <f t="shared" si="5"/>
        <v>430250.76095999999</v>
      </c>
      <c r="H59" s="130">
        <f t="shared" si="5"/>
        <v>379256.99645999999</v>
      </c>
      <c r="I59" s="130">
        <f t="shared" si="5"/>
        <v>403169.32608999999</v>
      </c>
      <c r="J59" s="130">
        <f t="shared" si="5"/>
        <v>325034.33490000002</v>
      </c>
      <c r="K59" s="130">
        <f t="shared" si="5"/>
        <v>364373.57481999998</v>
      </c>
      <c r="L59" s="130">
        <f t="shared" si="5"/>
        <v>415068.17206999997</v>
      </c>
      <c r="M59" s="130">
        <f t="shared" si="5"/>
        <v>398790.76205999998</v>
      </c>
      <c r="N59" s="130">
        <f t="shared" si="5"/>
        <v>373590.13202999998</v>
      </c>
      <c r="O59" s="130">
        <f t="shared" si="5"/>
        <v>4561308.5995300002</v>
      </c>
    </row>
    <row r="60" spans="1:15" ht="13.8" x14ac:dyDescent="0.25">
      <c r="A60" s="97">
        <v>2019</v>
      </c>
      <c r="B60" s="126" t="s">
        <v>160</v>
      </c>
      <c r="C60" s="127">
        <v>304076.68474</v>
      </c>
      <c r="D60" s="127">
        <v>293966.76949999999</v>
      </c>
      <c r="E60" s="127">
        <v>368410.72829</v>
      </c>
      <c r="F60" s="127">
        <v>385322.65061999997</v>
      </c>
      <c r="G60" s="127">
        <v>459522.54869000003</v>
      </c>
      <c r="H60" s="127">
        <v>317503.57864000002</v>
      </c>
      <c r="I60" s="127">
        <v>379189.44634000002</v>
      </c>
      <c r="J60" s="127">
        <v>340052.89224999998</v>
      </c>
      <c r="K60" s="127">
        <v>353299.57130000001</v>
      </c>
      <c r="L60" s="127">
        <v>370589.67424999998</v>
      </c>
      <c r="M60" s="127">
        <v>371864.44053000002</v>
      </c>
      <c r="N60" s="127"/>
      <c r="O60" s="128">
        <v>3943798.9851500001</v>
      </c>
    </row>
    <row r="61" spans="1:15" ht="14.4" thickBot="1" x14ac:dyDescent="0.3">
      <c r="A61" s="96">
        <v>2018</v>
      </c>
      <c r="B61" s="126" t="s">
        <v>160</v>
      </c>
      <c r="C61" s="127">
        <v>391324.55086000002</v>
      </c>
      <c r="D61" s="127">
        <v>334207.24878999998</v>
      </c>
      <c r="E61" s="127">
        <v>376898.40801999997</v>
      </c>
      <c r="F61" s="127">
        <v>369344.33247000002</v>
      </c>
      <c r="G61" s="127">
        <v>430250.76095999999</v>
      </c>
      <c r="H61" s="127">
        <v>379256.99645999999</v>
      </c>
      <c r="I61" s="127">
        <v>403169.32608999999</v>
      </c>
      <c r="J61" s="127">
        <v>325034.33490000002</v>
      </c>
      <c r="K61" s="127">
        <v>364373.57481999998</v>
      </c>
      <c r="L61" s="127">
        <v>415068.17206999997</v>
      </c>
      <c r="M61" s="127">
        <v>398790.76205999998</v>
      </c>
      <c r="N61" s="127">
        <v>373590.13202999998</v>
      </c>
      <c r="O61" s="128">
        <v>4561308.5995300002</v>
      </c>
    </row>
    <row r="62" spans="1:15" s="34" customFormat="1" ht="15" customHeight="1" thickBot="1" x14ac:dyDescent="0.25">
      <c r="A62" s="131">
        <v>2002</v>
      </c>
      <c r="B62" s="132" t="s">
        <v>40</v>
      </c>
      <c r="C62" s="133">
        <v>2607319.6609999998</v>
      </c>
      <c r="D62" s="133">
        <v>2383772.9539999999</v>
      </c>
      <c r="E62" s="133">
        <v>2918943.5210000002</v>
      </c>
      <c r="F62" s="133">
        <v>2742857.9219999998</v>
      </c>
      <c r="G62" s="133">
        <v>3000325.2429999998</v>
      </c>
      <c r="H62" s="133">
        <v>2770693.8810000001</v>
      </c>
      <c r="I62" s="133">
        <v>3103851.8620000002</v>
      </c>
      <c r="J62" s="133">
        <v>2975888.9739999999</v>
      </c>
      <c r="K62" s="133">
        <v>3218206.861</v>
      </c>
      <c r="L62" s="133">
        <v>3501128.02</v>
      </c>
      <c r="M62" s="133">
        <v>3593604.8960000002</v>
      </c>
      <c r="N62" s="133">
        <v>3242495.2340000002</v>
      </c>
      <c r="O62" s="134">
        <f>SUM(C62:N62)</f>
        <v>36059089.028999999</v>
      </c>
    </row>
    <row r="63" spans="1:15" s="34" customFormat="1" ht="15" customHeight="1" thickBot="1" x14ac:dyDescent="0.25">
      <c r="A63" s="131">
        <v>2003</v>
      </c>
      <c r="B63" s="132" t="s">
        <v>40</v>
      </c>
      <c r="C63" s="133">
        <v>3533705.5819999999</v>
      </c>
      <c r="D63" s="133">
        <v>2923460.39</v>
      </c>
      <c r="E63" s="133">
        <v>3908255.9909999999</v>
      </c>
      <c r="F63" s="133">
        <v>3662183.449</v>
      </c>
      <c r="G63" s="133">
        <v>3860471.3</v>
      </c>
      <c r="H63" s="133">
        <v>3796113.5219999999</v>
      </c>
      <c r="I63" s="133">
        <v>4236114.2640000004</v>
      </c>
      <c r="J63" s="133">
        <v>3828726.17</v>
      </c>
      <c r="K63" s="133">
        <v>4114677.523</v>
      </c>
      <c r="L63" s="133">
        <v>4824388.2589999996</v>
      </c>
      <c r="M63" s="133">
        <v>3969697.4580000001</v>
      </c>
      <c r="N63" s="133">
        <v>4595042.3940000003</v>
      </c>
      <c r="O63" s="134">
        <f t="shared" ref="O63:O79" si="6">SUM(C63:N63)</f>
        <v>47252836.302000001</v>
      </c>
    </row>
    <row r="64" spans="1:15" s="34" customFormat="1" ht="15" customHeight="1" thickBot="1" x14ac:dyDescent="0.25">
      <c r="A64" s="131">
        <v>2004</v>
      </c>
      <c r="B64" s="132" t="s">
        <v>40</v>
      </c>
      <c r="C64" s="133">
        <v>4619660.84</v>
      </c>
      <c r="D64" s="133">
        <v>3664503.0430000001</v>
      </c>
      <c r="E64" s="133">
        <v>5218042.1770000001</v>
      </c>
      <c r="F64" s="133">
        <v>5072462.9939999999</v>
      </c>
      <c r="G64" s="133">
        <v>5170061.6050000004</v>
      </c>
      <c r="H64" s="133">
        <v>5284383.2860000003</v>
      </c>
      <c r="I64" s="133">
        <v>5632138.7980000004</v>
      </c>
      <c r="J64" s="133">
        <v>4707491.284</v>
      </c>
      <c r="K64" s="133">
        <v>5656283.5209999997</v>
      </c>
      <c r="L64" s="133">
        <v>5867342.1210000003</v>
      </c>
      <c r="M64" s="133">
        <v>5733908.9759999998</v>
      </c>
      <c r="N64" s="133">
        <v>6540874.1749999998</v>
      </c>
      <c r="O64" s="134">
        <f t="shared" si="6"/>
        <v>63167152.819999993</v>
      </c>
    </row>
    <row r="65" spans="1:15" s="34" customFormat="1" ht="15" customHeight="1" thickBot="1" x14ac:dyDescent="0.25">
      <c r="A65" s="131">
        <v>2005</v>
      </c>
      <c r="B65" s="132" t="s">
        <v>40</v>
      </c>
      <c r="C65" s="133">
        <v>4997279.7240000004</v>
      </c>
      <c r="D65" s="133">
        <v>5651741.2520000003</v>
      </c>
      <c r="E65" s="133">
        <v>6591859.2180000003</v>
      </c>
      <c r="F65" s="133">
        <v>6128131.8779999996</v>
      </c>
      <c r="G65" s="133">
        <v>5977226.2170000002</v>
      </c>
      <c r="H65" s="133">
        <v>6038534.3669999996</v>
      </c>
      <c r="I65" s="133">
        <v>5763466.3530000001</v>
      </c>
      <c r="J65" s="133">
        <v>5552867.2120000003</v>
      </c>
      <c r="K65" s="133">
        <v>6814268.9409999996</v>
      </c>
      <c r="L65" s="133">
        <v>6772178.5690000001</v>
      </c>
      <c r="M65" s="133">
        <v>5942575.7819999997</v>
      </c>
      <c r="N65" s="133">
        <v>7246278.6299999999</v>
      </c>
      <c r="O65" s="134">
        <f t="shared" si="6"/>
        <v>73476408.142999992</v>
      </c>
    </row>
    <row r="66" spans="1:15" s="34" customFormat="1" ht="15" customHeight="1" thickBot="1" x14ac:dyDescent="0.25">
      <c r="A66" s="131">
        <v>2006</v>
      </c>
      <c r="B66" s="132" t="s">
        <v>40</v>
      </c>
      <c r="C66" s="133">
        <v>5133048.8810000001</v>
      </c>
      <c r="D66" s="133">
        <v>6058251.2790000001</v>
      </c>
      <c r="E66" s="133">
        <v>7411101.659</v>
      </c>
      <c r="F66" s="133">
        <v>6456090.2609999999</v>
      </c>
      <c r="G66" s="133">
        <v>7041543.2470000004</v>
      </c>
      <c r="H66" s="133">
        <v>7815434.6220000004</v>
      </c>
      <c r="I66" s="133">
        <v>7067411.4790000003</v>
      </c>
      <c r="J66" s="133">
        <v>6811202.4100000001</v>
      </c>
      <c r="K66" s="133">
        <v>7606551.0949999997</v>
      </c>
      <c r="L66" s="133">
        <v>6888812.5489999996</v>
      </c>
      <c r="M66" s="133">
        <v>8641474.5559999999</v>
      </c>
      <c r="N66" s="133">
        <v>8603753.4800000004</v>
      </c>
      <c r="O66" s="134">
        <f t="shared" si="6"/>
        <v>85534675.517999992</v>
      </c>
    </row>
    <row r="67" spans="1:15" s="34" customFormat="1" ht="15" customHeight="1" thickBot="1" x14ac:dyDescent="0.25">
      <c r="A67" s="131">
        <v>2007</v>
      </c>
      <c r="B67" s="132" t="s">
        <v>40</v>
      </c>
      <c r="C67" s="133">
        <v>6564559.7929999996</v>
      </c>
      <c r="D67" s="133">
        <v>7656951.608</v>
      </c>
      <c r="E67" s="133">
        <v>8957851.6209999993</v>
      </c>
      <c r="F67" s="133">
        <v>8313312.0049999999</v>
      </c>
      <c r="G67" s="133">
        <v>9147620.0419999994</v>
      </c>
      <c r="H67" s="133">
        <v>8980247.4370000008</v>
      </c>
      <c r="I67" s="133">
        <v>8937741.591</v>
      </c>
      <c r="J67" s="133">
        <v>8736689.0920000002</v>
      </c>
      <c r="K67" s="133">
        <v>9038743.8959999997</v>
      </c>
      <c r="L67" s="133">
        <v>9895216.6219999995</v>
      </c>
      <c r="M67" s="133">
        <v>11318798.220000001</v>
      </c>
      <c r="N67" s="133">
        <v>9724017.977</v>
      </c>
      <c r="O67" s="134">
        <f t="shared" si="6"/>
        <v>107271749.90399998</v>
      </c>
    </row>
    <row r="68" spans="1:15" s="34" customFormat="1" ht="15" customHeight="1" thickBot="1" x14ac:dyDescent="0.25">
      <c r="A68" s="131">
        <v>2008</v>
      </c>
      <c r="B68" s="132" t="s">
        <v>40</v>
      </c>
      <c r="C68" s="133">
        <v>10632207.040999999</v>
      </c>
      <c r="D68" s="133">
        <v>11077899.119999999</v>
      </c>
      <c r="E68" s="133">
        <v>11428587.233999999</v>
      </c>
      <c r="F68" s="133">
        <v>11363963.503</v>
      </c>
      <c r="G68" s="133">
        <v>12477968.699999999</v>
      </c>
      <c r="H68" s="133">
        <v>11770634.384</v>
      </c>
      <c r="I68" s="133">
        <v>12595426.863</v>
      </c>
      <c r="J68" s="133">
        <v>11046830.085999999</v>
      </c>
      <c r="K68" s="133">
        <v>12793148.034</v>
      </c>
      <c r="L68" s="133">
        <v>9722708.7899999991</v>
      </c>
      <c r="M68" s="133">
        <v>9395872.8969999999</v>
      </c>
      <c r="N68" s="133">
        <v>7721948.9740000004</v>
      </c>
      <c r="O68" s="134">
        <f t="shared" si="6"/>
        <v>132027195.626</v>
      </c>
    </row>
    <row r="69" spans="1:15" s="34" customFormat="1" ht="15" customHeight="1" thickBot="1" x14ac:dyDescent="0.25">
      <c r="A69" s="131">
        <v>2009</v>
      </c>
      <c r="B69" s="132" t="s">
        <v>40</v>
      </c>
      <c r="C69" s="133">
        <v>7884493.5240000002</v>
      </c>
      <c r="D69" s="133">
        <v>8435115.8340000007</v>
      </c>
      <c r="E69" s="133">
        <v>8155485.0810000002</v>
      </c>
      <c r="F69" s="133">
        <v>7561696.2829999998</v>
      </c>
      <c r="G69" s="133">
        <v>7346407.5279999999</v>
      </c>
      <c r="H69" s="133">
        <v>8329692.7829999998</v>
      </c>
      <c r="I69" s="133">
        <v>9055733.6710000001</v>
      </c>
      <c r="J69" s="133">
        <v>7839908.8420000002</v>
      </c>
      <c r="K69" s="133">
        <v>8480708.3870000001</v>
      </c>
      <c r="L69" s="133">
        <v>10095768.029999999</v>
      </c>
      <c r="M69" s="133">
        <v>8903010.773</v>
      </c>
      <c r="N69" s="133">
        <v>10054591.867000001</v>
      </c>
      <c r="O69" s="134">
        <f t="shared" si="6"/>
        <v>102142612.603</v>
      </c>
    </row>
    <row r="70" spans="1:15" s="34" customFormat="1" ht="15" customHeight="1" thickBot="1" x14ac:dyDescent="0.25">
      <c r="A70" s="131">
        <v>2010</v>
      </c>
      <c r="B70" s="132" t="s">
        <v>40</v>
      </c>
      <c r="C70" s="133">
        <v>7828748.0580000002</v>
      </c>
      <c r="D70" s="133">
        <v>8263237.8140000002</v>
      </c>
      <c r="E70" s="133">
        <v>9886488.1710000001</v>
      </c>
      <c r="F70" s="133">
        <v>9396006.6539999992</v>
      </c>
      <c r="G70" s="133">
        <v>9799958.1170000006</v>
      </c>
      <c r="H70" s="133">
        <v>9542907.6439999994</v>
      </c>
      <c r="I70" s="133">
        <v>9564682.5449999999</v>
      </c>
      <c r="J70" s="133">
        <v>8523451.9729999993</v>
      </c>
      <c r="K70" s="133">
        <v>8909230.5209999997</v>
      </c>
      <c r="L70" s="133">
        <v>10963586.27</v>
      </c>
      <c r="M70" s="133">
        <v>9382369.7180000003</v>
      </c>
      <c r="N70" s="133">
        <v>11822551.698999999</v>
      </c>
      <c r="O70" s="134">
        <f t="shared" si="6"/>
        <v>113883219.18399999</v>
      </c>
    </row>
    <row r="71" spans="1:15" s="34" customFormat="1" ht="15" customHeight="1" thickBot="1" x14ac:dyDescent="0.25">
      <c r="A71" s="131">
        <v>2011</v>
      </c>
      <c r="B71" s="132" t="s">
        <v>40</v>
      </c>
      <c r="C71" s="133">
        <v>9551084.6390000004</v>
      </c>
      <c r="D71" s="133">
        <v>10059126.307</v>
      </c>
      <c r="E71" s="133">
        <v>11811085.16</v>
      </c>
      <c r="F71" s="133">
        <v>11873269.447000001</v>
      </c>
      <c r="G71" s="133">
        <v>10943364.372</v>
      </c>
      <c r="H71" s="133">
        <v>11349953.558</v>
      </c>
      <c r="I71" s="133">
        <v>11860004.271</v>
      </c>
      <c r="J71" s="133">
        <v>11245124.657</v>
      </c>
      <c r="K71" s="133">
        <v>10750626.098999999</v>
      </c>
      <c r="L71" s="133">
        <v>11907219.297</v>
      </c>
      <c r="M71" s="133">
        <v>11078524.743000001</v>
      </c>
      <c r="N71" s="133">
        <v>12477486.279999999</v>
      </c>
      <c r="O71" s="134">
        <f t="shared" si="6"/>
        <v>134906868.83000001</v>
      </c>
    </row>
    <row r="72" spans="1:15" ht="13.8" thickBot="1" x14ac:dyDescent="0.3">
      <c r="A72" s="131">
        <v>2012</v>
      </c>
      <c r="B72" s="132" t="s">
        <v>40</v>
      </c>
      <c r="C72" s="133">
        <v>10348187.165999999</v>
      </c>
      <c r="D72" s="133">
        <v>11748000.124</v>
      </c>
      <c r="E72" s="133">
        <v>13208572.977</v>
      </c>
      <c r="F72" s="133">
        <v>12630226.718</v>
      </c>
      <c r="G72" s="133">
        <v>13131530.960999999</v>
      </c>
      <c r="H72" s="133">
        <v>13231198.687999999</v>
      </c>
      <c r="I72" s="133">
        <v>12830675.307</v>
      </c>
      <c r="J72" s="133">
        <v>12831394.572000001</v>
      </c>
      <c r="K72" s="133">
        <v>12952651.721999999</v>
      </c>
      <c r="L72" s="133">
        <v>13190769.654999999</v>
      </c>
      <c r="M72" s="133">
        <v>13753052.493000001</v>
      </c>
      <c r="N72" s="133">
        <v>12605476.173</v>
      </c>
      <c r="O72" s="134">
        <f t="shared" si="6"/>
        <v>152461736.55599999</v>
      </c>
    </row>
    <row r="73" spans="1:15" ht="13.8" thickBot="1" x14ac:dyDescent="0.3">
      <c r="A73" s="131">
        <v>2013</v>
      </c>
      <c r="B73" s="132" t="s">
        <v>40</v>
      </c>
      <c r="C73" s="133">
        <v>11481521.079</v>
      </c>
      <c r="D73" s="133">
        <v>12385690.909</v>
      </c>
      <c r="E73" s="133">
        <v>13122058.141000001</v>
      </c>
      <c r="F73" s="133">
        <v>12468202.903000001</v>
      </c>
      <c r="G73" s="133">
        <v>13277209.017000001</v>
      </c>
      <c r="H73" s="133">
        <v>12399973.961999999</v>
      </c>
      <c r="I73" s="133">
        <v>13059519.685000001</v>
      </c>
      <c r="J73" s="133">
        <v>11118300.903000001</v>
      </c>
      <c r="K73" s="133">
        <v>13060371.039000001</v>
      </c>
      <c r="L73" s="133">
        <v>12053704.638</v>
      </c>
      <c r="M73" s="133">
        <v>14201227.351</v>
      </c>
      <c r="N73" s="133">
        <v>13174857.460000001</v>
      </c>
      <c r="O73" s="134">
        <f t="shared" si="6"/>
        <v>151802637.08700001</v>
      </c>
    </row>
    <row r="74" spans="1:15" ht="13.8" thickBot="1" x14ac:dyDescent="0.3">
      <c r="A74" s="131">
        <v>2014</v>
      </c>
      <c r="B74" s="132" t="s">
        <v>40</v>
      </c>
      <c r="C74" s="133">
        <v>12399761.948000001</v>
      </c>
      <c r="D74" s="133">
        <v>13053292.493000001</v>
      </c>
      <c r="E74" s="133">
        <v>14680110.779999999</v>
      </c>
      <c r="F74" s="133">
        <v>13371185.664000001</v>
      </c>
      <c r="G74" s="133">
        <v>13681906.159</v>
      </c>
      <c r="H74" s="133">
        <v>12880924.245999999</v>
      </c>
      <c r="I74" s="133">
        <v>13344776.958000001</v>
      </c>
      <c r="J74" s="133">
        <v>11386828.925000001</v>
      </c>
      <c r="K74" s="133">
        <v>13583120.905999999</v>
      </c>
      <c r="L74" s="133">
        <v>12891630.102</v>
      </c>
      <c r="M74" s="133">
        <v>13067348.107000001</v>
      </c>
      <c r="N74" s="133">
        <v>13269271.402000001</v>
      </c>
      <c r="O74" s="134">
        <f t="shared" si="6"/>
        <v>157610157.69</v>
      </c>
    </row>
    <row r="75" spans="1:15" ht="13.8" thickBot="1" x14ac:dyDescent="0.3">
      <c r="A75" s="131">
        <v>2015</v>
      </c>
      <c r="B75" s="132" t="s">
        <v>40</v>
      </c>
      <c r="C75" s="133">
        <v>12301766.75</v>
      </c>
      <c r="D75" s="133">
        <v>12231860.140000001</v>
      </c>
      <c r="E75" s="133">
        <v>12519910.437999999</v>
      </c>
      <c r="F75" s="133">
        <v>13349346.866</v>
      </c>
      <c r="G75" s="133">
        <v>11080385.127</v>
      </c>
      <c r="H75" s="133">
        <v>11949647.085999999</v>
      </c>
      <c r="I75" s="133">
        <v>11129358.973999999</v>
      </c>
      <c r="J75" s="133">
        <v>11022045.344000001</v>
      </c>
      <c r="K75" s="133">
        <v>11581703.842</v>
      </c>
      <c r="L75" s="133">
        <v>13240039.088</v>
      </c>
      <c r="M75" s="133">
        <v>11681989.013</v>
      </c>
      <c r="N75" s="133">
        <v>11750818.76</v>
      </c>
      <c r="O75" s="134">
        <f t="shared" si="6"/>
        <v>143838871.428</v>
      </c>
    </row>
    <row r="76" spans="1:15" ht="13.8" thickBot="1" x14ac:dyDescent="0.3">
      <c r="A76" s="131">
        <v>2016</v>
      </c>
      <c r="B76" s="132" t="s">
        <v>40</v>
      </c>
      <c r="C76" s="133">
        <v>9546115.4000000004</v>
      </c>
      <c r="D76" s="133">
        <v>12366388.057</v>
      </c>
      <c r="E76" s="133">
        <v>12757672.093</v>
      </c>
      <c r="F76" s="133">
        <v>11950497.685000001</v>
      </c>
      <c r="G76" s="133">
        <v>12098611.067</v>
      </c>
      <c r="H76" s="133">
        <v>12864154.060000001</v>
      </c>
      <c r="I76" s="133">
        <v>9850124.8719999995</v>
      </c>
      <c r="J76" s="133">
        <v>11830762.82</v>
      </c>
      <c r="K76" s="133">
        <v>10901638.452</v>
      </c>
      <c r="L76" s="133">
        <v>12796159.91</v>
      </c>
      <c r="M76" s="133">
        <v>12786936.247</v>
      </c>
      <c r="N76" s="133">
        <v>12780523.145</v>
      </c>
      <c r="O76" s="134">
        <f t="shared" si="6"/>
        <v>142529583.80799997</v>
      </c>
    </row>
    <row r="77" spans="1:15" ht="13.8" thickBot="1" x14ac:dyDescent="0.3">
      <c r="A77" s="131">
        <v>2017</v>
      </c>
      <c r="B77" s="132" t="s">
        <v>40</v>
      </c>
      <c r="C77" s="133">
        <v>11247585.677000133</v>
      </c>
      <c r="D77" s="133">
        <v>12089908.933999483</v>
      </c>
      <c r="E77" s="133">
        <v>14470814.05899963</v>
      </c>
      <c r="F77" s="133">
        <v>12859938.790999187</v>
      </c>
      <c r="G77" s="133">
        <v>13582079.73099998</v>
      </c>
      <c r="H77" s="133">
        <v>13125306.943999315</v>
      </c>
      <c r="I77" s="133">
        <v>12612074.05599888</v>
      </c>
      <c r="J77" s="133">
        <v>13248462.990000026</v>
      </c>
      <c r="K77" s="133">
        <v>11810080.804999635</v>
      </c>
      <c r="L77" s="133">
        <v>13912699.49399944</v>
      </c>
      <c r="M77" s="133">
        <v>14188323.115998682</v>
      </c>
      <c r="N77" s="133">
        <v>13845665.816998869</v>
      </c>
      <c r="O77" s="134">
        <f t="shared" si="6"/>
        <v>156992940.41399324</v>
      </c>
    </row>
    <row r="78" spans="1:15" ht="13.8" thickBot="1" x14ac:dyDescent="0.3">
      <c r="A78" s="131">
        <v>2018</v>
      </c>
      <c r="B78" s="132" t="s">
        <v>40</v>
      </c>
      <c r="C78" s="133">
        <v>12434098.319</v>
      </c>
      <c r="D78" s="133">
        <v>13148021.710999999</v>
      </c>
      <c r="E78" s="133">
        <v>15553245.176999999</v>
      </c>
      <c r="F78" s="133">
        <v>13846627.891000001</v>
      </c>
      <c r="G78" s="133">
        <v>14256695.228</v>
      </c>
      <c r="H78" s="133">
        <v>12924498.134</v>
      </c>
      <c r="I78" s="133">
        <v>14048956.242000001</v>
      </c>
      <c r="J78" s="133">
        <v>12331984.01</v>
      </c>
      <c r="K78" s="133">
        <v>14397835.42</v>
      </c>
      <c r="L78" s="133">
        <v>15676860.082</v>
      </c>
      <c r="M78" s="133">
        <v>15491509.931</v>
      </c>
      <c r="N78" s="133">
        <v>13810281.310000001</v>
      </c>
      <c r="O78" s="134">
        <f t="shared" si="6"/>
        <v>167920613.45500001</v>
      </c>
    </row>
    <row r="79" spans="1:15" ht="13.8" thickBot="1" x14ac:dyDescent="0.3">
      <c r="A79" s="131">
        <v>2019</v>
      </c>
      <c r="B79" s="132" t="s">
        <v>40</v>
      </c>
      <c r="C79" s="133">
        <v>13179818.101000007</v>
      </c>
      <c r="D79" s="133">
        <v>13571832.509998554</v>
      </c>
      <c r="E79" s="133">
        <v>15462467.843998119</v>
      </c>
      <c r="F79" s="133">
        <v>14463023.704998216</v>
      </c>
      <c r="G79" s="133">
        <v>15941632.442998739</v>
      </c>
      <c r="H79" s="133">
        <v>11066262.073999869</v>
      </c>
      <c r="I79" s="133">
        <v>15132796.4349987</v>
      </c>
      <c r="J79" s="133">
        <v>12506222.6989995</v>
      </c>
      <c r="K79" s="133">
        <v>14421564.588999847</v>
      </c>
      <c r="L79" s="133">
        <v>15663607.308998181</v>
      </c>
      <c r="M79" s="133"/>
      <c r="N79" s="133"/>
      <c r="O79" s="133">
        <f t="shared" si="6"/>
        <v>141409227.70898974</v>
      </c>
    </row>
    <row r="80" spans="1:15" x14ac:dyDescent="0.25">
      <c r="A80" s="96"/>
      <c r="B80" s="135" t="s">
        <v>62</v>
      </c>
      <c r="C80" s="136"/>
      <c r="D80" s="136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6"/>
    </row>
    <row r="82" spans="3:3" x14ac:dyDescent="0.25">
      <c r="C82" s="3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D82" sqref="D82:D91"/>
    </sheetView>
  </sheetViews>
  <sheetFormatPr defaultColWidth="9.21875" defaultRowHeight="13.2" x14ac:dyDescent="0.25"/>
  <cols>
    <col min="1" max="1" width="29.21875" customWidth="1"/>
    <col min="2" max="2" width="20" style="38" customWidth="1"/>
    <col min="3" max="3" width="17.5546875" style="38" customWidth="1"/>
    <col min="4" max="4" width="9.21875" bestFit="1" customWidth="1"/>
  </cols>
  <sheetData>
    <row r="2" spans="1:4" ht="24.6" customHeight="1" x14ac:dyDescent="0.35">
      <c r="A2" s="165" t="s">
        <v>63</v>
      </c>
      <c r="B2" s="165"/>
      <c r="C2" s="165"/>
      <c r="D2" s="165"/>
    </row>
    <row r="3" spans="1:4" ht="15.6" x14ac:dyDescent="0.3">
      <c r="A3" s="164" t="s">
        <v>64</v>
      </c>
      <c r="B3" s="164"/>
      <c r="C3" s="164"/>
      <c r="D3" s="164"/>
    </row>
    <row r="4" spans="1:4" x14ac:dyDescent="0.25">
      <c r="A4" s="138"/>
      <c r="B4" s="139"/>
      <c r="C4" s="139"/>
      <c r="D4" s="138"/>
    </row>
    <row r="5" spans="1:4" x14ac:dyDescent="0.25">
      <c r="A5" s="140" t="s">
        <v>65</v>
      </c>
      <c r="B5" s="141" t="s">
        <v>161</v>
      </c>
      <c r="C5" s="141" t="s">
        <v>162</v>
      </c>
      <c r="D5" s="142" t="s">
        <v>66</v>
      </c>
    </row>
    <row r="6" spans="1:4" x14ac:dyDescent="0.25">
      <c r="A6" s="143" t="s">
        <v>163</v>
      </c>
      <c r="B6" s="144">
        <v>156.41838999999999</v>
      </c>
      <c r="C6" s="144">
        <v>24426.384450000001</v>
      </c>
      <c r="D6" s="150">
        <f t="shared" ref="D6:D15" si="0">(C6-B6)/B6</f>
        <v>155.16056686173539</v>
      </c>
    </row>
    <row r="7" spans="1:4" x14ac:dyDescent="0.25">
      <c r="A7" s="143" t="s">
        <v>164</v>
      </c>
      <c r="B7" s="144">
        <v>17.92953</v>
      </c>
      <c r="C7" s="144">
        <v>1518.4107899999999</v>
      </c>
      <c r="D7" s="150">
        <f t="shared" si="0"/>
        <v>83.68770737437066</v>
      </c>
    </row>
    <row r="8" spans="1:4" x14ac:dyDescent="0.25">
      <c r="A8" s="143" t="s">
        <v>165</v>
      </c>
      <c r="B8" s="144">
        <v>85.566370000000006</v>
      </c>
      <c r="C8" s="144">
        <v>1050.58752</v>
      </c>
      <c r="D8" s="150">
        <f t="shared" si="0"/>
        <v>11.278042413158346</v>
      </c>
    </row>
    <row r="9" spans="1:4" x14ac:dyDescent="0.25">
      <c r="A9" s="143" t="s">
        <v>166</v>
      </c>
      <c r="B9" s="144">
        <v>90.490629999999996</v>
      </c>
      <c r="C9" s="144">
        <v>847.84481000000005</v>
      </c>
      <c r="D9" s="150">
        <f t="shared" si="0"/>
        <v>8.3694210107720561</v>
      </c>
    </row>
    <row r="10" spans="1:4" x14ac:dyDescent="0.25">
      <c r="A10" s="143" t="s">
        <v>167</v>
      </c>
      <c r="B10" s="144">
        <v>80.637230000000002</v>
      </c>
      <c r="C10" s="144">
        <v>664.02346999999997</v>
      </c>
      <c r="D10" s="150">
        <f t="shared" si="0"/>
        <v>7.2347008943635576</v>
      </c>
    </row>
    <row r="11" spans="1:4" x14ac:dyDescent="0.25">
      <c r="A11" s="143" t="s">
        <v>168</v>
      </c>
      <c r="B11" s="144">
        <v>14.1</v>
      </c>
      <c r="C11" s="144">
        <v>73.600200000000001</v>
      </c>
      <c r="D11" s="150">
        <f t="shared" si="0"/>
        <v>4.2198723404255318</v>
      </c>
    </row>
    <row r="12" spans="1:4" x14ac:dyDescent="0.25">
      <c r="A12" s="143" t="s">
        <v>169</v>
      </c>
      <c r="B12" s="144">
        <v>87.908929999999998</v>
      </c>
      <c r="C12" s="144">
        <v>362.75315999999998</v>
      </c>
      <c r="D12" s="150">
        <f t="shared" si="0"/>
        <v>3.1264654227960684</v>
      </c>
    </row>
    <row r="13" spans="1:4" x14ac:dyDescent="0.25">
      <c r="A13" s="143" t="s">
        <v>170</v>
      </c>
      <c r="B13" s="144">
        <v>50.805889999999998</v>
      </c>
      <c r="C13" s="144">
        <v>206.65190999999999</v>
      </c>
      <c r="D13" s="150">
        <f t="shared" si="0"/>
        <v>3.067479380835568</v>
      </c>
    </row>
    <row r="14" spans="1:4" x14ac:dyDescent="0.25">
      <c r="A14" s="143" t="s">
        <v>171</v>
      </c>
      <c r="B14" s="144">
        <v>19067.384310000001</v>
      </c>
      <c r="C14" s="144">
        <v>75578.17052</v>
      </c>
      <c r="D14" s="150">
        <f t="shared" si="0"/>
        <v>2.9637408724364245</v>
      </c>
    </row>
    <row r="15" spans="1:4" x14ac:dyDescent="0.25">
      <c r="A15" s="143" t="s">
        <v>172</v>
      </c>
      <c r="B15" s="144">
        <v>147.59247999999999</v>
      </c>
      <c r="C15" s="144">
        <v>547.62517000000003</v>
      </c>
      <c r="D15" s="150">
        <f t="shared" si="0"/>
        <v>2.7103866673966044</v>
      </c>
    </row>
    <row r="16" spans="1:4" x14ac:dyDescent="0.25">
      <c r="A16" s="145"/>
      <c r="B16" s="139"/>
      <c r="C16" s="139"/>
      <c r="D16" s="146"/>
    </row>
    <row r="17" spans="1:4" x14ac:dyDescent="0.25">
      <c r="A17" s="147"/>
      <c r="B17" s="139"/>
      <c r="C17" s="139"/>
      <c r="D17" s="138"/>
    </row>
    <row r="18" spans="1:4" ht="19.2" x14ac:dyDescent="0.35">
      <c r="A18" s="165" t="s">
        <v>67</v>
      </c>
      <c r="B18" s="165"/>
      <c r="C18" s="165"/>
      <c r="D18" s="165"/>
    </row>
    <row r="19" spans="1:4" ht="15.6" x14ac:dyDescent="0.3">
      <c r="A19" s="164" t="s">
        <v>68</v>
      </c>
      <c r="B19" s="164"/>
      <c r="C19" s="164"/>
      <c r="D19" s="164"/>
    </row>
    <row r="20" spans="1:4" x14ac:dyDescent="0.25">
      <c r="A20" s="148"/>
      <c r="B20" s="139"/>
      <c r="C20" s="139"/>
      <c r="D20" s="138"/>
    </row>
    <row r="21" spans="1:4" x14ac:dyDescent="0.25">
      <c r="A21" s="140" t="s">
        <v>65</v>
      </c>
      <c r="B21" s="141" t="s">
        <v>161</v>
      </c>
      <c r="C21" s="141" t="s">
        <v>162</v>
      </c>
      <c r="D21" s="142" t="s">
        <v>66</v>
      </c>
    </row>
    <row r="22" spans="1:4" x14ac:dyDescent="0.25">
      <c r="A22" s="143" t="s">
        <v>173</v>
      </c>
      <c r="B22" s="144">
        <v>1394434.84614</v>
      </c>
      <c r="C22" s="144">
        <v>1353412.1807599999</v>
      </c>
      <c r="D22" s="150">
        <f t="shared" ref="D22:D31" si="1">(C22-B22)/B22</f>
        <v>-2.9418846992784842E-2</v>
      </c>
    </row>
    <row r="23" spans="1:4" x14ac:dyDescent="0.25">
      <c r="A23" s="143" t="s">
        <v>174</v>
      </c>
      <c r="B23" s="144">
        <v>966244.71735000005</v>
      </c>
      <c r="C23" s="144">
        <v>907667.75196999998</v>
      </c>
      <c r="D23" s="150">
        <f t="shared" si="1"/>
        <v>-6.0623322775468176E-2</v>
      </c>
    </row>
    <row r="24" spans="1:4" x14ac:dyDescent="0.25">
      <c r="A24" s="143" t="s">
        <v>175</v>
      </c>
      <c r="B24" s="144">
        <v>867358.44259999995</v>
      </c>
      <c r="C24" s="144">
        <v>833355.16182000004</v>
      </c>
      <c r="D24" s="150">
        <f t="shared" si="1"/>
        <v>-3.9203262584349134E-2</v>
      </c>
    </row>
    <row r="25" spans="1:4" x14ac:dyDescent="0.25">
      <c r="A25" s="143" t="s">
        <v>176</v>
      </c>
      <c r="B25" s="144">
        <v>742751.35419999994</v>
      </c>
      <c r="C25" s="144">
        <v>750718.17804000003</v>
      </c>
      <c r="D25" s="150">
        <f t="shared" si="1"/>
        <v>1.0726098033952377E-2</v>
      </c>
    </row>
    <row r="26" spans="1:4" x14ac:dyDescent="0.25">
      <c r="A26" s="143" t="s">
        <v>177</v>
      </c>
      <c r="B26" s="144">
        <v>809230.96302999998</v>
      </c>
      <c r="C26" s="144">
        <v>645809.49876999995</v>
      </c>
      <c r="D26" s="150">
        <f t="shared" si="1"/>
        <v>-0.20194662800358226</v>
      </c>
    </row>
    <row r="27" spans="1:4" x14ac:dyDescent="0.25">
      <c r="A27" s="143" t="s">
        <v>178</v>
      </c>
      <c r="B27" s="144">
        <v>601354.82825000002</v>
      </c>
      <c r="C27" s="144">
        <v>635287.04610000004</v>
      </c>
      <c r="D27" s="150">
        <f t="shared" si="1"/>
        <v>5.6426283212435507E-2</v>
      </c>
    </row>
    <row r="28" spans="1:4" x14ac:dyDescent="0.25">
      <c r="A28" s="143" t="s">
        <v>179</v>
      </c>
      <c r="B28" s="144">
        <v>657071.48190999997</v>
      </c>
      <c r="C28" s="144">
        <v>627915.00681000005</v>
      </c>
      <c r="D28" s="150">
        <f t="shared" si="1"/>
        <v>-4.4373368655791896E-2</v>
      </c>
    </row>
    <row r="29" spans="1:4" x14ac:dyDescent="0.25">
      <c r="A29" s="143" t="s">
        <v>180</v>
      </c>
      <c r="B29" s="144">
        <v>425581.30822000001</v>
      </c>
      <c r="C29" s="144">
        <v>523888.08652000001</v>
      </c>
      <c r="D29" s="150">
        <f t="shared" si="1"/>
        <v>0.23099411652069385</v>
      </c>
    </row>
    <row r="30" spans="1:4" x14ac:dyDescent="0.25">
      <c r="A30" s="143" t="s">
        <v>181</v>
      </c>
      <c r="B30" s="144">
        <v>348306.69329999998</v>
      </c>
      <c r="C30" s="144">
        <v>413892.17622000002</v>
      </c>
      <c r="D30" s="150">
        <f t="shared" si="1"/>
        <v>0.18829808379108759</v>
      </c>
    </row>
    <row r="31" spans="1:4" x14ac:dyDescent="0.25">
      <c r="A31" s="143" t="s">
        <v>182</v>
      </c>
      <c r="B31" s="144">
        <v>360338.85965</v>
      </c>
      <c r="C31" s="144">
        <v>380540.65094000002</v>
      </c>
      <c r="D31" s="150">
        <f t="shared" si="1"/>
        <v>5.6063315817844857E-2</v>
      </c>
    </row>
    <row r="32" spans="1:4" x14ac:dyDescent="0.25">
      <c r="A32" s="138"/>
      <c r="B32" s="139"/>
      <c r="C32" s="139"/>
      <c r="D32" s="138"/>
    </row>
    <row r="33" spans="1:4" ht="19.2" x14ac:dyDescent="0.35">
      <c r="A33" s="165" t="s">
        <v>69</v>
      </c>
      <c r="B33" s="165"/>
      <c r="C33" s="165"/>
      <c r="D33" s="165"/>
    </row>
    <row r="34" spans="1:4" ht="15.6" x14ac:dyDescent="0.3">
      <c r="A34" s="164" t="s">
        <v>73</v>
      </c>
      <c r="B34" s="164"/>
      <c r="C34" s="164"/>
      <c r="D34" s="164"/>
    </row>
    <row r="35" spans="1:4" x14ac:dyDescent="0.25">
      <c r="A35" s="138"/>
      <c r="B35" s="139"/>
      <c r="C35" s="139"/>
      <c r="D35" s="138"/>
    </row>
    <row r="36" spans="1:4" x14ac:dyDescent="0.25">
      <c r="A36" s="140" t="s">
        <v>71</v>
      </c>
      <c r="B36" s="141" t="s">
        <v>161</v>
      </c>
      <c r="C36" s="141" t="s">
        <v>162</v>
      </c>
      <c r="D36" s="142" t="s">
        <v>66</v>
      </c>
    </row>
    <row r="37" spans="1:4" x14ac:dyDescent="0.25">
      <c r="A37" s="143" t="s">
        <v>150</v>
      </c>
      <c r="B37" s="144">
        <v>29652.930079999998</v>
      </c>
      <c r="C37" s="144">
        <v>162195.85331000001</v>
      </c>
      <c r="D37" s="150">
        <f t="shared" ref="D37:D46" si="2">(C37-B37)/B37</f>
        <v>4.4698086452979631</v>
      </c>
    </row>
    <row r="38" spans="1:4" x14ac:dyDescent="0.25">
      <c r="A38" s="143" t="s">
        <v>157</v>
      </c>
      <c r="B38" s="144">
        <v>228958.16792000001</v>
      </c>
      <c r="C38" s="144">
        <v>360372.55261000001</v>
      </c>
      <c r="D38" s="150">
        <f t="shared" si="2"/>
        <v>0.57396679002042572</v>
      </c>
    </row>
    <row r="39" spans="1:4" x14ac:dyDescent="0.25">
      <c r="A39" s="143" t="s">
        <v>138</v>
      </c>
      <c r="B39" s="144">
        <v>179368.07902</v>
      </c>
      <c r="C39" s="144">
        <v>265503.30468</v>
      </c>
      <c r="D39" s="150">
        <f t="shared" si="2"/>
        <v>0.48021490853116455</v>
      </c>
    </row>
    <row r="40" spans="1:4" x14ac:dyDescent="0.25">
      <c r="A40" s="143" t="s">
        <v>156</v>
      </c>
      <c r="B40" s="144">
        <v>271711.51351999998</v>
      </c>
      <c r="C40" s="144">
        <v>377793.83918000001</v>
      </c>
      <c r="D40" s="150">
        <f t="shared" si="2"/>
        <v>0.39042263717761666</v>
      </c>
    </row>
    <row r="41" spans="1:4" x14ac:dyDescent="0.25">
      <c r="A41" s="143" t="s">
        <v>147</v>
      </c>
      <c r="B41" s="144">
        <v>1489227.53116</v>
      </c>
      <c r="C41" s="144">
        <v>1832475.5308000001</v>
      </c>
      <c r="D41" s="150">
        <f t="shared" si="2"/>
        <v>0.230487277771876</v>
      </c>
    </row>
    <row r="42" spans="1:4" x14ac:dyDescent="0.25">
      <c r="A42" s="143" t="s">
        <v>141</v>
      </c>
      <c r="B42" s="144">
        <v>7413.7436299999999</v>
      </c>
      <c r="C42" s="144">
        <v>9107.0426000000007</v>
      </c>
      <c r="D42" s="150">
        <f t="shared" si="2"/>
        <v>0.22839998987124413</v>
      </c>
    </row>
    <row r="43" spans="1:4" x14ac:dyDescent="0.25">
      <c r="A43" s="145" t="s">
        <v>155</v>
      </c>
      <c r="B43" s="144">
        <v>261189.58387</v>
      </c>
      <c r="C43" s="144">
        <v>301851.78622000001</v>
      </c>
      <c r="D43" s="150">
        <f t="shared" si="2"/>
        <v>0.15568079610034721</v>
      </c>
    </row>
    <row r="44" spans="1:4" x14ac:dyDescent="0.25">
      <c r="A44" s="143" t="s">
        <v>135</v>
      </c>
      <c r="B44" s="144">
        <v>299870.78087999998</v>
      </c>
      <c r="C44" s="144">
        <v>332109.11475000001</v>
      </c>
      <c r="D44" s="150">
        <f t="shared" si="2"/>
        <v>0.10750741961385335</v>
      </c>
    </row>
    <row r="45" spans="1:4" x14ac:dyDescent="0.25">
      <c r="A45" s="143" t="s">
        <v>146</v>
      </c>
      <c r="B45" s="144">
        <v>227692.57577</v>
      </c>
      <c r="C45" s="144">
        <v>251935.89524000001</v>
      </c>
      <c r="D45" s="150">
        <f t="shared" si="2"/>
        <v>0.10647391285383419</v>
      </c>
    </row>
    <row r="46" spans="1:4" x14ac:dyDescent="0.25">
      <c r="A46" s="143" t="s">
        <v>143</v>
      </c>
      <c r="B46" s="144">
        <v>484324.64371999999</v>
      </c>
      <c r="C46" s="144">
        <v>522114.11343999999</v>
      </c>
      <c r="D46" s="150">
        <f t="shared" si="2"/>
        <v>7.8025081337482011E-2</v>
      </c>
    </row>
    <row r="47" spans="1:4" x14ac:dyDescent="0.25">
      <c r="A47" s="138"/>
      <c r="B47" s="139"/>
      <c r="C47" s="139"/>
      <c r="D47" s="138"/>
    </row>
    <row r="48" spans="1:4" ht="19.2" x14ac:dyDescent="0.35">
      <c r="A48" s="165" t="s">
        <v>72</v>
      </c>
      <c r="B48" s="165"/>
      <c r="C48" s="165"/>
      <c r="D48" s="165"/>
    </row>
    <row r="49" spans="1:4" ht="15.6" x14ac:dyDescent="0.3">
      <c r="A49" s="164" t="s">
        <v>70</v>
      </c>
      <c r="B49" s="164"/>
      <c r="C49" s="164"/>
      <c r="D49" s="164"/>
    </row>
    <row r="50" spans="1:4" x14ac:dyDescent="0.25">
      <c r="A50" s="138"/>
      <c r="B50" s="139"/>
      <c r="C50" s="139"/>
      <c r="D50" s="138"/>
    </row>
    <row r="51" spans="1:4" x14ac:dyDescent="0.25">
      <c r="A51" s="140" t="s">
        <v>71</v>
      </c>
      <c r="B51" s="141" t="s">
        <v>161</v>
      </c>
      <c r="C51" s="141" t="s">
        <v>162</v>
      </c>
      <c r="D51" s="142" t="s">
        <v>66</v>
      </c>
    </row>
    <row r="52" spans="1:4" x14ac:dyDescent="0.25">
      <c r="A52" s="143" t="s">
        <v>149</v>
      </c>
      <c r="B52" s="144">
        <v>2766818.7053200002</v>
      </c>
      <c r="C52" s="144">
        <v>2691317.7821399998</v>
      </c>
      <c r="D52" s="150">
        <f t="shared" ref="D52:D61" si="3">(C52-B52)/B52</f>
        <v>-2.7287990729146176E-2</v>
      </c>
    </row>
    <row r="53" spans="1:4" x14ac:dyDescent="0.25">
      <c r="A53" s="143" t="s">
        <v>147</v>
      </c>
      <c r="B53" s="144">
        <v>1489227.53116</v>
      </c>
      <c r="C53" s="144">
        <v>1832475.5308000001</v>
      </c>
      <c r="D53" s="150">
        <f t="shared" si="3"/>
        <v>0.230487277771876</v>
      </c>
    </row>
    <row r="54" spans="1:4" x14ac:dyDescent="0.25">
      <c r="A54" s="143" t="s">
        <v>148</v>
      </c>
      <c r="B54" s="144">
        <v>1525089.4328999999</v>
      </c>
      <c r="C54" s="144">
        <v>1543190.79131</v>
      </c>
      <c r="D54" s="150">
        <f t="shared" si="3"/>
        <v>1.1869047165043866E-2</v>
      </c>
    </row>
    <row r="55" spans="1:4" x14ac:dyDescent="0.25">
      <c r="A55" s="143" t="s">
        <v>151</v>
      </c>
      <c r="B55" s="144">
        <v>1090995.2981799999</v>
      </c>
      <c r="C55" s="144">
        <v>1015095.34471</v>
      </c>
      <c r="D55" s="150">
        <f t="shared" si="3"/>
        <v>-6.9569459737009287E-2</v>
      </c>
    </row>
    <row r="56" spans="1:4" x14ac:dyDescent="0.25">
      <c r="A56" s="143" t="s">
        <v>154</v>
      </c>
      <c r="B56" s="144">
        <v>1659434.78623</v>
      </c>
      <c r="C56" s="144">
        <v>993588.00748999999</v>
      </c>
      <c r="D56" s="150">
        <f t="shared" si="3"/>
        <v>-0.40124913872193146</v>
      </c>
    </row>
    <row r="57" spans="1:4" x14ac:dyDescent="0.25">
      <c r="A57" s="143" t="s">
        <v>153</v>
      </c>
      <c r="B57" s="144">
        <v>729384.60531999997</v>
      </c>
      <c r="C57" s="144">
        <v>690968.73617000005</v>
      </c>
      <c r="D57" s="150">
        <f t="shared" si="3"/>
        <v>-5.2668878489896133E-2</v>
      </c>
    </row>
    <row r="58" spans="1:4" x14ac:dyDescent="0.25">
      <c r="A58" s="143" t="s">
        <v>152</v>
      </c>
      <c r="B58" s="144">
        <v>702629.52448000002</v>
      </c>
      <c r="C58" s="144">
        <v>685613.30538000003</v>
      </c>
      <c r="D58" s="150">
        <f t="shared" si="3"/>
        <v>-2.4217910729830632E-2</v>
      </c>
    </row>
    <row r="59" spans="1:4" x14ac:dyDescent="0.25">
      <c r="A59" s="143" t="s">
        <v>144</v>
      </c>
      <c r="B59" s="144">
        <v>746703.06454000005</v>
      </c>
      <c r="C59" s="144">
        <v>674775.64575000003</v>
      </c>
      <c r="D59" s="150">
        <f t="shared" si="3"/>
        <v>-9.6326668800147869E-2</v>
      </c>
    </row>
    <row r="60" spans="1:4" x14ac:dyDescent="0.25">
      <c r="A60" s="143" t="s">
        <v>134</v>
      </c>
      <c r="B60" s="144">
        <v>647966.02815000003</v>
      </c>
      <c r="C60" s="144">
        <v>621120.56318000006</v>
      </c>
      <c r="D60" s="150">
        <f t="shared" si="3"/>
        <v>-4.1430358697424514E-2</v>
      </c>
    </row>
    <row r="61" spans="1:4" x14ac:dyDescent="0.25">
      <c r="A61" s="143" t="s">
        <v>143</v>
      </c>
      <c r="B61" s="144">
        <v>484324.64371999999</v>
      </c>
      <c r="C61" s="144">
        <v>522114.11343999999</v>
      </c>
      <c r="D61" s="150">
        <f t="shared" si="3"/>
        <v>7.8025081337482011E-2</v>
      </c>
    </row>
    <row r="62" spans="1:4" x14ac:dyDescent="0.25">
      <c r="A62" s="138"/>
      <c r="B62" s="139"/>
      <c r="C62" s="139"/>
      <c r="D62" s="138"/>
    </row>
    <row r="63" spans="1:4" ht="19.2" x14ac:dyDescent="0.35">
      <c r="A63" s="165" t="s">
        <v>74</v>
      </c>
      <c r="B63" s="165"/>
      <c r="C63" s="165"/>
      <c r="D63" s="165"/>
    </row>
    <row r="64" spans="1:4" ht="15.6" x14ac:dyDescent="0.3">
      <c r="A64" s="164" t="s">
        <v>75</v>
      </c>
      <c r="B64" s="164"/>
      <c r="C64" s="164"/>
      <c r="D64" s="164"/>
    </row>
    <row r="65" spans="1:4" x14ac:dyDescent="0.25">
      <c r="A65" s="138"/>
      <c r="B65" s="139"/>
      <c r="C65" s="139"/>
      <c r="D65" s="138"/>
    </row>
    <row r="66" spans="1:4" x14ac:dyDescent="0.25">
      <c r="A66" s="140" t="s">
        <v>76</v>
      </c>
      <c r="B66" s="141" t="s">
        <v>161</v>
      </c>
      <c r="C66" s="141" t="s">
        <v>162</v>
      </c>
      <c r="D66" s="142" t="s">
        <v>66</v>
      </c>
    </row>
    <row r="67" spans="1:4" x14ac:dyDescent="0.25">
      <c r="A67" s="143" t="s">
        <v>183</v>
      </c>
      <c r="B67" s="149">
        <v>6249307.8778200001</v>
      </c>
      <c r="C67" s="149">
        <v>6058326.6958799995</v>
      </c>
      <c r="D67" s="150">
        <f t="shared" ref="D67:D76" si="4">(C67-B67)/B67</f>
        <v>-3.0560373352356281E-2</v>
      </c>
    </row>
    <row r="68" spans="1:4" x14ac:dyDescent="0.25">
      <c r="A68" s="143" t="s">
        <v>184</v>
      </c>
      <c r="B68" s="149">
        <v>1376035.7354900001</v>
      </c>
      <c r="C68" s="149">
        <v>1373128.07054</v>
      </c>
      <c r="D68" s="150">
        <f t="shared" si="4"/>
        <v>-2.1130737196768481E-3</v>
      </c>
    </row>
    <row r="69" spans="1:4" x14ac:dyDescent="0.25">
      <c r="A69" s="143" t="s">
        <v>185</v>
      </c>
      <c r="B69" s="149">
        <v>1230177.1232799999</v>
      </c>
      <c r="C69" s="149">
        <v>1279665.75529</v>
      </c>
      <c r="D69" s="150">
        <f t="shared" si="4"/>
        <v>4.0228867106591432E-2</v>
      </c>
    </row>
    <row r="70" spans="1:4" x14ac:dyDescent="0.25">
      <c r="A70" s="143" t="s">
        <v>186</v>
      </c>
      <c r="B70" s="149">
        <v>860354.67628999997</v>
      </c>
      <c r="C70" s="149">
        <v>850086.89633000002</v>
      </c>
      <c r="D70" s="150">
        <f t="shared" si="4"/>
        <v>-1.1934357123827607E-2</v>
      </c>
    </row>
    <row r="71" spans="1:4" x14ac:dyDescent="0.25">
      <c r="A71" s="143" t="s">
        <v>187</v>
      </c>
      <c r="B71" s="149">
        <v>753167.12147000001</v>
      </c>
      <c r="C71" s="149">
        <v>840755.20878999995</v>
      </c>
      <c r="D71" s="150">
        <f t="shared" si="4"/>
        <v>0.11629303088675615</v>
      </c>
    </row>
    <row r="72" spans="1:4" x14ac:dyDescent="0.25">
      <c r="A72" s="143" t="s">
        <v>188</v>
      </c>
      <c r="B72" s="149">
        <v>663959.67637999996</v>
      </c>
      <c r="C72" s="149">
        <v>657223.61959999998</v>
      </c>
      <c r="D72" s="150">
        <f t="shared" si="4"/>
        <v>-1.0145279931344472E-2</v>
      </c>
    </row>
    <row r="73" spans="1:4" x14ac:dyDescent="0.25">
      <c r="A73" s="143" t="s">
        <v>189</v>
      </c>
      <c r="B73" s="149">
        <v>469482.23281999998</v>
      </c>
      <c r="C73" s="149">
        <v>469554.71315999998</v>
      </c>
      <c r="D73" s="150">
        <f t="shared" si="4"/>
        <v>1.5438356328129294E-4</v>
      </c>
    </row>
    <row r="74" spans="1:4" x14ac:dyDescent="0.25">
      <c r="A74" s="143" t="s">
        <v>190</v>
      </c>
      <c r="B74" s="149">
        <v>459954.85703999997</v>
      </c>
      <c r="C74" s="149">
        <v>415902.51618999999</v>
      </c>
      <c r="D74" s="150">
        <f t="shared" si="4"/>
        <v>-9.5775357463328117E-2</v>
      </c>
    </row>
    <row r="75" spans="1:4" x14ac:dyDescent="0.25">
      <c r="A75" s="143" t="s">
        <v>191</v>
      </c>
      <c r="B75" s="149">
        <v>300364.45299999998</v>
      </c>
      <c r="C75" s="149">
        <v>270067.67417999997</v>
      </c>
      <c r="D75" s="150">
        <f t="shared" si="4"/>
        <v>-0.10086672546434784</v>
      </c>
    </row>
    <row r="76" spans="1:4" x14ac:dyDescent="0.25">
      <c r="A76" s="143" t="s">
        <v>192</v>
      </c>
      <c r="B76" s="149">
        <v>334373.33649000002</v>
      </c>
      <c r="C76" s="149">
        <v>251550.39168999999</v>
      </c>
      <c r="D76" s="150">
        <f t="shared" si="4"/>
        <v>-0.24769602047045094</v>
      </c>
    </row>
    <row r="77" spans="1:4" x14ac:dyDescent="0.25">
      <c r="A77" s="138"/>
      <c r="B77" s="139"/>
      <c r="C77" s="139"/>
      <c r="D77" s="138"/>
    </row>
    <row r="78" spans="1:4" ht="19.2" x14ac:dyDescent="0.35">
      <c r="A78" s="165" t="s">
        <v>77</v>
      </c>
      <c r="B78" s="165"/>
      <c r="C78" s="165"/>
      <c r="D78" s="165"/>
    </row>
    <row r="79" spans="1:4" ht="15.6" x14ac:dyDescent="0.3">
      <c r="A79" s="164" t="s">
        <v>78</v>
      </c>
      <c r="B79" s="164"/>
      <c r="C79" s="164"/>
      <c r="D79" s="164"/>
    </row>
    <row r="80" spans="1:4" x14ac:dyDescent="0.25">
      <c r="A80" s="138"/>
      <c r="B80" s="139"/>
      <c r="C80" s="139"/>
      <c r="D80" s="138"/>
    </row>
    <row r="81" spans="1:4" x14ac:dyDescent="0.25">
      <c r="A81" s="140" t="s">
        <v>76</v>
      </c>
      <c r="B81" s="141" t="s">
        <v>161</v>
      </c>
      <c r="C81" s="141" t="s">
        <v>162</v>
      </c>
      <c r="D81" s="142" t="s">
        <v>66</v>
      </c>
    </row>
    <row r="82" spans="1:4" x14ac:dyDescent="0.25">
      <c r="A82" s="143" t="s">
        <v>193</v>
      </c>
      <c r="B82" s="149">
        <v>4126.6211300000004</v>
      </c>
      <c r="C82" s="149">
        <v>87878.849690000003</v>
      </c>
      <c r="D82" s="150">
        <f t="shared" ref="D82:D91" si="5">(C82-B82)/B82</f>
        <v>20.29559436681312</v>
      </c>
    </row>
    <row r="83" spans="1:4" x14ac:dyDescent="0.25">
      <c r="A83" s="143" t="s">
        <v>194</v>
      </c>
      <c r="B83" s="149">
        <v>4.2577800000000003</v>
      </c>
      <c r="C83" s="149">
        <v>43.975000000000001</v>
      </c>
      <c r="D83" s="150">
        <f t="shared" si="5"/>
        <v>9.3281522295656405</v>
      </c>
    </row>
    <row r="84" spans="1:4" x14ac:dyDescent="0.25">
      <c r="A84" s="143" t="s">
        <v>195</v>
      </c>
      <c r="B84" s="149">
        <v>15839.83625</v>
      </c>
      <c r="C84" s="149">
        <v>95693.740730000005</v>
      </c>
      <c r="D84" s="150">
        <f t="shared" si="5"/>
        <v>5.0413339645477713</v>
      </c>
    </row>
    <row r="85" spans="1:4" x14ac:dyDescent="0.25">
      <c r="A85" s="143" t="s">
        <v>196</v>
      </c>
      <c r="B85" s="149">
        <v>1197.6931999999999</v>
      </c>
      <c r="C85" s="149">
        <v>4393.7858900000001</v>
      </c>
      <c r="D85" s="150">
        <f t="shared" si="5"/>
        <v>2.6685403991606536</v>
      </c>
    </row>
    <row r="86" spans="1:4" x14ac:dyDescent="0.25">
      <c r="A86" s="143" t="s">
        <v>197</v>
      </c>
      <c r="B86" s="149">
        <v>158.69591</v>
      </c>
      <c r="C86" s="149">
        <v>403.08429000000001</v>
      </c>
      <c r="D86" s="150">
        <f t="shared" si="5"/>
        <v>1.5399790706641401</v>
      </c>
    </row>
    <row r="87" spans="1:4" x14ac:dyDescent="0.25">
      <c r="A87" s="143" t="s">
        <v>198</v>
      </c>
      <c r="B87" s="149">
        <v>1046.4896100000001</v>
      </c>
      <c r="C87" s="149">
        <v>2275.4038999999998</v>
      </c>
      <c r="D87" s="150">
        <f t="shared" si="5"/>
        <v>1.1743205840333184</v>
      </c>
    </row>
    <row r="88" spans="1:4" x14ac:dyDescent="0.25">
      <c r="A88" s="143" t="s">
        <v>199</v>
      </c>
      <c r="B88" s="149">
        <v>285.56</v>
      </c>
      <c r="C88" s="149">
        <v>582.84290999999996</v>
      </c>
      <c r="D88" s="150">
        <f t="shared" si="5"/>
        <v>1.0410523532707661</v>
      </c>
    </row>
    <row r="89" spans="1:4" x14ac:dyDescent="0.25">
      <c r="A89" s="143" t="s">
        <v>200</v>
      </c>
      <c r="B89" s="149">
        <v>17238.202809999999</v>
      </c>
      <c r="C89" s="149">
        <v>34988.427530000001</v>
      </c>
      <c r="D89" s="150">
        <f t="shared" si="5"/>
        <v>1.0297027431248793</v>
      </c>
    </row>
    <row r="90" spans="1:4" x14ac:dyDescent="0.25">
      <c r="A90" s="143" t="s">
        <v>201</v>
      </c>
      <c r="B90" s="149">
        <v>103.73569999999999</v>
      </c>
      <c r="C90" s="149">
        <v>198.97343000000001</v>
      </c>
      <c r="D90" s="150">
        <f t="shared" si="5"/>
        <v>0.91808056435730434</v>
      </c>
    </row>
    <row r="91" spans="1:4" x14ac:dyDescent="0.25">
      <c r="A91" s="143" t="s">
        <v>202</v>
      </c>
      <c r="B91" s="149">
        <v>356.87150000000003</v>
      </c>
      <c r="C91" s="149">
        <v>673.16521999999998</v>
      </c>
      <c r="D91" s="150">
        <f t="shared" si="5"/>
        <v>0.88629582356674586</v>
      </c>
    </row>
    <row r="92" spans="1:4" x14ac:dyDescent="0.25">
      <c r="A92" s="138" t="s">
        <v>125</v>
      </c>
      <c r="B92" s="139"/>
      <c r="C92" s="139"/>
      <c r="D92" s="138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A35" sqref="A35"/>
    </sheetView>
  </sheetViews>
  <sheetFormatPr defaultColWidth="9.21875" defaultRowHeight="13.2" x14ac:dyDescent="0.25"/>
  <cols>
    <col min="1" max="1" width="44.77734375" style="19" customWidth="1"/>
    <col min="2" max="2" width="16" style="21" customWidth="1"/>
    <col min="3" max="3" width="16" style="19" customWidth="1"/>
    <col min="4" max="4" width="10.21875" style="19" customWidth="1"/>
    <col min="5" max="5" width="14" style="19" bestFit="1" customWidth="1"/>
    <col min="6" max="7" width="15" style="19" bestFit="1" customWidth="1"/>
    <col min="8" max="8" width="10.5546875" style="19" bestFit="1" customWidth="1"/>
    <col min="9" max="9" width="14" style="19" bestFit="1" customWidth="1"/>
    <col min="10" max="11" width="14.21875" style="19" bestFit="1" customWidth="1"/>
    <col min="12" max="12" width="10.5546875" style="19" bestFit="1" customWidth="1"/>
    <col min="13" max="13" width="10.77734375" style="19" bestFit="1" customWidth="1"/>
    <col min="14" max="16384" width="9.21875" style="19"/>
  </cols>
  <sheetData>
    <row r="1" spans="1:13" ht="24.6" x14ac:dyDescent="0.4">
      <c r="B1" s="163" t="s">
        <v>123</v>
      </c>
      <c r="C1" s="163"/>
      <c r="D1" s="163"/>
      <c r="E1" s="163"/>
      <c r="F1" s="163"/>
      <c r="G1" s="163"/>
      <c r="H1" s="163"/>
      <c r="I1" s="163"/>
      <c r="J1" s="163"/>
    </row>
    <row r="2" spans="1:13" x14ac:dyDescent="0.25">
      <c r="D2" s="20"/>
    </row>
    <row r="3" spans="1:13" x14ac:dyDescent="0.25">
      <c r="D3" s="20"/>
    </row>
    <row r="4" spans="1:13" x14ac:dyDescent="0.25">
      <c r="B4" s="22"/>
      <c r="C4" s="20"/>
      <c r="D4" s="20"/>
      <c r="E4" s="20"/>
      <c r="F4" s="20"/>
      <c r="G4" s="20"/>
      <c r="H4" s="20"/>
      <c r="I4" s="20"/>
    </row>
    <row r="5" spans="1:13" ht="24.6" x14ac:dyDescent="0.25">
      <c r="A5" s="167" t="s">
        <v>113</v>
      </c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9"/>
    </row>
    <row r="6" spans="1:13" ht="17.399999999999999" x14ac:dyDescent="0.25">
      <c r="A6" s="98"/>
      <c r="B6" s="166" t="str">
        <f>SEKTOR_USD!B6</f>
        <v>1 - 30 KASıM</v>
      </c>
      <c r="C6" s="166"/>
      <c r="D6" s="166"/>
      <c r="E6" s="166"/>
      <c r="F6" s="166" t="str">
        <f>SEKTOR_USD!F6</f>
        <v>1 OCAK  -  30 KASıM</v>
      </c>
      <c r="G6" s="166"/>
      <c r="H6" s="166"/>
      <c r="I6" s="166"/>
      <c r="J6" s="166" t="s">
        <v>105</v>
      </c>
      <c r="K6" s="166"/>
      <c r="L6" s="166"/>
      <c r="M6" s="166"/>
    </row>
    <row r="7" spans="1:13" ht="28.2" x14ac:dyDescent="0.3">
      <c r="A7" s="99" t="s">
        <v>1</v>
      </c>
      <c r="B7" s="100">
        <f>SEKTOR_USD!B7</f>
        <v>2018</v>
      </c>
      <c r="C7" s="101">
        <f>SEKTOR_USD!C7</f>
        <v>2019</v>
      </c>
      <c r="D7" s="102" t="s">
        <v>119</v>
      </c>
      <c r="E7" s="102" t="s">
        <v>120</v>
      </c>
      <c r="F7" s="100"/>
      <c r="G7" s="101"/>
      <c r="H7" s="102" t="s">
        <v>119</v>
      </c>
      <c r="I7" s="102" t="s">
        <v>120</v>
      </c>
      <c r="J7" s="100"/>
      <c r="K7" s="100"/>
      <c r="L7" s="102" t="s">
        <v>119</v>
      </c>
      <c r="M7" s="102" t="s">
        <v>120</v>
      </c>
    </row>
    <row r="8" spans="1:13" ht="16.8" x14ac:dyDescent="0.3">
      <c r="A8" s="103" t="s">
        <v>2</v>
      </c>
      <c r="B8" s="104">
        <f>SEKTOR_USD!B8*$B$53</f>
        <v>12381942.159504883</v>
      </c>
      <c r="C8" s="104">
        <f>SEKTOR_USD!C8*$C$53</f>
        <v>13538588.057569567</v>
      </c>
      <c r="D8" s="105">
        <f t="shared" ref="D8:D43" si="0">(C8-B8)/B8*100</f>
        <v>9.3413931608200542</v>
      </c>
      <c r="E8" s="105">
        <f>C8/C$44*100</f>
        <v>15.866689328964151</v>
      </c>
      <c r="F8" s="104">
        <f>SEKTOR_USD!F8*$B$54</f>
        <v>98508636.011332452</v>
      </c>
      <c r="G8" s="104">
        <f>SEKTOR_USD!G8*$C$54</f>
        <v>119688272.80037439</v>
      </c>
      <c r="H8" s="105">
        <f t="shared" ref="H8:H43" si="1">(G8-F8)/F8*100</f>
        <v>21.500284286349704</v>
      </c>
      <c r="I8" s="105">
        <f>G8/G$44*100</f>
        <v>13.911528225780994</v>
      </c>
      <c r="J8" s="104">
        <f>SEKTOR_USD!J8*$B$55</f>
        <v>106930567.89221935</v>
      </c>
      <c r="K8" s="104">
        <f>SEKTOR_USD!K8*$C$55</f>
        <v>130779604.90157987</v>
      </c>
      <c r="L8" s="105">
        <f t="shared" ref="L8:L43" si="2">(K8-J8)/J8*100</f>
        <v>22.303292201159124</v>
      </c>
      <c r="M8" s="105">
        <f>K8/K$44*100</f>
        <v>14.031480924321608</v>
      </c>
    </row>
    <row r="9" spans="1:13" s="23" customFormat="1" ht="15.6" x14ac:dyDescent="0.3">
      <c r="A9" s="106" t="s">
        <v>3</v>
      </c>
      <c r="B9" s="104">
        <f>SEKTOR_USD!B9*$B$53</f>
        <v>8483565.2540785056</v>
      </c>
      <c r="C9" s="104">
        <f>SEKTOR_USD!C9*$C$53</f>
        <v>9305064.7465425618</v>
      </c>
      <c r="D9" s="107">
        <f t="shared" si="0"/>
        <v>9.6834228046883624</v>
      </c>
      <c r="E9" s="107">
        <f t="shared" ref="E9:E44" si="3">C9/C$44*100</f>
        <v>10.905167576669117</v>
      </c>
      <c r="F9" s="104">
        <f>SEKTOR_USD!F9*$B$54</f>
        <v>65649765.21745687</v>
      </c>
      <c r="G9" s="104">
        <f>SEKTOR_USD!G9*$C$54</f>
        <v>78267677.578530505</v>
      </c>
      <c r="H9" s="107">
        <f t="shared" si="1"/>
        <v>19.220041868052892</v>
      </c>
      <c r="I9" s="107">
        <f t="shared" ref="I9:I44" si="4">G9/G$44*100</f>
        <v>9.097156975571691</v>
      </c>
      <c r="J9" s="104">
        <f>SEKTOR_USD!J9*$B$55</f>
        <v>71456965.641206235</v>
      </c>
      <c r="K9" s="104">
        <f>SEKTOR_USD!K9*$C$55</f>
        <v>85787172.639542744</v>
      </c>
      <c r="L9" s="107">
        <f t="shared" si="2"/>
        <v>20.054317825766841</v>
      </c>
      <c r="M9" s="107">
        <f t="shared" ref="M9:M44" si="5">K9/K$44*100</f>
        <v>9.2041956951093908</v>
      </c>
    </row>
    <row r="10" spans="1:13" ht="13.8" x14ac:dyDescent="0.25">
      <c r="A10" s="108" t="str">
        <f>SEKTOR_USD!A10</f>
        <v xml:space="preserve"> Hububat, Bakliyat, Yağlı Tohumlar ve Mamulleri </v>
      </c>
      <c r="B10" s="109">
        <f>SEKTOR_USD!B10*$B$53</f>
        <v>3482481.1069376403</v>
      </c>
      <c r="C10" s="109">
        <f>SEKTOR_USD!C10*$C$53</f>
        <v>3565390.4183968115</v>
      </c>
      <c r="D10" s="110">
        <f t="shared" si="0"/>
        <v>2.3807540920754162</v>
      </c>
      <c r="E10" s="110">
        <f t="shared" si="3"/>
        <v>4.178496447680768</v>
      </c>
      <c r="F10" s="109">
        <f>SEKTOR_USD!F10*$B$54</f>
        <v>29176263.535857413</v>
      </c>
      <c r="G10" s="109">
        <f>SEKTOR_USD!G10*$C$54</f>
        <v>34905494.071048528</v>
      </c>
      <c r="H10" s="110">
        <f t="shared" si="1"/>
        <v>19.636614976931273</v>
      </c>
      <c r="I10" s="110">
        <f t="shared" si="4"/>
        <v>4.0571123188829556</v>
      </c>
      <c r="J10" s="109">
        <f>SEKTOR_USD!J10*$B$55</f>
        <v>31344761.610820431</v>
      </c>
      <c r="K10" s="109">
        <f>SEKTOR_USD!K10*$C$55</f>
        <v>38067579.496567927</v>
      </c>
      <c r="L10" s="110">
        <f t="shared" si="2"/>
        <v>21.447978993168455</v>
      </c>
      <c r="M10" s="110">
        <f t="shared" si="5"/>
        <v>4.0843105157196913</v>
      </c>
    </row>
    <row r="11" spans="1:13" ht="13.8" x14ac:dyDescent="0.25">
      <c r="A11" s="108" t="str">
        <f>SEKTOR_USD!A11</f>
        <v xml:space="preserve"> Yaş Meyve ve Sebze  </v>
      </c>
      <c r="B11" s="109">
        <f>SEKTOR_USD!B11*$B$53</f>
        <v>1611649.8142947233</v>
      </c>
      <c r="C11" s="109">
        <f>SEKTOR_USD!C11*$C$53</f>
        <v>1906391.0064892615</v>
      </c>
      <c r="D11" s="110">
        <f t="shared" si="0"/>
        <v>18.288165926635891</v>
      </c>
      <c r="E11" s="110">
        <f t="shared" si="3"/>
        <v>2.2342148022285349</v>
      </c>
      <c r="F11" s="109">
        <f>SEKTOR_USD!F11*$B$54</f>
        <v>9800484.8565744571</v>
      </c>
      <c r="G11" s="109">
        <f>SEKTOR_USD!G11*$C$54</f>
        <v>10827003.669496132</v>
      </c>
      <c r="H11" s="110">
        <f t="shared" si="1"/>
        <v>10.474163553582306</v>
      </c>
      <c r="I11" s="110">
        <f t="shared" si="4"/>
        <v>1.2584371352742814</v>
      </c>
      <c r="J11" s="109">
        <f>SEKTOR_USD!J11*$B$55</f>
        <v>11333009.472053202</v>
      </c>
      <c r="K11" s="109">
        <f>SEKTOR_USD!K11*$C$55</f>
        <v>12358247.575502865</v>
      </c>
      <c r="L11" s="110">
        <f t="shared" si="2"/>
        <v>9.0464770719363088</v>
      </c>
      <c r="M11" s="110">
        <f t="shared" si="5"/>
        <v>1.325929339243763</v>
      </c>
    </row>
    <row r="12" spans="1:13" ht="13.8" x14ac:dyDescent="0.25">
      <c r="A12" s="108" t="str">
        <f>SEKTOR_USD!A12</f>
        <v xml:space="preserve"> Meyve Sebze Mamulleri </v>
      </c>
      <c r="B12" s="109">
        <f>SEKTOR_USD!B12*$B$53</f>
        <v>807787.35255648545</v>
      </c>
      <c r="C12" s="109">
        <f>SEKTOR_USD!C12*$C$53</f>
        <v>803321.55237578449</v>
      </c>
      <c r="D12" s="110">
        <f t="shared" si="0"/>
        <v>-0.55284353816231369</v>
      </c>
      <c r="E12" s="110">
        <f t="shared" si="3"/>
        <v>0.94146106289727338</v>
      </c>
      <c r="F12" s="109">
        <f>SEKTOR_USD!F12*$B$54</f>
        <v>6887042.4428598648</v>
      </c>
      <c r="G12" s="109">
        <f>SEKTOR_USD!G12*$C$54</f>
        <v>8055442.583340548</v>
      </c>
      <c r="H12" s="110">
        <f t="shared" si="1"/>
        <v>16.965194423798287</v>
      </c>
      <c r="I12" s="110">
        <f t="shared" si="4"/>
        <v>0.93629487874897011</v>
      </c>
      <c r="J12" s="109">
        <f>SEKTOR_USD!J12*$B$55</f>
        <v>7327400.7867126884</v>
      </c>
      <c r="K12" s="109">
        <f>SEKTOR_USD!K12*$C$55</f>
        <v>8735294.8910416514</v>
      </c>
      <c r="L12" s="110">
        <f t="shared" si="2"/>
        <v>19.214099860376141</v>
      </c>
      <c r="M12" s="110">
        <f t="shared" si="5"/>
        <v>0.93721894728322608</v>
      </c>
    </row>
    <row r="13" spans="1:13" ht="13.8" x14ac:dyDescent="0.25">
      <c r="A13" s="108" t="str">
        <f>SEKTOR_USD!A13</f>
        <v xml:space="preserve"> Kuru Meyve ve Mamulleri  </v>
      </c>
      <c r="B13" s="109">
        <f>SEKTOR_USD!B13*$B$53</f>
        <v>846988.94364700257</v>
      </c>
      <c r="C13" s="109">
        <f>SEKTOR_USD!C13*$C$53</f>
        <v>872297.26560212916</v>
      </c>
      <c r="D13" s="110">
        <f t="shared" si="0"/>
        <v>2.9880345127237313</v>
      </c>
      <c r="E13" s="110">
        <f t="shared" si="3"/>
        <v>1.0222978686522306</v>
      </c>
      <c r="F13" s="109">
        <f>SEKTOR_USD!F13*$B$54</f>
        <v>6042700.6444328744</v>
      </c>
      <c r="G13" s="109">
        <f>SEKTOR_USD!G13*$C$54</f>
        <v>7340598.1083329488</v>
      </c>
      <c r="H13" s="110">
        <f t="shared" si="1"/>
        <v>21.478764881325439</v>
      </c>
      <c r="I13" s="110">
        <f t="shared" si="4"/>
        <v>0.85320754814893573</v>
      </c>
      <c r="J13" s="109">
        <f>SEKTOR_USD!J13*$B$55</f>
        <v>6560882.389182739</v>
      </c>
      <c r="K13" s="109">
        <f>SEKTOR_USD!K13*$C$55</f>
        <v>8015262.2289416799</v>
      </c>
      <c r="L13" s="110">
        <f t="shared" si="2"/>
        <v>22.167442631754092</v>
      </c>
      <c r="M13" s="110">
        <f t="shared" si="5"/>
        <v>0.85996588805623486</v>
      </c>
    </row>
    <row r="14" spans="1:13" ht="13.8" x14ac:dyDescent="0.25">
      <c r="A14" s="108" t="str">
        <f>SEKTOR_USD!A14</f>
        <v xml:space="preserve"> Fındık ve Mamulleri </v>
      </c>
      <c r="B14" s="109">
        <f>SEKTOR_USD!B14*$B$53</f>
        <v>964010.33269948873</v>
      </c>
      <c r="C14" s="109">
        <f>SEKTOR_USD!C14*$C$53</f>
        <v>1524056.6722058936</v>
      </c>
      <c r="D14" s="110">
        <f t="shared" si="0"/>
        <v>58.09547060954462</v>
      </c>
      <c r="E14" s="110">
        <f t="shared" si="3"/>
        <v>1.7861340957268883</v>
      </c>
      <c r="F14" s="109">
        <f>SEKTOR_USD!F14*$B$54</f>
        <v>7040532.6274699997</v>
      </c>
      <c r="G14" s="109">
        <f>SEKTOR_USD!G14*$C$54</f>
        <v>10451813.450996907</v>
      </c>
      <c r="H14" s="110">
        <f t="shared" si="1"/>
        <v>48.452027765870099</v>
      </c>
      <c r="I14" s="110">
        <f t="shared" si="4"/>
        <v>1.214828273749524</v>
      </c>
      <c r="J14" s="109">
        <f>SEKTOR_USD!J14*$B$55</f>
        <v>7674201.2208652375</v>
      </c>
      <c r="K14" s="109">
        <f>SEKTOR_USD!K14*$C$55</f>
        <v>11324924.418984162</v>
      </c>
      <c r="L14" s="110">
        <f t="shared" si="2"/>
        <v>47.571377046943248</v>
      </c>
      <c r="M14" s="110">
        <f t="shared" si="5"/>
        <v>1.2150630144046304</v>
      </c>
    </row>
    <row r="15" spans="1:13" ht="13.8" x14ac:dyDescent="0.25">
      <c r="A15" s="108" t="str">
        <f>SEKTOR_USD!A15</f>
        <v xml:space="preserve"> Zeytin ve Zeytinyağı </v>
      </c>
      <c r="B15" s="109">
        <f>SEKTOR_USD!B15*$B$53</f>
        <v>187264.343236043</v>
      </c>
      <c r="C15" s="109">
        <f>SEKTOR_USD!C15*$C$53</f>
        <v>145157.39098907085</v>
      </c>
      <c r="D15" s="110">
        <f t="shared" si="0"/>
        <v>-22.485301536500828</v>
      </c>
      <c r="E15" s="110">
        <f t="shared" si="3"/>
        <v>0.17011871672532661</v>
      </c>
      <c r="F15" s="109">
        <f>SEKTOR_USD!F15*$B$54</f>
        <v>1756837.3454940498</v>
      </c>
      <c r="G15" s="109">
        <f>SEKTOR_USD!G15*$C$54</f>
        <v>1449855.3986158581</v>
      </c>
      <c r="H15" s="110">
        <f t="shared" si="1"/>
        <v>-17.473555401445758</v>
      </c>
      <c r="I15" s="110">
        <f t="shared" si="4"/>
        <v>0.16851863452642599</v>
      </c>
      <c r="J15" s="109">
        <f>SEKTOR_USD!J15*$B$55</f>
        <v>1933488.2453252857</v>
      </c>
      <c r="K15" s="109">
        <f>SEKTOR_USD!K15*$C$55</f>
        <v>1628660.4279163606</v>
      </c>
      <c r="L15" s="110">
        <f t="shared" si="2"/>
        <v>-15.765692816903659</v>
      </c>
      <c r="M15" s="110">
        <f t="shared" si="5"/>
        <v>0.17474068486216854</v>
      </c>
    </row>
    <row r="16" spans="1:13" ht="13.8" x14ac:dyDescent="0.25">
      <c r="A16" s="108" t="str">
        <f>SEKTOR_USD!A16</f>
        <v xml:space="preserve"> Tütün </v>
      </c>
      <c r="B16" s="109">
        <f>SEKTOR_USD!B16*$B$53</f>
        <v>543538.33642881352</v>
      </c>
      <c r="C16" s="109">
        <f>SEKTOR_USD!C16*$C$53</f>
        <v>436173.69366374618</v>
      </c>
      <c r="D16" s="110">
        <f t="shared" si="0"/>
        <v>-19.752910801192169</v>
      </c>
      <c r="E16" s="110">
        <f t="shared" si="3"/>
        <v>0.51117830466523728</v>
      </c>
      <c r="F16" s="109">
        <f>SEKTOR_USD!F16*$B$54</f>
        <v>4505010.5727755111</v>
      </c>
      <c r="G16" s="109">
        <f>SEKTOR_USD!G16*$C$54</f>
        <v>4691509.979737699</v>
      </c>
      <c r="H16" s="110">
        <f t="shared" si="1"/>
        <v>4.1398217373613564</v>
      </c>
      <c r="I16" s="110">
        <f t="shared" si="4"/>
        <v>0.54530048748811133</v>
      </c>
      <c r="J16" s="109">
        <f>SEKTOR_USD!J16*$B$55</f>
        <v>4800886.6312528895</v>
      </c>
      <c r="K16" s="109">
        <f>SEKTOR_USD!K16*$C$55</f>
        <v>5072768.0467384653</v>
      </c>
      <c r="L16" s="110">
        <f t="shared" si="2"/>
        <v>5.6631500880624372</v>
      </c>
      <c r="M16" s="110">
        <f t="shared" si="5"/>
        <v>0.54426260222215339</v>
      </c>
    </row>
    <row r="17" spans="1:13" ht="13.8" x14ac:dyDescent="0.25">
      <c r="A17" s="108" t="str">
        <f>SEKTOR_USD!A17</f>
        <v xml:space="preserve"> Süs Bitkileri ve Mam.</v>
      </c>
      <c r="B17" s="109">
        <f>SEKTOR_USD!B17*$B$53</f>
        <v>39845.024278306031</v>
      </c>
      <c r="C17" s="109">
        <f>SEKTOR_USD!C17*$C$53</f>
        <v>52276.746819863009</v>
      </c>
      <c r="D17" s="110">
        <f t="shared" si="0"/>
        <v>31.200188145764379</v>
      </c>
      <c r="E17" s="110">
        <f t="shared" si="3"/>
        <v>6.1266278092856348E-2</v>
      </c>
      <c r="F17" s="109">
        <f>SEKTOR_USD!F17*$B$54</f>
        <v>440893.19199270429</v>
      </c>
      <c r="G17" s="109">
        <f>SEKTOR_USD!G17*$C$54</f>
        <v>545960.31696189009</v>
      </c>
      <c r="H17" s="110">
        <f t="shared" si="1"/>
        <v>23.830516523585693</v>
      </c>
      <c r="I17" s="110">
        <f t="shared" si="4"/>
        <v>6.3457698752487246E-2</v>
      </c>
      <c r="J17" s="109">
        <f>SEKTOR_USD!J17*$B$55</f>
        <v>482335.2849937664</v>
      </c>
      <c r="K17" s="109">
        <f>SEKTOR_USD!K17*$C$55</f>
        <v>584435.5538496176</v>
      </c>
      <c r="L17" s="110">
        <f t="shared" si="2"/>
        <v>21.167903745041318</v>
      </c>
      <c r="M17" s="110">
        <f t="shared" si="5"/>
        <v>6.2704703317521468E-2</v>
      </c>
    </row>
    <row r="18" spans="1:13" s="23" customFormat="1" ht="15.6" x14ac:dyDescent="0.3">
      <c r="A18" s="106" t="s">
        <v>12</v>
      </c>
      <c r="B18" s="104">
        <f>SEKTOR_USD!B18*$B$53</f>
        <v>1295383.3099214702</v>
      </c>
      <c r="C18" s="104">
        <f>SEKTOR_USD!C18*$C$53</f>
        <v>1236455.1607824778</v>
      </c>
      <c r="D18" s="107">
        <f t="shared" si="0"/>
        <v>-4.5490897317925771</v>
      </c>
      <c r="E18" s="107">
        <f t="shared" si="3"/>
        <v>1.4490765079716796</v>
      </c>
      <c r="F18" s="104">
        <f>SEKTOR_USD!F18*$B$54</f>
        <v>11012956.608011896</v>
      </c>
      <c r="G18" s="104">
        <f>SEKTOR_USD!G18*$C$54</f>
        <v>13053632.400620079</v>
      </c>
      <c r="H18" s="107">
        <f t="shared" si="1"/>
        <v>18.529772387585698</v>
      </c>
      <c r="I18" s="107">
        <f t="shared" si="4"/>
        <v>1.5172411744388337</v>
      </c>
      <c r="J18" s="104">
        <f>SEKTOR_USD!J18*$B$55</f>
        <v>11877220.739995344</v>
      </c>
      <c r="K18" s="104">
        <f>SEKTOR_USD!K18*$C$55</f>
        <v>14189889.532381719</v>
      </c>
      <c r="L18" s="107">
        <f t="shared" si="2"/>
        <v>19.471464267719604</v>
      </c>
      <c r="M18" s="107">
        <f t="shared" si="5"/>
        <v>1.5224481251620576</v>
      </c>
    </row>
    <row r="19" spans="1:13" ht="13.8" x14ac:dyDescent="0.25">
      <c r="A19" s="108" t="str">
        <f>SEKTOR_USD!A19</f>
        <v xml:space="preserve"> Su Ürünleri ve Hayvansal Mamuller</v>
      </c>
      <c r="B19" s="109">
        <f>SEKTOR_USD!B19*$B$53</f>
        <v>1295383.3099214702</v>
      </c>
      <c r="C19" s="109">
        <f>SEKTOR_USD!C19*$C$53</f>
        <v>1236455.1607824778</v>
      </c>
      <c r="D19" s="110">
        <f t="shared" si="0"/>
        <v>-4.5490897317925771</v>
      </c>
      <c r="E19" s="110">
        <f t="shared" si="3"/>
        <v>1.4490765079716796</v>
      </c>
      <c r="F19" s="109">
        <f>SEKTOR_USD!F19*$B$54</f>
        <v>11012956.608011896</v>
      </c>
      <c r="G19" s="109">
        <f>SEKTOR_USD!G19*$C$54</f>
        <v>13053632.400620079</v>
      </c>
      <c r="H19" s="110">
        <f t="shared" si="1"/>
        <v>18.529772387585698</v>
      </c>
      <c r="I19" s="110">
        <f t="shared" si="4"/>
        <v>1.5172411744388337</v>
      </c>
      <c r="J19" s="109">
        <f>SEKTOR_USD!J19*$B$55</f>
        <v>11877220.739995344</v>
      </c>
      <c r="K19" s="109">
        <f>SEKTOR_USD!K19*$C$55</f>
        <v>14189889.532381719</v>
      </c>
      <c r="L19" s="110">
        <f t="shared" si="2"/>
        <v>19.471464267719604</v>
      </c>
      <c r="M19" s="110">
        <f t="shared" si="5"/>
        <v>1.5224481251620576</v>
      </c>
    </row>
    <row r="20" spans="1:13" s="23" customFormat="1" ht="15.6" x14ac:dyDescent="0.3">
      <c r="A20" s="106" t="s">
        <v>111</v>
      </c>
      <c r="B20" s="104">
        <f>SEKTOR_USD!B20*$B$53</f>
        <v>2602993.5955049093</v>
      </c>
      <c r="C20" s="104">
        <f>SEKTOR_USD!C20*$C$53</f>
        <v>2997068.1502445275</v>
      </c>
      <c r="D20" s="107">
        <f t="shared" si="0"/>
        <v>15.139282533009021</v>
      </c>
      <c r="E20" s="107">
        <f t="shared" si="3"/>
        <v>3.5124452443233531</v>
      </c>
      <c r="F20" s="104">
        <f>SEKTOR_USD!F20*$B$54</f>
        <v>21845914.185863703</v>
      </c>
      <c r="G20" s="104">
        <f>SEKTOR_USD!G20*$C$54</f>
        <v>28366962.821223807</v>
      </c>
      <c r="H20" s="107">
        <f t="shared" si="1"/>
        <v>29.85019798155124</v>
      </c>
      <c r="I20" s="107">
        <f t="shared" si="4"/>
        <v>3.2971300757704691</v>
      </c>
      <c r="J20" s="104">
        <f>SEKTOR_USD!J20*$B$55</f>
        <v>23596381.511017751</v>
      </c>
      <c r="K20" s="104">
        <f>SEKTOR_USD!K20*$C$55</f>
        <v>30802542.729655407</v>
      </c>
      <c r="L20" s="107">
        <f t="shared" si="2"/>
        <v>30.539263892105307</v>
      </c>
      <c r="M20" s="107">
        <f t="shared" si="5"/>
        <v>3.3048371040501574</v>
      </c>
    </row>
    <row r="21" spans="1:13" ht="13.8" x14ac:dyDescent="0.25">
      <c r="A21" s="108" t="str">
        <f>SEKTOR_USD!A21</f>
        <v xml:space="preserve"> Mobilya,Kağıt ve Orman Ürünleri</v>
      </c>
      <c r="B21" s="109">
        <f>SEKTOR_USD!B21*$B$53</f>
        <v>2602993.5955049093</v>
      </c>
      <c r="C21" s="109">
        <f>SEKTOR_USD!C21*$C$53</f>
        <v>2997068.1502445275</v>
      </c>
      <c r="D21" s="110">
        <f t="shared" si="0"/>
        <v>15.139282533009021</v>
      </c>
      <c r="E21" s="110">
        <f t="shared" si="3"/>
        <v>3.5124452443233531</v>
      </c>
      <c r="F21" s="109">
        <f>SEKTOR_USD!F21*$B$54</f>
        <v>21845914.185863703</v>
      </c>
      <c r="G21" s="109">
        <f>SEKTOR_USD!G21*$C$54</f>
        <v>28366962.821223807</v>
      </c>
      <c r="H21" s="110">
        <f t="shared" si="1"/>
        <v>29.85019798155124</v>
      </c>
      <c r="I21" s="110">
        <f t="shared" si="4"/>
        <v>3.2971300757704691</v>
      </c>
      <c r="J21" s="109">
        <f>SEKTOR_USD!J21*$B$55</f>
        <v>23596381.511017751</v>
      </c>
      <c r="K21" s="109">
        <f>SEKTOR_USD!K21*$C$55</f>
        <v>30802542.729655407</v>
      </c>
      <c r="L21" s="110">
        <f t="shared" si="2"/>
        <v>30.539263892105307</v>
      </c>
      <c r="M21" s="110">
        <f t="shared" si="5"/>
        <v>3.3048371040501574</v>
      </c>
    </row>
    <row r="22" spans="1:13" ht="16.8" x14ac:dyDescent="0.3">
      <c r="A22" s="103" t="s">
        <v>14</v>
      </c>
      <c r="B22" s="104">
        <f>SEKTOR_USD!B22*$B$53</f>
        <v>65957431.329893</v>
      </c>
      <c r="C22" s="104">
        <f>SEKTOR_USD!C22*$C$53</f>
        <v>69653929.012926534</v>
      </c>
      <c r="D22" s="107">
        <f t="shared" si="0"/>
        <v>5.6043687701316225</v>
      </c>
      <c r="E22" s="107">
        <f t="shared" si="3"/>
        <v>81.631647812189073</v>
      </c>
      <c r="F22" s="104">
        <f>SEKTOR_USD!F22*$B$54</f>
        <v>600045506.38687301</v>
      </c>
      <c r="G22" s="104">
        <f>SEKTOR_USD!G22*$C$54</f>
        <v>718325065.79705012</v>
      </c>
      <c r="H22" s="107">
        <f t="shared" si="1"/>
        <v>19.711764883031655</v>
      </c>
      <c r="I22" s="107">
        <f t="shared" si="4"/>
        <v>83.491884328456905</v>
      </c>
      <c r="J22" s="104">
        <f>SEKTOR_USD!J22*$B$55</f>
        <v>641990875.09029067</v>
      </c>
      <c r="K22" s="104">
        <f>SEKTOR_USD!K22*$C$55</f>
        <v>776936346.78598201</v>
      </c>
      <c r="L22" s="107">
        <f t="shared" si="2"/>
        <v>21.019842638217</v>
      </c>
      <c r="M22" s="107">
        <f t="shared" si="5"/>
        <v>83.358315216992423</v>
      </c>
    </row>
    <row r="23" spans="1:13" s="23" customFormat="1" ht="15.6" x14ac:dyDescent="0.3">
      <c r="A23" s="106" t="s">
        <v>15</v>
      </c>
      <c r="B23" s="104">
        <f>SEKTOR_USD!B23*$B$53</f>
        <v>5904414.6250850363</v>
      </c>
      <c r="C23" s="104">
        <f>SEKTOR_USD!C23*$C$53</f>
        <v>6036700.4899268784</v>
      </c>
      <c r="D23" s="107">
        <f t="shared" si="0"/>
        <v>2.240456899483696</v>
      </c>
      <c r="E23" s="107">
        <f t="shared" si="3"/>
        <v>7.0747740339231671</v>
      </c>
      <c r="F23" s="104">
        <f>SEKTOR_USD!F23*$B$54</f>
        <v>54948871.182295002</v>
      </c>
      <c r="G23" s="104">
        <f>SEKTOR_USD!G23*$C$54</f>
        <v>63359591.583479926</v>
      </c>
      <c r="H23" s="107">
        <f t="shared" si="1"/>
        <v>15.306448012884621</v>
      </c>
      <c r="I23" s="107">
        <f t="shared" si="4"/>
        <v>7.3643701764971894</v>
      </c>
      <c r="J23" s="104">
        <f>SEKTOR_USD!J23*$B$55</f>
        <v>58829941.012694761</v>
      </c>
      <c r="K23" s="104">
        <f>SEKTOR_USD!K23*$C$55</f>
        <v>68356686.621855408</v>
      </c>
      <c r="L23" s="107">
        <f t="shared" si="2"/>
        <v>16.193702467090514</v>
      </c>
      <c r="M23" s="107">
        <f t="shared" si="5"/>
        <v>7.3340605754713311</v>
      </c>
    </row>
    <row r="24" spans="1:13" ht="13.8" x14ac:dyDescent="0.25">
      <c r="A24" s="108" t="str">
        <f>SEKTOR_USD!A24</f>
        <v xml:space="preserve"> Tekstil ve Hammaddeleri</v>
      </c>
      <c r="B24" s="109">
        <f>SEKTOR_USD!B24*$B$53</f>
        <v>4013141.433012004</v>
      </c>
      <c r="C24" s="109">
        <f>SEKTOR_USD!C24*$C$53</f>
        <v>3873384.2743946668</v>
      </c>
      <c r="D24" s="110">
        <f t="shared" si="0"/>
        <v>-3.4824877455775227</v>
      </c>
      <c r="E24" s="110">
        <f t="shared" si="3"/>
        <v>4.5394530561223263</v>
      </c>
      <c r="F24" s="109">
        <f>SEKTOR_USD!F24*$B$54</f>
        <v>37569645.089022465</v>
      </c>
      <c r="G24" s="109">
        <f>SEKTOR_USD!G24*$C$54</f>
        <v>41482139.661082566</v>
      </c>
      <c r="H24" s="110">
        <f t="shared" si="1"/>
        <v>10.413977994174076</v>
      </c>
      <c r="I24" s="110">
        <f t="shared" si="4"/>
        <v>4.8215246427980389</v>
      </c>
      <c r="J24" s="109">
        <f>SEKTOR_USD!J24*$B$55</f>
        <v>40212450.23140236</v>
      </c>
      <c r="K24" s="109">
        <f>SEKTOR_USD!K24*$C$55</f>
        <v>44767532.095793553</v>
      </c>
      <c r="L24" s="110">
        <f t="shared" si="2"/>
        <v>11.327541192289937</v>
      </c>
      <c r="M24" s="110">
        <f t="shared" si="5"/>
        <v>4.8031554545818489</v>
      </c>
    </row>
    <row r="25" spans="1:13" ht="13.8" x14ac:dyDescent="0.25">
      <c r="A25" s="108" t="str">
        <f>SEKTOR_USD!A25</f>
        <v xml:space="preserve"> Deri ve Deri Mamulleri </v>
      </c>
      <c r="B25" s="109">
        <f>SEKTOR_USD!B25*$B$53</f>
        <v>667543.76975610608</v>
      </c>
      <c r="C25" s="109">
        <f>SEKTOR_USD!C25*$C$53</f>
        <v>717139.93320132501</v>
      </c>
      <c r="D25" s="110">
        <f t="shared" si="0"/>
        <v>7.4296496637725182</v>
      </c>
      <c r="E25" s="110">
        <f t="shared" si="3"/>
        <v>0.84045961640273203</v>
      </c>
      <c r="F25" s="109">
        <f>SEKTOR_USD!F25*$B$54</f>
        <v>7430173.627615598</v>
      </c>
      <c r="G25" s="109">
        <f>SEKTOR_USD!G25*$C$54</f>
        <v>8796510.313402364</v>
      </c>
      <c r="H25" s="110">
        <f t="shared" si="1"/>
        <v>18.389027689858096</v>
      </c>
      <c r="I25" s="110">
        <f t="shared" si="4"/>
        <v>1.0224301734003116</v>
      </c>
      <c r="J25" s="109">
        <f>SEKTOR_USD!J25*$B$55</f>
        <v>7889187.8062541317</v>
      </c>
      <c r="K25" s="109">
        <f>SEKTOR_USD!K25*$C$55</f>
        <v>9505376.4834771696</v>
      </c>
      <c r="L25" s="110">
        <f t="shared" si="2"/>
        <v>20.486122487055116</v>
      </c>
      <c r="M25" s="110">
        <f t="shared" si="5"/>
        <v>1.0198418087191659</v>
      </c>
    </row>
    <row r="26" spans="1:13" ht="13.8" x14ac:dyDescent="0.25">
      <c r="A26" s="108" t="str">
        <f>SEKTOR_USD!A26</f>
        <v xml:space="preserve"> Halı </v>
      </c>
      <c r="B26" s="109">
        <f>SEKTOR_USD!B26*$B$53</f>
        <v>1223729.4223169254</v>
      </c>
      <c r="C26" s="109">
        <f>SEKTOR_USD!C26*$C$53</f>
        <v>1446176.2823308865</v>
      </c>
      <c r="D26" s="110">
        <f t="shared" si="0"/>
        <v>18.177781457014859</v>
      </c>
      <c r="E26" s="110">
        <f t="shared" si="3"/>
        <v>1.6948613613981078</v>
      </c>
      <c r="F26" s="109">
        <f>SEKTOR_USD!F26*$B$54</f>
        <v>9949052.4656569399</v>
      </c>
      <c r="G26" s="109">
        <f>SEKTOR_USD!G26*$C$54</f>
        <v>13080941.608994987</v>
      </c>
      <c r="H26" s="110">
        <f t="shared" si="1"/>
        <v>31.479270555150773</v>
      </c>
      <c r="I26" s="110">
        <f t="shared" si="4"/>
        <v>1.5204153602988377</v>
      </c>
      <c r="J26" s="109">
        <f>SEKTOR_USD!J26*$B$55</f>
        <v>10728302.975038273</v>
      </c>
      <c r="K26" s="109">
        <f>SEKTOR_USD!K26*$C$55</f>
        <v>14083778.042584682</v>
      </c>
      <c r="L26" s="110">
        <f t="shared" si="2"/>
        <v>31.276848494618857</v>
      </c>
      <c r="M26" s="110">
        <f t="shared" si="5"/>
        <v>1.5110633121703152</v>
      </c>
    </row>
    <row r="27" spans="1:13" s="23" customFormat="1" ht="15.6" x14ac:dyDescent="0.3">
      <c r="A27" s="106" t="s">
        <v>19</v>
      </c>
      <c r="B27" s="104">
        <f>SEKTOR_USD!B27*$B$53</f>
        <v>8003825.0708963284</v>
      </c>
      <c r="C27" s="104">
        <f>SEKTOR_USD!C27*$C$53</f>
        <v>10518876.828052355</v>
      </c>
      <c r="D27" s="107">
        <f t="shared" si="0"/>
        <v>31.423122505529371</v>
      </c>
      <c r="E27" s="107">
        <f t="shared" si="3"/>
        <v>12.327707291975042</v>
      </c>
      <c r="F27" s="104">
        <f>SEKTOR_USD!F27*$B$54</f>
        <v>75973843.871126756</v>
      </c>
      <c r="G27" s="104">
        <f>SEKTOR_USD!G27*$C$54</f>
        <v>106372335.99062192</v>
      </c>
      <c r="H27" s="107">
        <f t="shared" si="1"/>
        <v>40.011786386719692</v>
      </c>
      <c r="I27" s="107">
        <f t="shared" si="4"/>
        <v>12.363799058608919</v>
      </c>
      <c r="J27" s="104">
        <f>SEKTOR_USD!J27*$B$55</f>
        <v>81165203.269145027</v>
      </c>
      <c r="K27" s="104">
        <f>SEKTOR_USD!K27*$C$55</f>
        <v>114289629.33135049</v>
      </c>
      <c r="L27" s="107">
        <f t="shared" si="2"/>
        <v>40.811116991063734</v>
      </c>
      <c r="M27" s="107">
        <f t="shared" si="5"/>
        <v>12.262254156659091</v>
      </c>
    </row>
    <row r="28" spans="1:13" ht="13.8" x14ac:dyDescent="0.25">
      <c r="A28" s="108" t="str">
        <f>SEKTOR_USD!A28</f>
        <v xml:space="preserve"> Kimyevi Maddeler ve Mamulleri  </v>
      </c>
      <c r="B28" s="109">
        <f>SEKTOR_USD!B28*$B$53</f>
        <v>8003825.0708963284</v>
      </c>
      <c r="C28" s="109">
        <f>SEKTOR_USD!C28*$C$53</f>
        <v>10518876.828052355</v>
      </c>
      <c r="D28" s="110">
        <f t="shared" si="0"/>
        <v>31.423122505529371</v>
      </c>
      <c r="E28" s="110">
        <f t="shared" si="3"/>
        <v>12.327707291975042</v>
      </c>
      <c r="F28" s="109">
        <f>SEKTOR_USD!F28*$B$54</f>
        <v>75973843.871126756</v>
      </c>
      <c r="G28" s="109">
        <f>SEKTOR_USD!G28*$C$54</f>
        <v>106372335.99062192</v>
      </c>
      <c r="H28" s="110">
        <f t="shared" si="1"/>
        <v>40.011786386719692</v>
      </c>
      <c r="I28" s="110">
        <f t="shared" si="4"/>
        <v>12.363799058608919</v>
      </c>
      <c r="J28" s="109">
        <f>SEKTOR_USD!J28*$B$55</f>
        <v>81165203.269145027</v>
      </c>
      <c r="K28" s="109">
        <f>SEKTOR_USD!K28*$C$55</f>
        <v>114289629.33135049</v>
      </c>
      <c r="L28" s="110">
        <f t="shared" si="2"/>
        <v>40.811116991063734</v>
      </c>
      <c r="M28" s="110">
        <f t="shared" si="5"/>
        <v>12.262254156659091</v>
      </c>
    </row>
    <row r="29" spans="1:13" s="23" customFormat="1" ht="15.6" x14ac:dyDescent="0.3">
      <c r="A29" s="106" t="s">
        <v>21</v>
      </c>
      <c r="B29" s="104">
        <f>SEKTOR_USD!B29*$B$53</f>
        <v>52049191.633911632</v>
      </c>
      <c r="C29" s="104">
        <f>SEKTOR_USD!C29*$C$53</f>
        <v>53098351.694947302</v>
      </c>
      <c r="D29" s="107">
        <f t="shared" si="0"/>
        <v>2.0157086557942057</v>
      </c>
      <c r="E29" s="107">
        <f t="shared" si="3"/>
        <v>62.229166486290865</v>
      </c>
      <c r="F29" s="104">
        <f>SEKTOR_USD!F29*$B$54</f>
        <v>469122791.33345127</v>
      </c>
      <c r="G29" s="104">
        <f>SEKTOR_USD!G29*$C$54</f>
        <v>548593138.22294831</v>
      </c>
      <c r="H29" s="107">
        <f t="shared" si="1"/>
        <v>16.940201660978293</v>
      </c>
      <c r="I29" s="107">
        <f t="shared" si="4"/>
        <v>63.76371509335079</v>
      </c>
      <c r="J29" s="104">
        <f>SEKTOR_USD!J29*$B$55</f>
        <v>501995730.80845082</v>
      </c>
      <c r="K29" s="104">
        <f>SEKTOR_USD!K29*$C$55</f>
        <v>594290030.83277607</v>
      </c>
      <c r="L29" s="107">
        <f t="shared" si="2"/>
        <v>18.385475086747796</v>
      </c>
      <c r="M29" s="107">
        <f t="shared" si="5"/>
        <v>63.762000484862</v>
      </c>
    </row>
    <row r="30" spans="1:13" ht="13.8" x14ac:dyDescent="0.25">
      <c r="A30" s="108" t="str">
        <f>SEKTOR_USD!A30</f>
        <v xml:space="preserve"> Hazırgiyim ve Konfeksiyon </v>
      </c>
      <c r="B30" s="109">
        <f>SEKTOR_USD!B30*$B$53</f>
        <v>8196564.1804218246</v>
      </c>
      <c r="C30" s="109">
        <f>SEKTOR_USD!C30*$C$53</f>
        <v>8858308.6557711847</v>
      </c>
      <c r="D30" s="110">
        <f t="shared" si="0"/>
        <v>8.0734373669639758</v>
      </c>
      <c r="E30" s="110">
        <f t="shared" si="3"/>
        <v>10.381587121458452</v>
      </c>
      <c r="F30" s="109">
        <f>SEKTOR_USD!F30*$B$54</f>
        <v>78263596.614719808</v>
      </c>
      <c r="G30" s="109">
        <f>SEKTOR_USD!G30*$C$54</f>
        <v>92781029.458539829</v>
      </c>
      <c r="H30" s="110">
        <f t="shared" si="1"/>
        <v>18.549406712404505</v>
      </c>
      <c r="I30" s="110">
        <f t="shared" si="4"/>
        <v>10.78406329985453</v>
      </c>
      <c r="J30" s="109">
        <f>SEKTOR_USD!J30*$B$55</f>
        <v>83739914.514174223</v>
      </c>
      <c r="K30" s="109">
        <f>SEKTOR_USD!K30*$C$55</f>
        <v>99655068.493692279</v>
      </c>
      <c r="L30" s="110">
        <f t="shared" si="2"/>
        <v>19.005457638512613</v>
      </c>
      <c r="M30" s="110">
        <f t="shared" si="5"/>
        <v>10.692096780943206</v>
      </c>
    </row>
    <row r="31" spans="1:13" ht="13.8" x14ac:dyDescent="0.25">
      <c r="A31" s="108" t="str">
        <f>SEKTOR_USD!A31</f>
        <v xml:space="preserve"> Otomotiv Endüstrisi</v>
      </c>
      <c r="B31" s="109">
        <f>SEKTOR_USD!B31*$B$53</f>
        <v>14870214.562186942</v>
      </c>
      <c r="C31" s="109">
        <f>SEKTOR_USD!C31*$C$53</f>
        <v>15448850.355518045</v>
      </c>
      <c r="D31" s="110">
        <f t="shared" si="0"/>
        <v>3.8912403779465325</v>
      </c>
      <c r="E31" s="110">
        <f t="shared" si="3"/>
        <v>18.105441131552254</v>
      </c>
      <c r="F31" s="109">
        <f>SEKTOR_USD!F31*$B$54</f>
        <v>139492988.54437637</v>
      </c>
      <c r="G31" s="109">
        <f>SEKTOR_USD!G31*$C$54</f>
        <v>158898049.40805361</v>
      </c>
      <c r="H31" s="110">
        <f t="shared" si="1"/>
        <v>13.91113708736979</v>
      </c>
      <c r="I31" s="110">
        <f t="shared" si="4"/>
        <v>18.468933067891729</v>
      </c>
      <c r="J31" s="109">
        <f>SEKTOR_USD!J31*$B$55</f>
        <v>148915341.60984012</v>
      </c>
      <c r="K31" s="109">
        <f>SEKTOR_USD!K31*$C$55</f>
        <v>171998026.28564253</v>
      </c>
      <c r="L31" s="110">
        <f t="shared" si="2"/>
        <v>15.500541734833007</v>
      </c>
      <c r="M31" s="110">
        <f t="shared" si="5"/>
        <v>18.453848569615953</v>
      </c>
    </row>
    <row r="32" spans="1:13" ht="13.8" x14ac:dyDescent="0.25">
      <c r="A32" s="108" t="str">
        <f>SEKTOR_USD!A32</f>
        <v xml:space="preserve"> Gemi ve Yat</v>
      </c>
      <c r="B32" s="109">
        <f>SEKTOR_USD!B32*$B$53</f>
        <v>159369.10930928847</v>
      </c>
      <c r="C32" s="109">
        <f>SEKTOR_USD!C32*$C$53</f>
        <v>931045.55794199416</v>
      </c>
      <c r="D32" s="110">
        <f t="shared" si="0"/>
        <v>484.20704111178105</v>
      </c>
      <c r="E32" s="110">
        <f t="shared" si="3"/>
        <v>1.0911485419425395</v>
      </c>
      <c r="F32" s="109">
        <f>SEKTOR_USD!F32*$B$54</f>
        <v>4564429.6759657953</v>
      </c>
      <c r="G32" s="109">
        <f>SEKTOR_USD!G32*$C$54</f>
        <v>5274683.3150322745</v>
      </c>
      <c r="H32" s="110">
        <f t="shared" si="1"/>
        <v>15.560621796987057</v>
      </c>
      <c r="I32" s="110">
        <f t="shared" si="4"/>
        <v>0.61308350519448729</v>
      </c>
      <c r="J32" s="109">
        <f>SEKTOR_USD!J32*$B$55</f>
        <v>5058487.0196484877</v>
      </c>
      <c r="K32" s="109">
        <f>SEKTOR_USD!K32*$C$55</f>
        <v>5464498.0669818688</v>
      </c>
      <c r="L32" s="110">
        <f t="shared" si="2"/>
        <v>8.0263336795434661</v>
      </c>
      <c r="M32" s="110">
        <f t="shared" si="5"/>
        <v>0.58629172679907771</v>
      </c>
    </row>
    <row r="33" spans="1:13" ht="13.8" x14ac:dyDescent="0.25">
      <c r="A33" s="108" t="str">
        <f>SEKTOR_USD!A33</f>
        <v xml:space="preserve"> Elektrik Elektronik</v>
      </c>
      <c r="B33" s="109">
        <f>SEKTOR_USD!B33*$B$53</f>
        <v>5863533.5011577448</v>
      </c>
      <c r="C33" s="109">
        <f>SEKTOR_USD!C33*$C$53</f>
        <v>5826906.1279483009</v>
      </c>
      <c r="D33" s="110">
        <f t="shared" si="0"/>
        <v>-0.6246638345668506</v>
      </c>
      <c r="E33" s="110">
        <f t="shared" si="3"/>
        <v>6.82890334561153</v>
      </c>
      <c r="F33" s="109">
        <f>SEKTOR_USD!F33*$B$54</f>
        <v>49610128.178957134</v>
      </c>
      <c r="G33" s="109">
        <f>SEKTOR_USD!G33*$C$54</f>
        <v>58173214.808135793</v>
      </c>
      <c r="H33" s="110">
        <f t="shared" si="1"/>
        <v>17.260762960114295</v>
      </c>
      <c r="I33" s="110">
        <f t="shared" si="4"/>
        <v>6.7615506586646186</v>
      </c>
      <c r="J33" s="109">
        <f>SEKTOR_USD!J33*$B$55</f>
        <v>53931720.139457121</v>
      </c>
      <c r="K33" s="109">
        <f>SEKTOR_USD!K33*$C$55</f>
        <v>63264111.315187052</v>
      </c>
      <c r="L33" s="110">
        <f t="shared" si="2"/>
        <v>17.30408589156465</v>
      </c>
      <c r="M33" s="110">
        <f t="shared" si="5"/>
        <v>6.7876728315645964</v>
      </c>
    </row>
    <row r="34" spans="1:13" ht="13.8" x14ac:dyDescent="0.25">
      <c r="A34" s="108" t="str">
        <f>SEKTOR_USD!A34</f>
        <v xml:space="preserve"> Makine ve Aksamları</v>
      </c>
      <c r="B34" s="109">
        <f>SEKTOR_USD!B34*$B$53</f>
        <v>3776269.0293567954</v>
      </c>
      <c r="C34" s="109">
        <f>SEKTOR_USD!C34*$C$53</f>
        <v>3935595.2042740723</v>
      </c>
      <c r="D34" s="110">
        <f t="shared" si="0"/>
        <v>4.2191425896479275</v>
      </c>
      <c r="E34" s="110">
        <f t="shared" si="3"/>
        <v>4.6123618035533864</v>
      </c>
      <c r="F34" s="109">
        <f>SEKTOR_USD!F34*$B$54</f>
        <v>31881872.993820939</v>
      </c>
      <c r="G34" s="109">
        <f>SEKTOR_USD!G34*$C$54</f>
        <v>40211172.38651564</v>
      </c>
      <c r="H34" s="110">
        <f t="shared" si="1"/>
        <v>26.12550208172842</v>
      </c>
      <c r="I34" s="110">
        <f t="shared" si="4"/>
        <v>4.6737984144843283</v>
      </c>
      <c r="J34" s="109">
        <f>SEKTOR_USD!J34*$B$55</f>
        <v>34201253.81744729</v>
      </c>
      <c r="K34" s="109">
        <f>SEKTOR_USD!K34*$C$55</f>
        <v>43732778.577641234</v>
      </c>
      <c r="L34" s="110">
        <f t="shared" si="2"/>
        <v>27.868933727019009</v>
      </c>
      <c r="M34" s="110">
        <f t="shared" si="5"/>
        <v>4.6921356647433994</v>
      </c>
    </row>
    <row r="35" spans="1:13" ht="13.8" x14ac:dyDescent="0.25">
      <c r="A35" s="108" t="str">
        <f>SEKTOR_USD!A35</f>
        <v xml:space="preserve"> Demir ve Demir Dışı Metaller </v>
      </c>
      <c r="B35" s="109">
        <f>SEKTOR_USD!B35*$B$53</f>
        <v>3920063.7029848392</v>
      </c>
      <c r="C35" s="109">
        <f>SEKTOR_USD!C35*$C$53</f>
        <v>3966336.742643524</v>
      </c>
      <c r="D35" s="110">
        <f t="shared" si="0"/>
        <v>1.1804155025197995</v>
      </c>
      <c r="E35" s="110">
        <f t="shared" si="3"/>
        <v>4.6483896697332581</v>
      </c>
      <c r="F35" s="109">
        <f>SEKTOR_USD!F35*$B$54</f>
        <v>35729254.331121497</v>
      </c>
      <c r="G35" s="109">
        <f>SEKTOR_USD!G35*$C$54</f>
        <v>42212301.796756051</v>
      </c>
      <c r="H35" s="110">
        <f t="shared" si="1"/>
        <v>18.144927978492913</v>
      </c>
      <c r="I35" s="110">
        <f t="shared" si="4"/>
        <v>4.9063923656096131</v>
      </c>
      <c r="J35" s="109">
        <f>SEKTOR_USD!J35*$B$55</f>
        <v>38086316.256729387</v>
      </c>
      <c r="K35" s="109">
        <f>SEKTOR_USD!K35*$C$55</f>
        <v>45548969.771576405</v>
      </c>
      <c r="L35" s="110">
        <f t="shared" si="2"/>
        <v>19.594054369929932</v>
      </c>
      <c r="M35" s="110">
        <f t="shared" si="5"/>
        <v>4.886996722106284</v>
      </c>
    </row>
    <row r="36" spans="1:13" ht="13.8" x14ac:dyDescent="0.25">
      <c r="A36" s="108" t="str">
        <f>SEKTOR_USD!A36</f>
        <v xml:space="preserve"> Çelik</v>
      </c>
      <c r="B36" s="109">
        <f>SEKTOR_USD!B36*$B$53</f>
        <v>8918600.7293321975</v>
      </c>
      <c r="C36" s="109">
        <f>SEKTOR_USD!C36*$C$53</f>
        <v>5703448.5279345103</v>
      </c>
      <c r="D36" s="110">
        <f t="shared" si="0"/>
        <v>-36.049962308811978</v>
      </c>
      <c r="E36" s="110">
        <f t="shared" si="3"/>
        <v>6.684215925003949</v>
      </c>
      <c r="F36" s="109">
        <f>SEKTOR_USD!F36*$B$54</f>
        <v>67424835.726773247</v>
      </c>
      <c r="G36" s="109">
        <f>SEKTOR_USD!G36*$C$54</f>
        <v>72134801.672729492</v>
      </c>
      <c r="H36" s="110">
        <f t="shared" si="1"/>
        <v>6.9855060011455068</v>
      </c>
      <c r="I36" s="110">
        <f t="shared" si="4"/>
        <v>8.3843245963204449</v>
      </c>
      <c r="J36" s="109">
        <f>SEKTOR_USD!J36*$B$55</f>
        <v>71778238.038493782</v>
      </c>
      <c r="K36" s="109">
        <f>SEKTOR_USD!K36*$C$55</f>
        <v>79854146.916892946</v>
      </c>
      <c r="L36" s="110">
        <f t="shared" si="2"/>
        <v>11.2511940932127</v>
      </c>
      <c r="M36" s="110">
        <f t="shared" si="5"/>
        <v>8.5676351449110602</v>
      </c>
    </row>
    <row r="37" spans="1:13" ht="13.8" x14ac:dyDescent="0.25">
      <c r="A37" s="108" t="str">
        <f>SEKTOR_USD!A37</f>
        <v xml:space="preserve"> Çimento Cam Seramik ve Toprak Ürünleri</v>
      </c>
      <c r="B37" s="109">
        <f>SEKTOR_USD!B37*$B$53</f>
        <v>1403758.4559072217</v>
      </c>
      <c r="C37" s="109">
        <f>SEKTOR_USD!C37*$C$53</f>
        <v>1732706.2251082864</v>
      </c>
      <c r="D37" s="110">
        <f t="shared" si="0"/>
        <v>23.433359764766099</v>
      </c>
      <c r="E37" s="110">
        <f t="shared" si="3"/>
        <v>2.0306631131142336</v>
      </c>
      <c r="F37" s="109">
        <f>SEKTOR_USD!F37*$B$54</f>
        <v>13156433.591922956</v>
      </c>
      <c r="G37" s="109">
        <f>SEKTOR_USD!G37*$C$54</f>
        <v>18335001.7922002</v>
      </c>
      <c r="H37" s="110">
        <f t="shared" si="1"/>
        <v>39.361489297954499</v>
      </c>
      <c r="I37" s="110">
        <f t="shared" si="4"/>
        <v>2.131101811264005</v>
      </c>
      <c r="J37" s="109">
        <f>SEKTOR_USD!J37*$B$55</f>
        <v>14051007.732877078</v>
      </c>
      <c r="K37" s="109">
        <f>SEKTOR_USD!K37*$C$55</f>
        <v>19607105.400722563</v>
      </c>
      <c r="L37" s="110">
        <f t="shared" si="2"/>
        <v>39.542342965516411</v>
      </c>
      <c r="M37" s="110">
        <f t="shared" si="5"/>
        <v>2.1036668952964415</v>
      </c>
    </row>
    <row r="38" spans="1:13" ht="13.8" x14ac:dyDescent="0.25">
      <c r="A38" s="108" t="str">
        <f>SEKTOR_USD!A38</f>
        <v xml:space="preserve"> Mücevher</v>
      </c>
      <c r="B38" s="109">
        <f>SEKTOR_USD!B38*$B$53</f>
        <v>1460308.3668944831</v>
      </c>
      <c r="C38" s="109">
        <f>SEKTOR_USD!C38*$C$53</f>
        <v>2168632.974322191</v>
      </c>
      <c r="D38" s="110">
        <f t="shared" si="0"/>
        <v>48.505139290137954</v>
      </c>
      <c r="E38" s="110">
        <f t="shared" si="3"/>
        <v>2.5415520086586314</v>
      </c>
      <c r="F38" s="109">
        <f>SEKTOR_USD!F38*$B$54</f>
        <v>19893166.470355291</v>
      </c>
      <c r="G38" s="109">
        <f>SEKTOR_USD!G38*$C$54</f>
        <v>21572707.846974593</v>
      </c>
      <c r="H38" s="110">
        <f t="shared" si="1"/>
        <v>8.4428056193173013</v>
      </c>
      <c r="I38" s="110">
        <f t="shared" si="4"/>
        <v>2.5074247217207351</v>
      </c>
      <c r="J38" s="109">
        <f>SEKTOR_USD!J38*$B$55</f>
        <v>20889281.829340857</v>
      </c>
      <c r="K38" s="109">
        <f>SEKTOR_USD!K38*$C$55</f>
        <v>22877461.809474796</v>
      </c>
      <c r="L38" s="110">
        <f t="shared" si="2"/>
        <v>9.5177038462919477</v>
      </c>
      <c r="M38" s="110">
        <f t="shared" si="5"/>
        <v>2.4545468631604943</v>
      </c>
    </row>
    <row r="39" spans="1:13" ht="13.8" x14ac:dyDescent="0.25">
      <c r="A39" s="108" t="str">
        <f>SEKTOR_USD!A39</f>
        <v xml:space="preserve"> Savunma ve Havacılık Sanayii</v>
      </c>
      <c r="B39" s="109">
        <f>SEKTOR_USD!B39*$B$53</f>
        <v>1230531.3232808497</v>
      </c>
      <c r="C39" s="109">
        <f>SEKTOR_USD!C39*$C$53</f>
        <v>2068630.3469823156</v>
      </c>
      <c r="D39" s="110">
        <f t="shared" si="0"/>
        <v>68.108711078310577</v>
      </c>
      <c r="E39" s="110">
        <f t="shared" si="3"/>
        <v>2.4243528876472764</v>
      </c>
      <c r="F39" s="109">
        <f>SEKTOR_USD!F39*$B$54</f>
        <v>8546631.5381797291</v>
      </c>
      <c r="G39" s="109">
        <f>SEKTOR_USD!G39*$C$54</f>
        <v>14139645.032880779</v>
      </c>
      <c r="H39" s="110">
        <f t="shared" si="1"/>
        <v>65.441144499043844</v>
      </c>
      <c r="I39" s="110">
        <f t="shared" si="4"/>
        <v>1.6434698769989244</v>
      </c>
      <c r="J39" s="109">
        <f>SEKTOR_USD!J39*$B$55</f>
        <v>9373058.3339795861</v>
      </c>
      <c r="K39" s="109">
        <f>SEKTOR_USD!K39*$C$55</f>
        <v>15494195.902318671</v>
      </c>
      <c r="L39" s="110">
        <f t="shared" si="2"/>
        <v>65.305659585500422</v>
      </c>
      <c r="M39" s="110">
        <f t="shared" si="5"/>
        <v>1.6623885230781887</v>
      </c>
    </row>
    <row r="40" spans="1:13" ht="13.8" x14ac:dyDescent="0.25">
      <c r="A40" s="108" t="str">
        <f>SEKTOR_USD!A40</f>
        <v xml:space="preserve"> İklimlendirme Sanayii</v>
      </c>
      <c r="B40" s="109">
        <f>SEKTOR_USD!B40*$B$53</f>
        <v>2200144.6178840171</v>
      </c>
      <c r="C40" s="109">
        <f>SEKTOR_USD!C40*$C$53</f>
        <v>2408772.5897946106</v>
      </c>
      <c r="D40" s="110">
        <f t="shared" si="0"/>
        <v>9.4824662985672692</v>
      </c>
      <c r="E40" s="110">
        <f t="shared" si="3"/>
        <v>2.8229861329613843</v>
      </c>
      <c r="F40" s="109">
        <f>SEKTOR_USD!F40*$B$54</f>
        <v>20040516.789090708</v>
      </c>
      <c r="G40" s="109">
        <f>SEKTOR_USD!G40*$C$54</f>
        <v>24291544.891699579</v>
      </c>
      <c r="H40" s="110">
        <f t="shared" si="1"/>
        <v>21.212168066059895</v>
      </c>
      <c r="I40" s="110">
        <f t="shared" si="4"/>
        <v>2.8234387923062059</v>
      </c>
      <c r="J40" s="109">
        <f>SEKTOR_USD!J40*$B$55</f>
        <v>21390719.406699233</v>
      </c>
      <c r="K40" s="109">
        <f>SEKTOR_USD!K40*$C$55</f>
        <v>26152100.118053447</v>
      </c>
      <c r="L40" s="110">
        <f t="shared" si="2"/>
        <v>22.25909573599019</v>
      </c>
      <c r="M40" s="110">
        <f t="shared" si="5"/>
        <v>2.8058862405462337</v>
      </c>
    </row>
    <row r="41" spans="1:13" ht="13.8" x14ac:dyDescent="0.25">
      <c r="A41" s="108" t="str">
        <f>SEKTOR_USD!A41</f>
        <v xml:space="preserve"> Diğer Sanayi Ürünleri</v>
      </c>
      <c r="B41" s="109">
        <f>SEKTOR_USD!B41*$B$53</f>
        <v>49834.055195423447</v>
      </c>
      <c r="C41" s="109">
        <f>SEKTOR_USD!C41*$C$53</f>
        <v>49118.386708272948</v>
      </c>
      <c r="D41" s="110">
        <f t="shared" si="0"/>
        <v>-1.4361032517703327</v>
      </c>
      <c r="E41" s="110">
        <f t="shared" si="3"/>
        <v>5.7564805053976681E-2</v>
      </c>
      <c r="F41" s="109">
        <f>SEKTOR_USD!F41*$B$54</f>
        <v>518936.87816780893</v>
      </c>
      <c r="G41" s="109">
        <f>SEKTOR_USD!G41*$C$54</f>
        <v>568985.81343039719</v>
      </c>
      <c r="H41" s="110">
        <f t="shared" si="1"/>
        <v>9.6445131129038604</v>
      </c>
      <c r="I41" s="110">
        <f t="shared" si="4"/>
        <v>6.6133983041161984E-2</v>
      </c>
      <c r="J41" s="109">
        <f>SEKTOR_USD!J41*$B$55</f>
        <v>580392.10976360168</v>
      </c>
      <c r="K41" s="109">
        <f>SEKTOR_USD!K41*$C$55</f>
        <v>641568.17459224805</v>
      </c>
      <c r="L41" s="110">
        <f t="shared" si="2"/>
        <v>10.540471484625087</v>
      </c>
      <c r="M41" s="110">
        <f t="shared" si="5"/>
        <v>6.883452209706295E-2</v>
      </c>
    </row>
    <row r="42" spans="1:13" ht="16.8" x14ac:dyDescent="0.3">
      <c r="A42" s="103" t="s">
        <v>31</v>
      </c>
      <c r="B42" s="104">
        <f>SEKTOR_USD!B42*$B$53</f>
        <v>2143293.373666991</v>
      </c>
      <c r="C42" s="104">
        <f>SEKTOR_USD!C42*$C$53</f>
        <v>2134596.7140745353</v>
      </c>
      <c r="D42" s="107">
        <f t="shared" si="0"/>
        <v>-0.40576151166727492</v>
      </c>
      <c r="E42" s="107">
        <f t="shared" si="3"/>
        <v>2.5016628588467809</v>
      </c>
      <c r="F42" s="104">
        <f>SEKTOR_USD!F42*$B$54</f>
        <v>20079478.086875588</v>
      </c>
      <c r="G42" s="104">
        <f>SEKTOR_USD!G42*$C$54</f>
        <v>22339822.161483161</v>
      </c>
      <c r="H42" s="107">
        <f t="shared" si="1"/>
        <v>11.256986186732547</v>
      </c>
      <c r="I42" s="107">
        <f t="shared" si="4"/>
        <v>2.5965874457620934</v>
      </c>
      <c r="J42" s="104">
        <f>SEKTOR_USD!J42*$B$55</f>
        <v>21686929.676796328</v>
      </c>
      <c r="K42" s="104">
        <f>SEKTOR_USD!K42*$C$55</f>
        <v>24328253.81673212</v>
      </c>
      <c r="L42" s="107">
        <f t="shared" si="2"/>
        <v>12.179336491148606</v>
      </c>
      <c r="M42" s="107">
        <f t="shared" si="5"/>
        <v>2.6102038586859755</v>
      </c>
    </row>
    <row r="43" spans="1:13" ht="13.8" x14ac:dyDescent="0.25">
      <c r="A43" s="108" t="str">
        <f>SEKTOR_USD!A43</f>
        <v xml:space="preserve"> Madencilik Ürünleri</v>
      </c>
      <c r="B43" s="109">
        <f>SEKTOR_USD!B43*$B$53</f>
        <v>2143293.373666991</v>
      </c>
      <c r="C43" s="109">
        <f>SEKTOR_USD!C43*$C$53</f>
        <v>2134596.7140745353</v>
      </c>
      <c r="D43" s="110">
        <f t="shared" si="0"/>
        <v>-0.40576151166727492</v>
      </c>
      <c r="E43" s="110">
        <f t="shared" si="3"/>
        <v>2.5016628588467809</v>
      </c>
      <c r="F43" s="109">
        <f>SEKTOR_USD!F43*$B$54</f>
        <v>20079478.086875588</v>
      </c>
      <c r="G43" s="109">
        <f>SEKTOR_USD!G43*$C$54</f>
        <v>22339822.161483161</v>
      </c>
      <c r="H43" s="110">
        <f t="shared" si="1"/>
        <v>11.256986186732547</v>
      </c>
      <c r="I43" s="110">
        <f t="shared" si="4"/>
        <v>2.5965874457620934</v>
      </c>
      <c r="J43" s="109">
        <f>SEKTOR_USD!J43*$B$55</f>
        <v>21686929.676796328</v>
      </c>
      <c r="K43" s="109">
        <f>SEKTOR_USD!K43*$C$55</f>
        <v>24328253.81673212</v>
      </c>
      <c r="L43" s="110">
        <f t="shared" si="2"/>
        <v>12.179336491148606</v>
      </c>
      <c r="M43" s="110">
        <f t="shared" si="5"/>
        <v>2.6102038586859755</v>
      </c>
    </row>
    <row r="44" spans="1:13" ht="17.399999999999999" x14ac:dyDescent="0.3">
      <c r="A44" s="111" t="s">
        <v>33</v>
      </c>
      <c r="B44" s="112">
        <f>SEKTOR_USD!B44*$B$53</f>
        <v>80482666.86306487</v>
      </c>
      <c r="C44" s="112">
        <f>SEKTOR_USD!C44*$C$53</f>
        <v>85327113.784570634</v>
      </c>
      <c r="D44" s="113">
        <f>(C44-B44)/B44*100</f>
        <v>6.0192425404444183</v>
      </c>
      <c r="E44" s="114">
        <f t="shared" si="3"/>
        <v>100</v>
      </c>
      <c r="F44" s="112">
        <f>SEKTOR_USD!F44*$B$54</f>
        <v>718633620.48508096</v>
      </c>
      <c r="G44" s="112">
        <f>SEKTOR_USD!G44*$C$54</f>
        <v>860353160.75890779</v>
      </c>
      <c r="H44" s="113">
        <f>(G44-F44)/F44*100</f>
        <v>19.720694417019551</v>
      </c>
      <c r="I44" s="113">
        <f t="shared" si="4"/>
        <v>100</v>
      </c>
      <c r="J44" s="112">
        <f>SEKTOR_USD!J44*$B$55</f>
        <v>770608372.65930629</v>
      </c>
      <c r="K44" s="112">
        <f>SEKTOR_USD!K44*$C$55</f>
        <v>932044205.50429392</v>
      </c>
      <c r="L44" s="113">
        <f>(K44-J44)/J44*100</f>
        <v>20.949140779237293</v>
      </c>
      <c r="M44" s="113">
        <f t="shared" si="5"/>
        <v>100</v>
      </c>
    </row>
    <row r="45" spans="1:13" ht="13.8" hidden="1" x14ac:dyDescent="0.25">
      <c r="A45" s="44" t="s">
        <v>34</v>
      </c>
      <c r="B45" s="42">
        <f>SEKTOR_USD!B45*2.1157</f>
        <v>1092853.3252111701</v>
      </c>
      <c r="C45" s="42">
        <f>SEKTOR_USD!C45*2.7012</f>
        <v>1703853.0107647472</v>
      </c>
      <c r="D45" s="43"/>
      <c r="E45" s="43"/>
      <c r="F45" s="42">
        <f>SEKTOR_USD!F45*2.1642</f>
        <v>9163572.3548750523</v>
      </c>
      <c r="G45" s="42">
        <f>SEKTOR_USD!G45*2.5613</f>
        <v>12859691.357846703</v>
      </c>
      <c r="H45" s="43">
        <f>(G45-F45)/F45*100</f>
        <v>40.334913719596514</v>
      </c>
      <c r="I45" s="43" t="e">
        <f t="shared" ref="I45:I46" si="6">G45/G$46*100</f>
        <v>#REF!</v>
      </c>
      <c r="J45" s="42">
        <f>SEKTOR_USD!J45*2.0809</f>
        <v>9442299.1077697463</v>
      </c>
      <c r="K45" s="42">
        <f>SEKTOR_USD!K45*2.3856</f>
        <v>12669175.990118563</v>
      </c>
      <c r="L45" s="43">
        <f>(K45-J45)/J45*100</f>
        <v>34.174694589938696</v>
      </c>
      <c r="M45" s="43" t="e">
        <f t="shared" ref="M45:M46" si="7">K45/K$46*100</f>
        <v>#REF!</v>
      </c>
    </row>
    <row r="46" spans="1:13" s="24" customFormat="1" ht="17.399999999999999" hidden="1" x14ac:dyDescent="0.3">
      <c r="A46" s="45" t="s">
        <v>35</v>
      </c>
      <c r="B46" s="46" t="e">
        <f>SEKTOR_USD!#REF!*2.1157</f>
        <v>#REF!</v>
      </c>
      <c r="C46" s="46" t="e">
        <f>SEKTOR_USD!#REF!*2.7012</f>
        <v>#REF!</v>
      </c>
      <c r="D46" s="47" t="e">
        <f>(C46-B46)/B46*100</f>
        <v>#REF!</v>
      </c>
      <c r="E46" s="48" t="e">
        <f>C46/C$46*100</f>
        <v>#REF!</v>
      </c>
      <c r="F46" s="46" t="e">
        <f>SEKTOR_USD!#REF!*2.1642</f>
        <v>#REF!</v>
      </c>
      <c r="G46" s="46" t="e">
        <f>SEKTOR_USD!#REF!*2.5613</f>
        <v>#REF!</v>
      </c>
      <c r="H46" s="47" t="e">
        <f>(G46-F46)/F46*100</f>
        <v>#REF!</v>
      </c>
      <c r="I46" s="48" t="e">
        <f t="shared" si="6"/>
        <v>#REF!</v>
      </c>
      <c r="J46" s="46" t="e">
        <f>SEKTOR_USD!#REF!*2.0809</f>
        <v>#REF!</v>
      </c>
      <c r="K46" s="46" t="e">
        <f>SEKTOR_USD!#REF!*2.3856</f>
        <v>#REF!</v>
      </c>
      <c r="L46" s="47" t="e">
        <f>(K46-J46)/J46*100</f>
        <v>#REF!</v>
      </c>
      <c r="M46" s="48" t="e">
        <f t="shared" si="7"/>
        <v>#REF!</v>
      </c>
    </row>
    <row r="47" spans="1:13" s="24" customFormat="1" ht="17.399999999999999" hidden="1" x14ac:dyDescent="0.3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5">
      <c r="A48" s="1" t="s">
        <v>115</v>
      </c>
    </row>
    <row r="49" spans="1:3" hidden="1" x14ac:dyDescent="0.25">
      <c r="A49" s="1" t="s">
        <v>112</v>
      </c>
    </row>
    <row r="51" spans="1:3" x14ac:dyDescent="0.25">
      <c r="A51" s="29" t="s">
        <v>117</v>
      </c>
    </row>
    <row r="52" spans="1:3" x14ac:dyDescent="0.25">
      <c r="A52" s="84"/>
      <c r="B52" s="85">
        <v>2018</v>
      </c>
      <c r="C52" s="85">
        <v>2019</v>
      </c>
    </row>
    <row r="53" spans="1:3" x14ac:dyDescent="0.25">
      <c r="A53" s="87" t="s">
        <v>231</v>
      </c>
      <c r="B53" s="86">
        <v>5.3744810000000003</v>
      </c>
      <c r="C53" s="86">
        <v>5.7402550000000003</v>
      </c>
    </row>
    <row r="54" spans="1:3" x14ac:dyDescent="0.25">
      <c r="A54" s="85" t="s">
        <v>230</v>
      </c>
      <c r="B54" s="86">
        <v>4.7948490909090911</v>
      </c>
      <c r="C54" s="86">
        <v>5.6645438181818184</v>
      </c>
    </row>
    <row r="55" spans="1:3" x14ac:dyDescent="0.25">
      <c r="A55" s="85" t="s">
        <v>229</v>
      </c>
      <c r="B55" s="86">
        <v>4.7155546666666668</v>
      </c>
      <c r="C55" s="86">
        <v>5.6349458333333331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D7" sqref="D7"/>
    </sheetView>
  </sheetViews>
  <sheetFormatPr defaultColWidth="9.21875" defaultRowHeight="13.2" x14ac:dyDescent="0.25"/>
  <cols>
    <col min="1" max="1" width="51" style="19" customWidth="1"/>
    <col min="2" max="2" width="14.44140625" style="19" customWidth="1"/>
    <col min="3" max="3" width="17.77734375" style="19" bestFit="1" customWidth="1"/>
    <col min="4" max="4" width="14.44140625" style="19" customWidth="1"/>
    <col min="5" max="5" width="17.77734375" style="19" bestFit="1" customWidth="1"/>
    <col min="6" max="6" width="19.77734375" style="19" bestFit="1" customWidth="1"/>
    <col min="7" max="7" width="19.77734375" style="19" customWidth="1"/>
    <col min="8" max="16384" width="9.21875" style="19"/>
  </cols>
  <sheetData>
    <row r="1" spans="1:7" x14ac:dyDescent="0.25">
      <c r="B1" s="20"/>
    </row>
    <row r="2" spans="1:7" x14ac:dyDescent="0.25">
      <c r="B2" s="20"/>
    </row>
    <row r="3" spans="1:7" x14ac:dyDescent="0.25">
      <c r="B3" s="20"/>
    </row>
    <row r="4" spans="1:7" x14ac:dyDescent="0.25">
      <c r="B4" s="20"/>
      <c r="C4" s="20"/>
    </row>
    <row r="5" spans="1:7" ht="24.6" x14ac:dyDescent="0.25">
      <c r="A5" s="167" t="s">
        <v>37</v>
      </c>
      <c r="B5" s="168"/>
      <c r="C5" s="168"/>
      <c r="D5" s="168"/>
      <c r="E5" s="168"/>
      <c r="F5" s="168"/>
      <c r="G5" s="169"/>
    </row>
    <row r="6" spans="1:7" ht="50.25" customHeight="1" x14ac:dyDescent="0.25">
      <c r="A6" s="98"/>
      <c r="B6" s="170" t="s">
        <v>126</v>
      </c>
      <c r="C6" s="170"/>
      <c r="D6" s="170" t="s">
        <v>127</v>
      </c>
      <c r="E6" s="170"/>
      <c r="F6" s="170" t="s">
        <v>121</v>
      </c>
      <c r="G6" s="170"/>
    </row>
    <row r="7" spans="1:7" ht="28.2" x14ac:dyDescent="0.3">
      <c r="A7" s="99" t="s">
        <v>1</v>
      </c>
      <c r="B7" s="115" t="s">
        <v>38</v>
      </c>
      <c r="C7" s="115" t="s">
        <v>39</v>
      </c>
      <c r="D7" s="115" t="s">
        <v>38</v>
      </c>
      <c r="E7" s="115" t="s">
        <v>39</v>
      </c>
      <c r="F7" s="115" t="s">
        <v>38</v>
      </c>
      <c r="G7" s="115" t="s">
        <v>39</v>
      </c>
    </row>
    <row r="8" spans="1:7" ht="16.8" x14ac:dyDescent="0.3">
      <c r="A8" s="103" t="s">
        <v>2</v>
      </c>
      <c r="B8" s="116">
        <f>SEKTOR_USD!D8</f>
        <v>2.3740652734690877</v>
      </c>
      <c r="C8" s="116">
        <f>SEKTOR_TL!D8</f>
        <v>9.3413931608200542</v>
      </c>
      <c r="D8" s="116">
        <f>SEKTOR_USD!H8</f>
        <v>2.8459742487423485</v>
      </c>
      <c r="E8" s="116">
        <f>SEKTOR_TL!H8</f>
        <v>21.500284286349704</v>
      </c>
      <c r="F8" s="116">
        <f>SEKTOR_USD!L8</f>
        <v>2.3484301971917074</v>
      </c>
      <c r="G8" s="116">
        <f>SEKTOR_TL!L8</f>
        <v>22.303292201159124</v>
      </c>
    </row>
    <row r="9" spans="1:7" s="23" customFormat="1" ht="15.6" x14ac:dyDescent="0.3">
      <c r="A9" s="106" t="s">
        <v>3</v>
      </c>
      <c r="B9" s="116">
        <f>SEKTOR_USD!D9</f>
        <v>2.6943004934039205</v>
      </c>
      <c r="C9" s="116">
        <f>SEKTOR_TL!D9</f>
        <v>9.6834228046883624</v>
      </c>
      <c r="D9" s="116">
        <f>SEKTOR_USD!H9</f>
        <v>0.91582441896626865</v>
      </c>
      <c r="E9" s="116">
        <f>SEKTOR_TL!H9</f>
        <v>19.220041868052892</v>
      </c>
      <c r="F9" s="116">
        <f>SEKTOR_USD!L9</f>
        <v>0.46639584854538008</v>
      </c>
      <c r="G9" s="116">
        <f>SEKTOR_TL!L9</f>
        <v>20.054317825766841</v>
      </c>
    </row>
    <row r="10" spans="1:7" ht="13.8" x14ac:dyDescent="0.25">
      <c r="A10" s="108" t="s">
        <v>4</v>
      </c>
      <c r="B10" s="117">
        <f>SEKTOR_USD!D10</f>
        <v>-4.1430358697424516</v>
      </c>
      <c r="C10" s="117">
        <f>SEKTOR_TL!D10</f>
        <v>2.3807540920754162</v>
      </c>
      <c r="D10" s="117">
        <f>SEKTOR_USD!H10</f>
        <v>1.2684397850953975</v>
      </c>
      <c r="E10" s="117">
        <f>SEKTOR_TL!H10</f>
        <v>19.636614976931273</v>
      </c>
      <c r="F10" s="117">
        <f>SEKTOR_USD!L10</f>
        <v>1.6326688911036509</v>
      </c>
      <c r="G10" s="117">
        <f>SEKTOR_TL!L10</f>
        <v>21.447978993168455</v>
      </c>
    </row>
    <row r="11" spans="1:7" ht="13.8" x14ac:dyDescent="0.25">
      <c r="A11" s="108" t="s">
        <v>5</v>
      </c>
      <c r="B11" s="117">
        <f>SEKTOR_USD!D11</f>
        <v>10.750741961385335</v>
      </c>
      <c r="C11" s="117">
        <f>SEKTOR_TL!D11</f>
        <v>18.288165926635891</v>
      </c>
      <c r="D11" s="117">
        <f>SEKTOR_USD!H11</f>
        <v>-6.4872724642706689</v>
      </c>
      <c r="E11" s="117">
        <f>SEKTOR_TL!H11</f>
        <v>10.474163553582306</v>
      </c>
      <c r="F11" s="117">
        <f>SEKTOR_USD!L11</f>
        <v>-8.7454184921690654</v>
      </c>
      <c r="G11" s="117">
        <f>SEKTOR_TL!L11</f>
        <v>9.0464770719363088</v>
      </c>
    </row>
    <row r="12" spans="1:7" ht="13.8" x14ac:dyDescent="0.25">
      <c r="A12" s="108" t="s">
        <v>6</v>
      </c>
      <c r="B12" s="117">
        <f>SEKTOR_USD!D12</f>
        <v>-6.8897021285336919</v>
      </c>
      <c r="C12" s="117">
        <f>SEKTOR_TL!D12</f>
        <v>-0.55284353816231369</v>
      </c>
      <c r="D12" s="117">
        <f>SEKTOR_USD!H12</f>
        <v>-0.99282940475737325</v>
      </c>
      <c r="E12" s="117">
        <f>SEKTOR_TL!H12</f>
        <v>16.965194423798287</v>
      </c>
      <c r="F12" s="117">
        <f>SEKTOR_USD!L12</f>
        <v>-0.23673313705687049</v>
      </c>
      <c r="G12" s="117">
        <f>SEKTOR_TL!L12</f>
        <v>19.214099860376141</v>
      </c>
    </row>
    <row r="13" spans="1:7" ht="13.8" x14ac:dyDescent="0.25">
      <c r="A13" s="108" t="s">
        <v>7</v>
      </c>
      <c r="B13" s="117">
        <f>SEKTOR_USD!D13</f>
        <v>-3.5744518813227009</v>
      </c>
      <c r="C13" s="117">
        <f>SEKTOR_TL!D13</f>
        <v>2.9880345127237313</v>
      </c>
      <c r="D13" s="117">
        <f>SEKTOR_USD!H13</f>
        <v>2.8277587837500482</v>
      </c>
      <c r="E13" s="117">
        <f>SEKTOR_TL!H13</f>
        <v>21.478764881325439</v>
      </c>
      <c r="F13" s="117">
        <f>SEKTOR_USD!L13</f>
        <v>2.234745684523805</v>
      </c>
      <c r="G13" s="117">
        <f>SEKTOR_TL!L13</f>
        <v>22.167442631754092</v>
      </c>
    </row>
    <row r="14" spans="1:7" ht="13.8" x14ac:dyDescent="0.25">
      <c r="A14" s="108" t="s">
        <v>8</v>
      </c>
      <c r="B14" s="117">
        <f>SEKTOR_USD!D14</f>
        <v>48.021490853116454</v>
      </c>
      <c r="C14" s="117">
        <f>SEKTOR_TL!D14</f>
        <v>58.09547060954462</v>
      </c>
      <c r="D14" s="117">
        <f>SEKTOR_USD!H14</f>
        <v>25.659734168190369</v>
      </c>
      <c r="E14" s="117">
        <f>SEKTOR_TL!H14</f>
        <v>48.452027765870099</v>
      </c>
      <c r="F14" s="117">
        <f>SEKTOR_USD!L14</f>
        <v>23.493803894915789</v>
      </c>
      <c r="G14" s="117">
        <f>SEKTOR_TL!L14</f>
        <v>47.571377046943248</v>
      </c>
    </row>
    <row r="15" spans="1:7" ht="13.8" x14ac:dyDescent="0.25">
      <c r="A15" s="108" t="s">
        <v>9</v>
      </c>
      <c r="B15" s="117">
        <f>SEKTOR_USD!D15</f>
        <v>-27.424604984829848</v>
      </c>
      <c r="C15" s="117">
        <f>SEKTOR_TL!D15</f>
        <v>-22.485301536500828</v>
      </c>
      <c r="D15" s="117">
        <f>SEKTOR_USD!H15</f>
        <v>-30.144092700063542</v>
      </c>
      <c r="E15" s="117">
        <f>SEKTOR_TL!H15</f>
        <v>-17.473555401445758</v>
      </c>
      <c r="F15" s="117">
        <f>SEKTOR_USD!L15</f>
        <v>-29.50926378369207</v>
      </c>
      <c r="G15" s="117">
        <f>SEKTOR_TL!L15</f>
        <v>-15.765692816903659</v>
      </c>
    </row>
    <row r="16" spans="1:7" ht="13.8" x14ac:dyDescent="0.25">
      <c r="A16" s="108" t="s">
        <v>10</v>
      </c>
      <c r="B16" s="117">
        <f>SEKTOR_USD!D16</f>
        <v>-24.866324544066781</v>
      </c>
      <c r="C16" s="117">
        <f>SEKTOR_TL!D16</f>
        <v>-19.752910801192169</v>
      </c>
      <c r="D16" s="117">
        <f>SEKTOR_USD!H16</f>
        <v>-11.849083419201751</v>
      </c>
      <c r="E16" s="117">
        <f>SEKTOR_TL!H16</f>
        <v>4.1398217373613564</v>
      </c>
      <c r="F16" s="117">
        <f>SEKTOR_USD!L16</f>
        <v>-11.576725805415769</v>
      </c>
      <c r="G16" s="117">
        <f>SEKTOR_TL!L16</f>
        <v>5.6631500880624372</v>
      </c>
    </row>
    <row r="17" spans="1:7" ht="13.8" x14ac:dyDescent="0.25">
      <c r="A17" s="118" t="s">
        <v>11</v>
      </c>
      <c r="B17" s="117">
        <f>SEKTOR_USD!D17</f>
        <v>22.839998987124414</v>
      </c>
      <c r="C17" s="117">
        <f>SEKTOR_TL!D17</f>
        <v>31.200188145764379</v>
      </c>
      <c r="D17" s="117">
        <f>SEKTOR_USD!H17</f>
        <v>4.8184388077515186</v>
      </c>
      <c r="E17" s="117">
        <f>SEKTOR_TL!H17</f>
        <v>23.830516523585693</v>
      </c>
      <c r="F17" s="117">
        <f>SEKTOR_USD!L17</f>
        <v>1.3982903926430208</v>
      </c>
      <c r="G17" s="117">
        <f>SEKTOR_TL!L17</f>
        <v>21.167903745041318</v>
      </c>
    </row>
    <row r="18" spans="1:7" s="23" customFormat="1" ht="15.6" x14ac:dyDescent="0.3">
      <c r="A18" s="106" t="s">
        <v>12</v>
      </c>
      <c r="B18" s="116">
        <f>SEKTOR_USD!D18</f>
        <v>-10.631304067644077</v>
      </c>
      <c r="C18" s="116">
        <f>SEKTOR_TL!D18</f>
        <v>-4.5490897317925771</v>
      </c>
      <c r="D18" s="116">
        <f>SEKTOR_USD!H18</f>
        <v>0.33153412178877878</v>
      </c>
      <c r="E18" s="116">
        <f>SEKTOR_TL!H18</f>
        <v>18.529772387585698</v>
      </c>
      <c r="F18" s="116">
        <f>SEKTOR_USD!L18</f>
        <v>-2.136000517986545E-2</v>
      </c>
      <c r="G18" s="116">
        <f>SEKTOR_TL!L18</f>
        <v>19.471464267719604</v>
      </c>
    </row>
    <row r="19" spans="1:7" ht="13.8" x14ac:dyDescent="0.25">
      <c r="A19" s="108" t="s">
        <v>13</v>
      </c>
      <c r="B19" s="117">
        <f>SEKTOR_USD!D19</f>
        <v>-10.631304067644077</v>
      </c>
      <c r="C19" s="117">
        <f>SEKTOR_TL!D19</f>
        <v>-4.5490897317925771</v>
      </c>
      <c r="D19" s="117">
        <f>SEKTOR_USD!H19</f>
        <v>0.33153412178877878</v>
      </c>
      <c r="E19" s="117">
        <f>SEKTOR_TL!H19</f>
        <v>18.529772387585698</v>
      </c>
      <c r="F19" s="117">
        <f>SEKTOR_USD!L19</f>
        <v>-2.136000517986545E-2</v>
      </c>
      <c r="G19" s="117">
        <f>SEKTOR_TL!L19</f>
        <v>19.471464267719604</v>
      </c>
    </row>
    <row r="20" spans="1:7" s="23" customFormat="1" ht="15.6" x14ac:dyDescent="0.3">
      <c r="A20" s="106" t="s">
        <v>111</v>
      </c>
      <c r="B20" s="116">
        <f>SEKTOR_USD!D20</f>
        <v>7.8025081337482014</v>
      </c>
      <c r="C20" s="116">
        <f>SEKTOR_TL!D20</f>
        <v>15.139282533009021</v>
      </c>
      <c r="D20" s="116">
        <f>SEKTOR_USD!H20</f>
        <v>9.9139001710555803</v>
      </c>
      <c r="E20" s="116">
        <f>SEKTOR_TL!H20</f>
        <v>29.85019798155124</v>
      </c>
      <c r="F20" s="116">
        <f>SEKTOR_USD!L20</f>
        <v>9.2406303869496487</v>
      </c>
      <c r="G20" s="116">
        <f>SEKTOR_TL!L20</f>
        <v>30.539263892105307</v>
      </c>
    </row>
    <row r="21" spans="1:7" ht="13.8" x14ac:dyDescent="0.25">
      <c r="A21" s="108" t="s">
        <v>110</v>
      </c>
      <c r="B21" s="117">
        <f>SEKTOR_USD!D21</f>
        <v>7.8025081337482014</v>
      </c>
      <c r="C21" s="117">
        <f>SEKTOR_TL!D21</f>
        <v>15.139282533009021</v>
      </c>
      <c r="D21" s="117">
        <f>SEKTOR_USD!H21</f>
        <v>9.9139001710555803</v>
      </c>
      <c r="E21" s="117">
        <f>SEKTOR_TL!H21</f>
        <v>29.85019798155124</v>
      </c>
      <c r="F21" s="117">
        <f>SEKTOR_USD!L21</f>
        <v>9.2406303869496487</v>
      </c>
      <c r="G21" s="117">
        <f>SEKTOR_TL!L21</f>
        <v>30.539263892105307</v>
      </c>
    </row>
    <row r="22" spans="1:7" ht="16.8" x14ac:dyDescent="0.3">
      <c r="A22" s="103" t="s">
        <v>14</v>
      </c>
      <c r="B22" s="116">
        <f>SEKTOR_USD!D22</f>
        <v>-1.1248326995811591</v>
      </c>
      <c r="C22" s="116">
        <f>SEKTOR_TL!D22</f>
        <v>5.6043687701316225</v>
      </c>
      <c r="D22" s="116">
        <f>SEKTOR_USD!H22</f>
        <v>1.3320516964007389</v>
      </c>
      <c r="E22" s="116">
        <f>SEKTOR_TL!H22</f>
        <v>19.711764883031655</v>
      </c>
      <c r="F22" s="116">
        <f>SEKTOR_USD!L22</f>
        <v>1.2743867627079914</v>
      </c>
      <c r="G22" s="116">
        <f>SEKTOR_TL!L22</f>
        <v>21.019842638217</v>
      </c>
    </row>
    <row r="23" spans="1:7" s="23" customFormat="1" ht="15.6" x14ac:dyDescent="0.3">
      <c r="A23" s="106" t="s">
        <v>15</v>
      </c>
      <c r="B23" s="116">
        <f>SEKTOR_USD!D23</f>
        <v>-4.2743932042053761</v>
      </c>
      <c r="C23" s="116">
        <f>SEKTOR_TL!D23</f>
        <v>2.240456899483696</v>
      </c>
      <c r="D23" s="116">
        <f>SEKTOR_USD!H23</f>
        <v>-2.3969034088968599</v>
      </c>
      <c r="E23" s="116">
        <f>SEKTOR_TL!H23</f>
        <v>15.306448012884621</v>
      </c>
      <c r="F23" s="116">
        <f>SEKTOR_USD!L23</f>
        <v>-2.7643260269197674</v>
      </c>
      <c r="G23" s="116">
        <f>SEKTOR_TL!L23</f>
        <v>16.193702467090514</v>
      </c>
    </row>
    <row r="24" spans="1:7" ht="13.8" x14ac:dyDescent="0.25">
      <c r="A24" s="108" t="s">
        <v>16</v>
      </c>
      <c r="B24" s="117">
        <f>SEKTOR_USD!D24</f>
        <v>-9.6326668800147868</v>
      </c>
      <c r="C24" s="117">
        <f>SEKTOR_TL!D24</f>
        <v>-3.4824877455775227</v>
      </c>
      <c r="D24" s="117">
        <f>SEKTOR_USD!H24</f>
        <v>-6.5382175507731404</v>
      </c>
      <c r="E24" s="117">
        <f>SEKTOR_TL!H24</f>
        <v>10.413977994174076</v>
      </c>
      <c r="F24" s="117">
        <f>SEKTOR_USD!L24</f>
        <v>-6.8365301237894069</v>
      </c>
      <c r="G24" s="117">
        <f>SEKTOR_TL!L24</f>
        <v>11.327541192289937</v>
      </c>
    </row>
    <row r="25" spans="1:7" ht="13.8" x14ac:dyDescent="0.25">
      <c r="A25" s="108" t="s">
        <v>17</v>
      </c>
      <c r="B25" s="117">
        <f>SEKTOR_USD!D25</f>
        <v>0.58413972107542866</v>
      </c>
      <c r="C25" s="117">
        <f>SEKTOR_TL!D25</f>
        <v>7.4296496637725182</v>
      </c>
      <c r="D25" s="117">
        <f>SEKTOR_USD!H25</f>
        <v>0.21239838771900049</v>
      </c>
      <c r="E25" s="117">
        <f>SEKTOR_TL!H25</f>
        <v>18.389027689858096</v>
      </c>
      <c r="F25" s="117">
        <f>SEKTOR_USD!L25</f>
        <v>0.82774776670956873</v>
      </c>
      <c r="G25" s="117">
        <f>SEKTOR_TL!L25</f>
        <v>20.486122487055116</v>
      </c>
    </row>
    <row r="26" spans="1:7" ht="13.8" x14ac:dyDescent="0.25">
      <c r="A26" s="108" t="s">
        <v>18</v>
      </c>
      <c r="B26" s="117">
        <f>SEKTOR_USD!D26</f>
        <v>10.647391285383419</v>
      </c>
      <c r="C26" s="117">
        <f>SEKTOR_TL!D26</f>
        <v>18.177781457014859</v>
      </c>
      <c r="D26" s="117">
        <f>SEKTOR_USD!H26</f>
        <v>11.292856252828082</v>
      </c>
      <c r="E26" s="117">
        <f>SEKTOR_TL!H26</f>
        <v>31.479270555150773</v>
      </c>
      <c r="F26" s="117">
        <f>SEKTOR_USD!L26</f>
        <v>9.8578715490331668</v>
      </c>
      <c r="G26" s="117">
        <f>SEKTOR_TL!L26</f>
        <v>31.276848494618857</v>
      </c>
    </row>
    <row r="27" spans="1:7" s="23" customFormat="1" ht="15.6" x14ac:dyDescent="0.3">
      <c r="A27" s="106" t="s">
        <v>19</v>
      </c>
      <c r="B27" s="116">
        <f>SEKTOR_USD!D27</f>
        <v>23.048727777187601</v>
      </c>
      <c r="C27" s="116">
        <f>SEKTOR_TL!D27</f>
        <v>31.423122505529371</v>
      </c>
      <c r="D27" s="116">
        <f>SEKTOR_USD!H27</f>
        <v>18.515348847350463</v>
      </c>
      <c r="E27" s="116">
        <f>SEKTOR_TL!H27</f>
        <v>40.011786386719692</v>
      </c>
      <c r="F27" s="116">
        <f>SEKTOR_USD!L27</f>
        <v>17.836539957114038</v>
      </c>
      <c r="G27" s="116">
        <f>SEKTOR_TL!L27</f>
        <v>40.811116991063734</v>
      </c>
    </row>
    <row r="28" spans="1:7" ht="13.8" x14ac:dyDescent="0.25">
      <c r="A28" s="108" t="s">
        <v>20</v>
      </c>
      <c r="B28" s="117">
        <f>SEKTOR_USD!D28</f>
        <v>23.048727777187601</v>
      </c>
      <c r="C28" s="117">
        <f>SEKTOR_TL!D28</f>
        <v>31.423122505529371</v>
      </c>
      <c r="D28" s="117">
        <f>SEKTOR_USD!H28</f>
        <v>18.515348847350463</v>
      </c>
      <c r="E28" s="117">
        <f>SEKTOR_TL!H28</f>
        <v>40.011786386719692</v>
      </c>
      <c r="F28" s="117">
        <f>SEKTOR_USD!L28</f>
        <v>17.836539957114038</v>
      </c>
      <c r="G28" s="117">
        <f>SEKTOR_TL!L28</f>
        <v>40.811116991063734</v>
      </c>
    </row>
    <row r="29" spans="1:7" s="23" customFormat="1" ht="15.6" x14ac:dyDescent="0.3">
      <c r="A29" s="106" t="s">
        <v>21</v>
      </c>
      <c r="B29" s="116">
        <f>SEKTOR_USD!D29</f>
        <v>-4.4848202959447869</v>
      </c>
      <c r="C29" s="116">
        <f>SEKTOR_TL!D29</f>
        <v>2.0157086557942057</v>
      </c>
      <c r="D29" s="116">
        <f>SEKTOR_USD!H29</f>
        <v>-1.0139849523059805</v>
      </c>
      <c r="E29" s="116">
        <f>SEKTOR_TL!H29</f>
        <v>16.940201660978293</v>
      </c>
      <c r="F29" s="116">
        <f>SEKTOR_USD!L29</f>
        <v>-0.93016046249529638</v>
      </c>
      <c r="G29" s="116">
        <f>SEKTOR_TL!L29</f>
        <v>18.385475086747796</v>
      </c>
    </row>
    <row r="30" spans="1:7" ht="13.8" x14ac:dyDescent="0.25">
      <c r="A30" s="108" t="s">
        <v>22</v>
      </c>
      <c r="B30" s="117">
        <f>SEKTOR_USD!D30</f>
        <v>1.1869047165043867</v>
      </c>
      <c r="C30" s="117">
        <f>SEKTOR_TL!D30</f>
        <v>8.0734373669639758</v>
      </c>
      <c r="D30" s="117">
        <f>SEKTOR_USD!H30</f>
        <v>0.34815392870171319</v>
      </c>
      <c r="E30" s="117">
        <f>SEKTOR_TL!H30</f>
        <v>18.549406712404505</v>
      </c>
      <c r="F30" s="117">
        <f>SEKTOR_USD!L30</f>
        <v>-0.41133353820931096</v>
      </c>
      <c r="G30" s="117">
        <f>SEKTOR_TL!L30</f>
        <v>19.005457638512613</v>
      </c>
    </row>
    <row r="31" spans="1:7" ht="13.8" x14ac:dyDescent="0.25">
      <c r="A31" s="108" t="s">
        <v>23</v>
      </c>
      <c r="B31" s="117">
        <f>SEKTOR_USD!D31</f>
        <v>-2.7287990729146174</v>
      </c>
      <c r="C31" s="117">
        <f>SEKTOR_TL!D31</f>
        <v>3.8912403779465325</v>
      </c>
      <c r="D31" s="117">
        <f>SEKTOR_USD!H31</f>
        <v>-3.5779879829566563</v>
      </c>
      <c r="E31" s="117">
        <f>SEKTOR_TL!H31</f>
        <v>13.91113708736979</v>
      </c>
      <c r="F31" s="117">
        <f>SEKTOR_USD!L31</f>
        <v>-3.3443914654216589</v>
      </c>
      <c r="G31" s="117">
        <f>SEKTOR_TL!L31</f>
        <v>15.500541734833007</v>
      </c>
    </row>
    <row r="32" spans="1:7" ht="13.8" x14ac:dyDescent="0.25">
      <c r="A32" s="108" t="s">
        <v>24</v>
      </c>
      <c r="B32" s="117">
        <f>SEKTOR_USD!D32</f>
        <v>446.98086452979629</v>
      </c>
      <c r="C32" s="117">
        <f>SEKTOR_TL!D32</f>
        <v>484.20704111178105</v>
      </c>
      <c r="D32" s="117">
        <f>SEKTOR_USD!H32</f>
        <v>-2.1817537028031908</v>
      </c>
      <c r="E32" s="117">
        <f>SEKTOR_TL!H32</f>
        <v>15.560621796987057</v>
      </c>
      <c r="F32" s="117">
        <f>SEKTOR_USD!L32</f>
        <v>-9.5991164826999942</v>
      </c>
      <c r="G32" s="117">
        <f>SEKTOR_TL!L32</f>
        <v>8.0263336795434661</v>
      </c>
    </row>
    <row r="33" spans="1:7" ht="13.8" x14ac:dyDescent="0.25">
      <c r="A33" s="108" t="s">
        <v>106</v>
      </c>
      <c r="B33" s="117">
        <f>SEKTOR_USD!D33</f>
        <v>-6.9569459737009289</v>
      </c>
      <c r="C33" s="117">
        <f>SEKTOR_TL!D33</f>
        <v>-0.6246638345668506</v>
      </c>
      <c r="D33" s="117">
        <f>SEKTOR_USD!H33</f>
        <v>-0.7426404092892448</v>
      </c>
      <c r="E33" s="117">
        <f>SEKTOR_TL!H33</f>
        <v>17.260762960114295</v>
      </c>
      <c r="F33" s="117">
        <f>SEKTOR_USD!L33</f>
        <v>-1.8351114623192566</v>
      </c>
      <c r="G33" s="117">
        <f>SEKTOR_TL!L33</f>
        <v>17.30408589156465</v>
      </c>
    </row>
    <row r="34" spans="1:7" ht="13.8" x14ac:dyDescent="0.25">
      <c r="A34" s="108" t="s">
        <v>25</v>
      </c>
      <c r="B34" s="117">
        <f>SEKTOR_USD!D34</f>
        <v>-2.4217910729830634</v>
      </c>
      <c r="C34" s="117">
        <f>SEKTOR_TL!D34</f>
        <v>4.2191425896479275</v>
      </c>
      <c r="D34" s="117">
        <f>SEKTOR_USD!H34</f>
        <v>6.7610682180474795</v>
      </c>
      <c r="E34" s="117">
        <f>SEKTOR_TL!H34</f>
        <v>26.12550208172842</v>
      </c>
      <c r="F34" s="117">
        <f>SEKTOR_USD!L34</f>
        <v>7.005988166074113</v>
      </c>
      <c r="G34" s="117">
        <f>SEKTOR_TL!L34</f>
        <v>27.868933727019009</v>
      </c>
    </row>
    <row r="35" spans="1:7" ht="13.8" x14ac:dyDescent="0.25">
      <c r="A35" s="108" t="s">
        <v>26</v>
      </c>
      <c r="B35" s="117">
        <f>SEKTOR_USD!D35</f>
        <v>-5.2668878489896134</v>
      </c>
      <c r="C35" s="117">
        <f>SEKTOR_TL!D35</f>
        <v>1.1804155025197995</v>
      </c>
      <c r="D35" s="117">
        <f>SEKTOR_USD!H35</f>
        <v>5.7760511817227835E-3</v>
      </c>
      <c r="E35" s="117">
        <f>SEKTOR_TL!H35</f>
        <v>18.144927978492913</v>
      </c>
      <c r="F35" s="117">
        <f>SEKTOR_USD!L35</f>
        <v>8.1228439441105624E-2</v>
      </c>
      <c r="G35" s="117">
        <f>SEKTOR_TL!L35</f>
        <v>19.594054369929932</v>
      </c>
    </row>
    <row r="36" spans="1:7" ht="13.8" x14ac:dyDescent="0.25">
      <c r="A36" s="108" t="s">
        <v>27</v>
      </c>
      <c r="B36" s="117">
        <f>SEKTOR_USD!D36</f>
        <v>-40.124913872193147</v>
      </c>
      <c r="C36" s="117">
        <f>SEKTOR_TL!D36</f>
        <v>-36.049962308811978</v>
      </c>
      <c r="D36" s="117">
        <f>SEKTOR_USD!H36</f>
        <v>-9.4403057588676891</v>
      </c>
      <c r="E36" s="117">
        <f>SEKTOR_TL!H36</f>
        <v>6.9855060011455068</v>
      </c>
      <c r="F36" s="117">
        <f>SEKTOR_USD!L36</f>
        <v>-6.9004205195427186</v>
      </c>
      <c r="G36" s="117">
        <f>SEKTOR_TL!L36</f>
        <v>11.2511940932127</v>
      </c>
    </row>
    <row r="37" spans="1:7" ht="13.8" x14ac:dyDescent="0.25">
      <c r="A37" s="108" t="s">
        <v>107</v>
      </c>
      <c r="B37" s="117">
        <f>SEKTOR_USD!D37</f>
        <v>15.568079610034721</v>
      </c>
      <c r="C37" s="117">
        <f>SEKTOR_TL!D37</f>
        <v>23.433359764766099</v>
      </c>
      <c r="D37" s="117">
        <f>SEKTOR_USD!H37</f>
        <v>17.964893858392951</v>
      </c>
      <c r="E37" s="117">
        <f>SEKTOR_TL!H37</f>
        <v>39.361489297954499</v>
      </c>
      <c r="F37" s="117">
        <f>SEKTOR_USD!L37</f>
        <v>16.774777616520968</v>
      </c>
      <c r="G37" s="117">
        <f>SEKTOR_TL!L37</f>
        <v>39.542342965516411</v>
      </c>
    </row>
    <row r="38" spans="1:7" ht="13.8" x14ac:dyDescent="0.25">
      <c r="A38" s="118" t="s">
        <v>28</v>
      </c>
      <c r="B38" s="117">
        <f>SEKTOR_USD!D38</f>
        <v>39.042263717761664</v>
      </c>
      <c r="C38" s="117">
        <f>SEKTOR_TL!D38</f>
        <v>48.505139290137954</v>
      </c>
      <c r="D38" s="117">
        <f>SEKTOR_USD!H38</f>
        <v>-8.2067498056160098</v>
      </c>
      <c r="E38" s="117">
        <f>SEKTOR_TL!H38</f>
        <v>8.4428056193173013</v>
      </c>
      <c r="F38" s="117">
        <f>SEKTOR_USD!L38</f>
        <v>-8.3510765267634355</v>
      </c>
      <c r="G38" s="117">
        <f>SEKTOR_TL!L38</f>
        <v>9.5177038462919477</v>
      </c>
    </row>
    <row r="39" spans="1:7" ht="13.8" x14ac:dyDescent="0.25">
      <c r="A39" s="118" t="s">
        <v>108</v>
      </c>
      <c r="B39" s="117">
        <f>SEKTOR_USD!D39</f>
        <v>57.396679002042575</v>
      </c>
      <c r="C39" s="117">
        <f>SEKTOR_TL!D39</f>
        <v>68.108711078310577</v>
      </c>
      <c r="D39" s="117">
        <f>SEKTOR_USD!H39</f>
        <v>40.04045987851832</v>
      </c>
      <c r="E39" s="117">
        <f>SEKTOR_TL!H39</f>
        <v>65.441144499043844</v>
      </c>
      <c r="F39" s="117">
        <f>SEKTOR_USD!L39</f>
        <v>38.334581651817331</v>
      </c>
      <c r="G39" s="117">
        <f>SEKTOR_TL!L39</f>
        <v>65.305659585500422</v>
      </c>
    </row>
    <row r="40" spans="1:7" ht="13.8" x14ac:dyDescent="0.25">
      <c r="A40" s="118" t="s">
        <v>29</v>
      </c>
      <c r="B40" s="117">
        <f>SEKTOR_USD!D40</f>
        <v>2.5061491091929193</v>
      </c>
      <c r="C40" s="117">
        <f>SEKTOR_TL!D40</f>
        <v>9.4824662985672692</v>
      </c>
      <c r="D40" s="117">
        <f>SEKTOR_USD!H40</f>
        <v>2.6020933924413585</v>
      </c>
      <c r="E40" s="117">
        <f>SEKTOR_TL!H40</f>
        <v>21.212168066059895</v>
      </c>
      <c r="F40" s="117">
        <f>SEKTOR_USD!L40</f>
        <v>2.3114447755493703</v>
      </c>
      <c r="G40" s="117">
        <f>SEKTOR_TL!L40</f>
        <v>22.25909573599019</v>
      </c>
    </row>
    <row r="41" spans="1:7" ht="13.8" x14ac:dyDescent="0.25">
      <c r="A41" s="108" t="s">
        <v>30</v>
      </c>
      <c r="B41" s="117">
        <f>SEKTOR_USD!D41</f>
        <v>-7.7166797713129256</v>
      </c>
      <c r="C41" s="117">
        <f>SEKTOR_TL!D41</f>
        <v>-1.4361032517703327</v>
      </c>
      <c r="D41" s="117">
        <f>SEKTOR_USD!H41</f>
        <v>-7.1895441367910209</v>
      </c>
      <c r="E41" s="117">
        <f>SEKTOR_TL!H41</f>
        <v>9.6445131129038604</v>
      </c>
      <c r="F41" s="117">
        <f>SEKTOR_USD!L41</f>
        <v>-7.4951824591882446</v>
      </c>
      <c r="G41" s="117">
        <f>SEKTOR_TL!L41</f>
        <v>10.540471484625087</v>
      </c>
    </row>
    <row r="42" spans="1:7" ht="16.8" x14ac:dyDescent="0.3">
      <c r="A42" s="103" t="s">
        <v>31</v>
      </c>
      <c r="B42" s="116">
        <f>SEKTOR_USD!D42</f>
        <v>-6.7519922956361667</v>
      </c>
      <c r="C42" s="116">
        <f>SEKTOR_TL!D42</f>
        <v>-0.40576151166727492</v>
      </c>
      <c r="D42" s="116">
        <f>SEKTOR_USD!H42</f>
        <v>-5.8246389828496685</v>
      </c>
      <c r="E42" s="116">
        <f>SEKTOR_TL!H42</f>
        <v>11.256986186732547</v>
      </c>
      <c r="F42" s="116">
        <f>SEKTOR_USD!L42</f>
        <v>-6.1237127488969705</v>
      </c>
      <c r="G42" s="116">
        <f>SEKTOR_TL!L42</f>
        <v>12.179336491148606</v>
      </c>
    </row>
    <row r="43" spans="1:7" ht="13.8" x14ac:dyDescent="0.25">
      <c r="A43" s="108" t="s">
        <v>32</v>
      </c>
      <c r="B43" s="117">
        <f>SEKTOR_USD!D43</f>
        <v>-6.7519922956361667</v>
      </c>
      <c r="C43" s="117">
        <f>SEKTOR_TL!D43</f>
        <v>-0.40576151166727492</v>
      </c>
      <c r="D43" s="117">
        <f>SEKTOR_USD!H43</f>
        <v>-5.8246389828496685</v>
      </c>
      <c r="E43" s="117">
        <f>SEKTOR_TL!H43</f>
        <v>11.256986186732547</v>
      </c>
      <c r="F43" s="117">
        <f>SEKTOR_USD!L43</f>
        <v>-6.1237127488969705</v>
      </c>
      <c r="G43" s="117">
        <f>SEKTOR_TL!L43</f>
        <v>12.179336491148606</v>
      </c>
    </row>
    <row r="44" spans="1:7" ht="17.399999999999999" x14ac:dyDescent="0.3">
      <c r="A44" s="119" t="s">
        <v>40</v>
      </c>
      <c r="B44" s="120">
        <f>SEKTOR_USD!D44</f>
        <v>-0.73639504377240239</v>
      </c>
      <c r="C44" s="120">
        <f>SEKTOR_TL!D44</f>
        <v>6.0192425404444183</v>
      </c>
      <c r="D44" s="120">
        <f>SEKTOR_USD!H44</f>
        <v>1.3396102517404604</v>
      </c>
      <c r="E44" s="120">
        <f>SEKTOR_TL!H44</f>
        <v>19.720694417019551</v>
      </c>
      <c r="F44" s="120">
        <f>SEKTOR_USD!L44</f>
        <v>1.2152205362854547</v>
      </c>
      <c r="G44" s="120">
        <f>SEKTOR_TL!L44</f>
        <v>20.949140779237293</v>
      </c>
    </row>
    <row r="45" spans="1:7" ht="13.8" hidden="1" x14ac:dyDescent="0.25">
      <c r="A45" s="44" t="s">
        <v>34</v>
      </c>
      <c r="B45" s="49"/>
      <c r="C45" s="49"/>
      <c r="D45" s="43">
        <f>SEKTOR_USD!H45</f>
        <v>18.577605228575642</v>
      </c>
      <c r="E45" s="43">
        <f>SEKTOR_TL!H45</f>
        <v>40.334913719596514</v>
      </c>
      <c r="F45" s="43">
        <f>SEKTOR_USD!L45</f>
        <v>17.037274468562806</v>
      </c>
      <c r="G45" s="43">
        <f>SEKTOR_TL!L45</f>
        <v>34.174694589938696</v>
      </c>
    </row>
    <row r="46" spans="1:7" s="24" customFormat="1" ht="17.399999999999999" hidden="1" x14ac:dyDescent="0.3">
      <c r="A46" s="45" t="s">
        <v>40</v>
      </c>
      <c r="B46" s="50" t="e">
        <f>SEKTOR_USD!#REF!</f>
        <v>#REF!</v>
      </c>
      <c r="C46" s="50" t="e">
        <f>SEKTOR_TL!D46</f>
        <v>#REF!</v>
      </c>
      <c r="D46" s="50" t="e">
        <f>SEKTOR_USD!#REF!</f>
        <v>#REF!</v>
      </c>
      <c r="E46" s="50" t="e">
        <f>SEKTOR_TL!H46</f>
        <v>#REF!</v>
      </c>
      <c r="F46" s="50" t="e">
        <f>SEKTOR_USD!#REF!</f>
        <v>#REF!</v>
      </c>
      <c r="G46" s="50" t="e">
        <f>SEKTOR_TL!L46</f>
        <v>#REF!</v>
      </c>
    </row>
    <row r="47" spans="1:7" s="24" customFormat="1" ht="17.399999999999999" x14ac:dyDescent="0.3">
      <c r="A47" s="25"/>
      <c r="B47" s="27"/>
      <c r="C47" s="27"/>
      <c r="D47" s="27"/>
      <c r="E47" s="27"/>
    </row>
    <row r="48" spans="1:7" x14ac:dyDescent="0.25">
      <c r="A48" s="23" t="s">
        <v>36</v>
      </c>
    </row>
    <row r="49" spans="1:1" x14ac:dyDescent="0.25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>
      <selection activeCell="G22" sqref="G22"/>
    </sheetView>
  </sheetViews>
  <sheetFormatPr defaultColWidth="9.21875" defaultRowHeight="13.2" x14ac:dyDescent="0.25"/>
  <cols>
    <col min="1" max="1" width="32.21875" customWidth="1"/>
    <col min="2" max="2" width="12.77734375" bestFit="1" customWidth="1"/>
    <col min="3" max="3" width="12.77734375" customWidth="1"/>
    <col min="4" max="4" width="12.21875" bestFit="1" customWidth="1"/>
    <col min="5" max="7" width="13.5546875" bestFit="1" customWidth="1"/>
    <col min="8" max="8" width="12.21875" bestFit="1" customWidth="1"/>
    <col min="9" max="9" width="15" bestFit="1" customWidth="1"/>
    <col min="10" max="11" width="14.21875" bestFit="1" customWidth="1"/>
    <col min="12" max="12" width="10.21875" customWidth="1"/>
    <col min="13" max="13" width="15" bestFit="1" customWidth="1"/>
  </cols>
  <sheetData>
    <row r="2" spans="1:13" ht="24.6" x14ac:dyDescent="0.4">
      <c r="C2" s="163" t="s">
        <v>128</v>
      </c>
      <c r="D2" s="163"/>
      <c r="E2" s="163"/>
      <c r="F2" s="163"/>
      <c r="G2" s="163"/>
      <c r="H2" s="163"/>
      <c r="I2" s="163"/>
      <c r="J2" s="163"/>
      <c r="K2" s="163"/>
    </row>
    <row r="6" spans="1:13" ht="22.5" customHeight="1" x14ac:dyDescent="0.25">
      <c r="A6" s="171" t="s">
        <v>114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3"/>
    </row>
    <row r="7" spans="1:13" ht="24" customHeight="1" x14ac:dyDescent="0.25">
      <c r="A7" s="52"/>
      <c r="B7" s="159" t="s">
        <v>130</v>
      </c>
      <c r="C7" s="159"/>
      <c r="D7" s="159"/>
      <c r="E7" s="159"/>
      <c r="F7" s="159" t="s">
        <v>131</v>
      </c>
      <c r="G7" s="159"/>
      <c r="H7" s="159"/>
      <c r="I7" s="159"/>
      <c r="J7" s="159" t="s">
        <v>105</v>
      </c>
      <c r="K7" s="159"/>
      <c r="L7" s="159"/>
      <c r="M7" s="159"/>
    </row>
    <row r="8" spans="1:13" ht="64.8" x14ac:dyDescent="0.3">
      <c r="A8" s="53" t="s">
        <v>41</v>
      </c>
      <c r="B8" s="73">
        <v>2018</v>
      </c>
      <c r="C8" s="74">
        <v>2019</v>
      </c>
      <c r="D8" s="75" t="s">
        <v>119</v>
      </c>
      <c r="E8" s="75" t="s">
        <v>120</v>
      </c>
      <c r="F8" s="73">
        <v>2018</v>
      </c>
      <c r="G8" s="74">
        <v>2019</v>
      </c>
      <c r="H8" s="75" t="s">
        <v>119</v>
      </c>
      <c r="I8" s="75" t="s">
        <v>120</v>
      </c>
      <c r="J8" s="73" t="s">
        <v>132</v>
      </c>
      <c r="K8" s="73" t="s">
        <v>133</v>
      </c>
      <c r="L8" s="75" t="s">
        <v>119</v>
      </c>
      <c r="M8" s="75" t="s">
        <v>120</v>
      </c>
    </row>
    <row r="9" spans="1:13" ht="22.5" customHeight="1" x14ac:dyDescent="0.3">
      <c r="A9" s="54" t="s">
        <v>203</v>
      </c>
      <c r="B9" s="78">
        <v>4425794.8550899997</v>
      </c>
      <c r="C9" s="78">
        <v>4103904.99841</v>
      </c>
      <c r="D9" s="66">
        <f>(C9-B9)/B9*100</f>
        <v>-7.273040599923017</v>
      </c>
      <c r="E9" s="80">
        <f t="shared" ref="E9:E22" si="0">C9/C$22*100</f>
        <v>27.608412076523088</v>
      </c>
      <c r="F9" s="78">
        <v>43519571.143310003</v>
      </c>
      <c r="G9" s="78">
        <v>43238744.579510003</v>
      </c>
      <c r="H9" s="66">
        <f t="shared" ref="H9:H21" si="1">(G9-F9)/F9*100</f>
        <v>-0.64528798520380048</v>
      </c>
      <c r="I9" s="68">
        <f t="shared" ref="I9:I22" si="2">G9/G$22*100</f>
        <v>28.46828192015451</v>
      </c>
      <c r="J9" s="78">
        <v>47420407.904610001</v>
      </c>
      <c r="K9" s="78">
        <v>47134328.007959999</v>
      </c>
      <c r="L9" s="66">
        <f t="shared" ref="L9:L22" si="3">(K9-J9)/J9*100</f>
        <v>-0.60328434379028184</v>
      </c>
      <c r="M9" s="80">
        <f t="shared" ref="M9:M22" si="4">K9/K$22*100</f>
        <v>28.496436504501954</v>
      </c>
    </row>
    <row r="10" spans="1:13" ht="22.5" customHeight="1" x14ac:dyDescent="0.3">
      <c r="A10" s="54" t="s">
        <v>204</v>
      </c>
      <c r="B10" s="78">
        <v>2888268.3192599998</v>
      </c>
      <c r="C10" s="78">
        <v>2790890.51028</v>
      </c>
      <c r="D10" s="66">
        <f t="shared" ref="D10:D22" si="5">(C10-B10)/B10*100</f>
        <v>-3.3714945502344746</v>
      </c>
      <c r="E10" s="80">
        <f t="shared" si="0"/>
        <v>18.775301888840207</v>
      </c>
      <c r="F10" s="78">
        <v>30252417.968389999</v>
      </c>
      <c r="G10" s="78">
        <v>29108133.05384</v>
      </c>
      <c r="H10" s="66">
        <f t="shared" si="1"/>
        <v>-3.7824577055150894</v>
      </c>
      <c r="I10" s="68">
        <f t="shared" si="2"/>
        <v>19.164722426718424</v>
      </c>
      <c r="J10" s="78">
        <v>32835941.953740001</v>
      </c>
      <c r="K10" s="78">
        <v>31697466.294190001</v>
      </c>
      <c r="L10" s="66">
        <f t="shared" si="3"/>
        <v>-3.4671630896226748</v>
      </c>
      <c r="M10" s="80">
        <f t="shared" si="4"/>
        <v>19.163630283504489</v>
      </c>
    </row>
    <row r="11" spans="1:13" ht="22.5" customHeight="1" x14ac:dyDescent="0.3">
      <c r="A11" s="54" t="s">
        <v>205</v>
      </c>
      <c r="B11" s="78">
        <v>1692751.3307399999</v>
      </c>
      <c r="C11" s="78">
        <v>1691666.43105</v>
      </c>
      <c r="D11" s="66">
        <f t="shared" si="5"/>
        <v>-6.40909075242376E-2</v>
      </c>
      <c r="E11" s="80">
        <f t="shared" si="0"/>
        <v>11.380434961955608</v>
      </c>
      <c r="F11" s="78">
        <v>18243710.334120002</v>
      </c>
      <c r="G11" s="78">
        <v>18109851.375130001</v>
      </c>
      <c r="H11" s="66">
        <f t="shared" si="1"/>
        <v>-0.73372661886465418</v>
      </c>
      <c r="I11" s="68">
        <f t="shared" si="2"/>
        <v>11.923481116137927</v>
      </c>
      <c r="J11" s="78">
        <v>19846978.067960002</v>
      </c>
      <c r="K11" s="78">
        <v>19584347.415410001</v>
      </c>
      <c r="L11" s="66">
        <f t="shared" si="3"/>
        <v>-1.3232777889444987</v>
      </c>
      <c r="M11" s="80">
        <f t="shared" si="4"/>
        <v>11.840290000763124</v>
      </c>
    </row>
    <row r="12" spans="1:13" ht="22.5" customHeight="1" x14ac:dyDescent="0.3">
      <c r="A12" s="54" t="s">
        <v>206</v>
      </c>
      <c r="B12" s="78">
        <v>1360992.52147</v>
      </c>
      <c r="C12" s="78">
        <v>1533617.17316</v>
      </c>
      <c r="D12" s="66">
        <f t="shared" si="5"/>
        <v>12.683732567725581</v>
      </c>
      <c r="E12" s="80">
        <f t="shared" si="0"/>
        <v>10.317182025567858</v>
      </c>
      <c r="F12" s="78">
        <v>12856067.783190001</v>
      </c>
      <c r="G12" s="78">
        <v>14398104.36736</v>
      </c>
      <c r="H12" s="66">
        <f t="shared" si="1"/>
        <v>11.994620829444399</v>
      </c>
      <c r="I12" s="68">
        <f t="shared" si="2"/>
        <v>9.479676115297087</v>
      </c>
      <c r="J12" s="78">
        <v>14003109.58745</v>
      </c>
      <c r="K12" s="78">
        <v>15647726.452</v>
      </c>
      <c r="L12" s="66">
        <f t="shared" si="3"/>
        <v>11.744654673158841</v>
      </c>
      <c r="M12" s="80">
        <f t="shared" si="4"/>
        <v>9.4602906655194001</v>
      </c>
    </row>
    <row r="13" spans="1:13" ht="22.5" customHeight="1" x14ac:dyDescent="0.3">
      <c r="A13" s="55" t="s">
        <v>207</v>
      </c>
      <c r="B13" s="78">
        <v>1227757.7302300001</v>
      </c>
      <c r="C13" s="78">
        <v>1218608.98327</v>
      </c>
      <c r="D13" s="66">
        <f t="shared" si="5"/>
        <v>-0.74515897841557621</v>
      </c>
      <c r="E13" s="80">
        <f t="shared" si="0"/>
        <v>8.1980111584712194</v>
      </c>
      <c r="F13" s="78">
        <v>11213995.819870001</v>
      </c>
      <c r="G13" s="78">
        <v>12171212.38252</v>
      </c>
      <c r="H13" s="66">
        <f t="shared" si="1"/>
        <v>8.5359097508660877</v>
      </c>
      <c r="I13" s="68">
        <f t="shared" si="2"/>
        <v>8.0134959695349544</v>
      </c>
      <c r="J13" s="78">
        <v>12293806.67585</v>
      </c>
      <c r="K13" s="78">
        <v>13428036.34416</v>
      </c>
      <c r="L13" s="66">
        <f t="shared" si="3"/>
        <v>9.2260249263402248</v>
      </c>
      <c r="M13" s="80">
        <f t="shared" si="4"/>
        <v>8.1183120929798385</v>
      </c>
    </row>
    <row r="14" spans="1:13" ht="22.5" customHeight="1" x14ac:dyDescent="0.3">
      <c r="A14" s="54" t="s">
        <v>208</v>
      </c>
      <c r="B14" s="78">
        <v>1192775.2489799999</v>
      </c>
      <c r="C14" s="78">
        <v>1135931.2313000001</v>
      </c>
      <c r="D14" s="66">
        <f t="shared" si="5"/>
        <v>-4.7656939334220674</v>
      </c>
      <c r="E14" s="80">
        <f t="shared" si="0"/>
        <v>7.641808847054973</v>
      </c>
      <c r="F14" s="78">
        <v>12283412.10354</v>
      </c>
      <c r="G14" s="78">
        <v>12186195.505620001</v>
      </c>
      <c r="H14" s="66">
        <f t="shared" si="1"/>
        <v>-0.79144619671256899</v>
      </c>
      <c r="I14" s="68">
        <f t="shared" si="2"/>
        <v>8.023360820529204</v>
      </c>
      <c r="J14" s="78">
        <v>13361099.489329999</v>
      </c>
      <c r="K14" s="78">
        <v>13219318.91608</v>
      </c>
      <c r="L14" s="66">
        <f t="shared" si="3"/>
        <v>-1.0611445065821383</v>
      </c>
      <c r="M14" s="80">
        <f t="shared" si="4"/>
        <v>7.9921258676100777</v>
      </c>
    </row>
    <row r="15" spans="1:13" ht="22.5" customHeight="1" x14ac:dyDescent="0.3">
      <c r="A15" s="54" t="s">
        <v>209</v>
      </c>
      <c r="B15" s="78">
        <v>791682.87028000003</v>
      </c>
      <c r="C15" s="78">
        <v>785046.88396000001</v>
      </c>
      <c r="D15" s="66">
        <f t="shared" si="5"/>
        <v>-0.83821269464287251</v>
      </c>
      <c r="E15" s="80">
        <f t="shared" si="0"/>
        <v>5.2812864528187982</v>
      </c>
      <c r="F15" s="78">
        <v>7765925.3323799996</v>
      </c>
      <c r="G15" s="78">
        <v>8185705.4657600001</v>
      </c>
      <c r="H15" s="66">
        <f t="shared" si="1"/>
        <v>5.4054103717650825</v>
      </c>
      <c r="I15" s="68">
        <f t="shared" si="2"/>
        <v>5.3894481253055417</v>
      </c>
      <c r="J15" s="78">
        <v>8492133.8294900004</v>
      </c>
      <c r="K15" s="78">
        <v>8889674.31831</v>
      </c>
      <c r="L15" s="66">
        <f t="shared" si="3"/>
        <v>4.6812791319831817</v>
      </c>
      <c r="M15" s="80">
        <f t="shared" si="4"/>
        <v>5.3745125997052821</v>
      </c>
    </row>
    <row r="16" spans="1:13" ht="22.5" customHeight="1" x14ac:dyDescent="0.3">
      <c r="A16" s="54" t="s">
        <v>210</v>
      </c>
      <c r="B16" s="78">
        <v>613375.59768999997</v>
      </c>
      <c r="C16" s="78">
        <v>793517.11193000001</v>
      </c>
      <c r="D16" s="66">
        <f t="shared" si="5"/>
        <v>29.368875272903104</v>
      </c>
      <c r="E16" s="80">
        <f t="shared" si="0"/>
        <v>5.3382686549576039</v>
      </c>
      <c r="F16" s="78">
        <v>6391451.5300700003</v>
      </c>
      <c r="G16" s="78">
        <v>6842058.6537100002</v>
      </c>
      <c r="H16" s="66">
        <f t="shared" si="1"/>
        <v>7.0501531853917498</v>
      </c>
      <c r="I16" s="68">
        <f t="shared" si="2"/>
        <v>4.5047944051630102</v>
      </c>
      <c r="J16" s="78">
        <v>7061945.8426700002</v>
      </c>
      <c r="K16" s="78">
        <v>7469371.8276399998</v>
      </c>
      <c r="L16" s="66">
        <f t="shared" si="3"/>
        <v>5.7693161919797298</v>
      </c>
      <c r="M16" s="80">
        <f t="shared" si="4"/>
        <v>4.5158271902998797</v>
      </c>
    </row>
    <row r="17" spans="1:13" ht="22.5" customHeight="1" x14ac:dyDescent="0.3">
      <c r="A17" s="54" t="s">
        <v>211</v>
      </c>
      <c r="B17" s="78">
        <v>234507.56878999999</v>
      </c>
      <c r="C17" s="78">
        <v>220943.41587</v>
      </c>
      <c r="D17" s="66">
        <f t="shared" si="5"/>
        <v>-5.7841002701906845</v>
      </c>
      <c r="E17" s="80">
        <f t="shared" si="0"/>
        <v>1.4863640540648211</v>
      </c>
      <c r="F17" s="78">
        <v>2353262.4990300001</v>
      </c>
      <c r="G17" s="78">
        <v>2244861.42264</v>
      </c>
      <c r="H17" s="66">
        <f t="shared" si="1"/>
        <v>-4.6064166846954944</v>
      </c>
      <c r="I17" s="68">
        <f t="shared" si="2"/>
        <v>1.4780111789295356</v>
      </c>
      <c r="J17" s="78">
        <v>2555236.6167299999</v>
      </c>
      <c r="K17" s="78">
        <v>2435283.7349100001</v>
      </c>
      <c r="L17" s="66">
        <f t="shared" si="3"/>
        <v>-4.6943942895396695</v>
      </c>
      <c r="M17" s="80">
        <f t="shared" si="4"/>
        <v>1.4723220051124841</v>
      </c>
    </row>
    <row r="18" spans="1:13" ht="22.5" customHeight="1" x14ac:dyDescent="0.3">
      <c r="A18" s="54" t="s">
        <v>212</v>
      </c>
      <c r="B18" s="78">
        <v>173227.74763</v>
      </c>
      <c r="C18" s="78">
        <v>169185.92027</v>
      </c>
      <c r="D18" s="66">
        <f t="shared" si="5"/>
        <v>-2.333244768980661</v>
      </c>
      <c r="E18" s="80">
        <f t="shared" si="0"/>
        <v>1.1381731804633965</v>
      </c>
      <c r="F18" s="78">
        <v>1621918.36524</v>
      </c>
      <c r="G18" s="78">
        <v>1677849.05112</v>
      </c>
      <c r="H18" s="66">
        <f t="shared" si="1"/>
        <v>3.4484279282282975</v>
      </c>
      <c r="I18" s="68">
        <f t="shared" si="2"/>
        <v>1.1046916433689202</v>
      </c>
      <c r="J18" s="78">
        <v>1778826.06437</v>
      </c>
      <c r="K18" s="78">
        <v>1833407.8559699999</v>
      </c>
      <c r="L18" s="66">
        <f t="shared" si="3"/>
        <v>3.0684164513482606</v>
      </c>
      <c r="M18" s="80">
        <f t="shared" si="4"/>
        <v>1.108440339823684</v>
      </c>
    </row>
    <row r="19" spans="1:13" ht="22.5" customHeight="1" x14ac:dyDescent="0.3">
      <c r="A19" s="54" t="s">
        <v>213</v>
      </c>
      <c r="B19" s="78">
        <v>151069.70071999999</v>
      </c>
      <c r="C19" s="78">
        <v>145438.83642000001</v>
      </c>
      <c r="D19" s="66">
        <f t="shared" si="5"/>
        <v>-3.7273286920959139</v>
      </c>
      <c r="E19" s="80">
        <f t="shared" si="0"/>
        <v>0.97841819666124807</v>
      </c>
      <c r="F19" s="78">
        <v>1603049.2448499999</v>
      </c>
      <c r="G19" s="78">
        <v>1663058.5726900001</v>
      </c>
      <c r="H19" s="66">
        <f t="shared" si="1"/>
        <v>3.7434488075015651</v>
      </c>
      <c r="I19" s="68">
        <f t="shared" si="2"/>
        <v>1.0949536291463997</v>
      </c>
      <c r="J19" s="78">
        <v>1774932.58427</v>
      </c>
      <c r="K19" s="78">
        <v>1815727.31598</v>
      </c>
      <c r="L19" s="66">
        <f t="shared" si="3"/>
        <v>2.298382038367849</v>
      </c>
      <c r="M19" s="80">
        <f t="shared" si="4"/>
        <v>1.0977510522813803</v>
      </c>
    </row>
    <row r="20" spans="1:13" ht="22.5" customHeight="1" x14ac:dyDescent="0.3">
      <c r="A20" s="54" t="s">
        <v>214</v>
      </c>
      <c r="B20" s="78">
        <v>119518.99748999999</v>
      </c>
      <c r="C20" s="78">
        <v>173729.80371000001</v>
      </c>
      <c r="D20" s="66">
        <f t="shared" si="5"/>
        <v>45.357480700535298</v>
      </c>
      <c r="E20" s="80">
        <f t="shared" si="0"/>
        <v>1.1687414822364184</v>
      </c>
      <c r="F20" s="78">
        <v>974511.29336000001</v>
      </c>
      <c r="G20" s="78">
        <v>1265248.6515500001</v>
      </c>
      <c r="H20" s="66">
        <f t="shared" si="1"/>
        <v>29.834170231888429</v>
      </c>
      <c r="I20" s="68">
        <f t="shared" si="2"/>
        <v>0.83303656620247135</v>
      </c>
      <c r="J20" s="78">
        <v>1083310.92193</v>
      </c>
      <c r="K20" s="78">
        <v>1364356.2102600001</v>
      </c>
      <c r="L20" s="66">
        <f t="shared" si="3"/>
        <v>25.943178697884516</v>
      </c>
      <c r="M20" s="80">
        <f t="shared" si="4"/>
        <v>0.82486144935875849</v>
      </c>
    </row>
    <row r="21" spans="1:13" ht="22.5" customHeight="1" x14ac:dyDescent="0.3">
      <c r="A21" s="54" t="s">
        <v>215</v>
      </c>
      <c r="B21" s="78">
        <v>103242.88281</v>
      </c>
      <c r="C21" s="78">
        <v>102209.16875</v>
      </c>
      <c r="D21" s="66">
        <f t="shared" si="5"/>
        <v>-1.0012448624689836</v>
      </c>
      <c r="E21" s="80">
        <f t="shared" si="0"/>
        <v>0.68759702038477144</v>
      </c>
      <c r="F21" s="78">
        <v>796877.21074999997</v>
      </c>
      <c r="G21" s="78">
        <v>792904.09329999995</v>
      </c>
      <c r="H21" s="66">
        <f t="shared" si="1"/>
        <v>-0.49858590462897356</v>
      </c>
      <c r="I21" s="68">
        <f t="shared" si="2"/>
        <v>0.52204608351199944</v>
      </c>
      <c r="J21" s="78">
        <v>910664.93099000002</v>
      </c>
      <c r="K21" s="78">
        <v>885243.66617999994</v>
      </c>
      <c r="L21" s="66">
        <f t="shared" si="3"/>
        <v>-2.7915058486291078</v>
      </c>
      <c r="M21" s="80">
        <f t="shared" si="4"/>
        <v>0.53519994853964392</v>
      </c>
    </row>
    <row r="22" spans="1:13" ht="24" customHeight="1" x14ac:dyDescent="0.25">
      <c r="A22" s="70" t="s">
        <v>42</v>
      </c>
      <c r="B22" s="79">
        <f>SUM(B9:B21)</f>
        <v>14974965.371179996</v>
      </c>
      <c r="C22" s="79">
        <f>SUM(C9:C21)</f>
        <v>14864690.468379999</v>
      </c>
      <c r="D22" s="77">
        <f t="shared" si="5"/>
        <v>-0.73639504377236531</v>
      </c>
      <c r="E22" s="81">
        <f t="shared" si="0"/>
        <v>100</v>
      </c>
      <c r="F22" s="69">
        <f>SUM(F9:F21)</f>
        <v>149876170.62810004</v>
      </c>
      <c r="G22" s="69">
        <f>SUM(G9:G21)</f>
        <v>151883927.17475003</v>
      </c>
      <c r="H22" s="77">
        <f>(G22-F22)/F22*100</f>
        <v>1.33961025174042</v>
      </c>
      <c r="I22" s="72">
        <f t="shared" si="2"/>
        <v>100</v>
      </c>
      <c r="J22" s="79">
        <f>SUM(J9:J21)</f>
        <v>163418394.46939</v>
      </c>
      <c r="K22" s="79">
        <f>SUM(K9:K21)</f>
        <v>165404288.35905001</v>
      </c>
      <c r="L22" s="77">
        <f t="shared" si="3"/>
        <v>1.2152205362854547</v>
      </c>
      <c r="M22" s="81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C21" sqref="C21"/>
    </sheetView>
  </sheetViews>
  <sheetFormatPr defaultColWidth="9.21875" defaultRowHeight="13.2" x14ac:dyDescent="0.25"/>
  <cols>
    <col min="1" max="2" width="0" hidden="1" customWidth="1"/>
    <col min="10" max="10" width="11.5546875" bestFit="1" customWidth="1"/>
    <col min="11" max="11" width="12.21875" customWidth="1"/>
  </cols>
  <sheetData>
    <row r="7" spans="9:9" x14ac:dyDescent="0.25">
      <c r="I7" s="31"/>
    </row>
    <row r="8" spans="9:9" x14ac:dyDescent="0.25">
      <c r="I8" s="31"/>
    </row>
    <row r="9" spans="9:9" x14ac:dyDescent="0.25">
      <c r="I9" s="31"/>
    </row>
    <row r="10" spans="9:9" x14ac:dyDescent="0.25">
      <c r="I10" s="31"/>
    </row>
    <row r="17" spans="3:14" ht="12.75" customHeight="1" x14ac:dyDescent="0.25"/>
    <row r="21" spans="3:14" x14ac:dyDescent="0.25">
      <c r="C21" s="1" t="s">
        <v>124</v>
      </c>
    </row>
    <row r="22" spans="3:14" x14ac:dyDescent="0.25">
      <c r="C22" s="67" t="s">
        <v>116</v>
      </c>
    </row>
    <row r="24" spans="3:14" x14ac:dyDescent="0.25">
      <c r="H24" s="31"/>
      <c r="I24" s="31"/>
    </row>
    <row r="25" spans="3:14" x14ac:dyDescent="0.25">
      <c r="H25" s="31"/>
      <c r="I25" s="31"/>
    </row>
    <row r="26" spans="3:14" x14ac:dyDescent="0.25">
      <c r="H26" s="174"/>
      <c r="I26" s="174"/>
      <c r="N26" t="s">
        <v>43</v>
      </c>
    </row>
    <row r="27" spans="3:14" x14ac:dyDescent="0.25">
      <c r="H27" s="174"/>
      <c r="I27" s="174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31"/>
      <c r="I37" s="31"/>
    </row>
    <row r="38" spans="8:9" x14ac:dyDescent="0.25">
      <c r="H38" s="31"/>
      <c r="I38" s="31"/>
    </row>
    <row r="39" spans="8:9" x14ac:dyDescent="0.25">
      <c r="H39" s="174"/>
      <c r="I39" s="174"/>
    </row>
    <row r="40" spans="8:9" x14ac:dyDescent="0.25">
      <c r="H40" s="174"/>
      <c r="I40" s="174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31"/>
      <c r="I49" s="31"/>
    </row>
    <row r="50" spans="3:9" x14ac:dyDescent="0.25">
      <c r="H50" s="31"/>
      <c r="I50" s="31"/>
    </row>
    <row r="51" spans="3:9" x14ac:dyDescent="0.25">
      <c r="H51" s="174"/>
      <c r="I51" s="174"/>
    </row>
    <row r="52" spans="3:9" x14ac:dyDescent="0.25">
      <c r="H52" s="174"/>
      <c r="I52" s="174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R10" sqref="R10"/>
    </sheetView>
  </sheetViews>
  <sheetFormatPr defaultColWidth="9.21875" defaultRowHeight="13.2" x14ac:dyDescent="0.25"/>
  <cols>
    <col min="1" max="1" width="3.21875" bestFit="1" customWidth="1"/>
    <col min="2" max="2" width="28" customWidth="1"/>
    <col min="3" max="15" width="12.88671875" customWidth="1"/>
    <col min="16" max="16" width="6.77734375" bestFit="1" customWidth="1"/>
  </cols>
  <sheetData>
    <row r="1" spans="1:16" x14ac:dyDescent="0.25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6" x14ac:dyDescent="0.3">
      <c r="A3" s="39"/>
      <c r="B3" s="76" t="s">
        <v>122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6" s="41" customFormat="1" x14ac:dyDescent="0.25">
      <c r="A4" s="51"/>
      <c r="B4" s="64" t="s">
        <v>104</v>
      </c>
      <c r="C4" s="64" t="s">
        <v>44</v>
      </c>
      <c r="D4" s="64" t="s">
        <v>45</v>
      </c>
      <c r="E4" s="64" t="s">
        <v>46</v>
      </c>
      <c r="F4" s="64" t="s">
        <v>47</v>
      </c>
      <c r="G4" s="64" t="s">
        <v>48</v>
      </c>
      <c r="H4" s="64" t="s">
        <v>49</v>
      </c>
      <c r="I4" s="64" t="s">
        <v>0</v>
      </c>
      <c r="J4" s="64" t="s">
        <v>103</v>
      </c>
      <c r="K4" s="64" t="s">
        <v>50</v>
      </c>
      <c r="L4" s="64" t="s">
        <v>51</v>
      </c>
      <c r="M4" s="64" t="s">
        <v>52</v>
      </c>
      <c r="N4" s="64" t="s">
        <v>53</v>
      </c>
      <c r="O4" s="65" t="s">
        <v>102</v>
      </c>
      <c r="P4" s="65" t="s">
        <v>101</v>
      </c>
    </row>
    <row r="5" spans="1:16" x14ac:dyDescent="0.25">
      <c r="A5" s="56" t="s">
        <v>100</v>
      </c>
      <c r="B5" s="57" t="s">
        <v>173</v>
      </c>
      <c r="C5" s="82">
        <v>1243828.6710099999</v>
      </c>
      <c r="D5" s="82">
        <v>1181344.6059000001</v>
      </c>
      <c r="E5" s="82">
        <v>1331177.91478</v>
      </c>
      <c r="F5" s="82">
        <v>1222654.8615300001</v>
      </c>
      <c r="G5" s="82">
        <v>1425412.8888999999</v>
      </c>
      <c r="H5" s="82">
        <v>1030021.35545</v>
      </c>
      <c r="I5" s="58">
        <v>1350517.82284</v>
      </c>
      <c r="J5" s="58">
        <v>1073546.4313699999</v>
      </c>
      <c r="K5" s="58">
        <v>1234320.5277799999</v>
      </c>
      <c r="L5" s="58">
        <v>1340214.7837100001</v>
      </c>
      <c r="M5" s="58">
        <v>1353412.1807599999</v>
      </c>
      <c r="N5" s="58"/>
      <c r="O5" s="82">
        <v>13786452.04403</v>
      </c>
      <c r="P5" s="59">
        <f t="shared" ref="P5:P24" si="0">O5/O$26*100</f>
        <v>9.0769657464597948</v>
      </c>
    </row>
    <row r="6" spans="1:16" x14ac:dyDescent="0.25">
      <c r="A6" s="56" t="s">
        <v>99</v>
      </c>
      <c r="B6" s="57" t="s">
        <v>174</v>
      </c>
      <c r="C6" s="82">
        <v>930774.05437000003</v>
      </c>
      <c r="D6" s="82">
        <v>847941.08921000001</v>
      </c>
      <c r="E6" s="82">
        <v>846370.42169999995</v>
      </c>
      <c r="F6" s="82">
        <v>817278.77746000001</v>
      </c>
      <c r="G6" s="82">
        <v>843897.83472000004</v>
      </c>
      <c r="H6" s="82">
        <v>673756.22673999995</v>
      </c>
      <c r="I6" s="58">
        <v>1070311.4278800001</v>
      </c>
      <c r="J6" s="58">
        <v>980785.91064999998</v>
      </c>
      <c r="K6" s="58">
        <v>1044245.96092</v>
      </c>
      <c r="L6" s="58">
        <v>942181.60390999995</v>
      </c>
      <c r="M6" s="58">
        <v>907667.75196999998</v>
      </c>
      <c r="N6" s="58"/>
      <c r="O6" s="82">
        <v>9905211.0595299993</v>
      </c>
      <c r="P6" s="59">
        <f t="shared" si="0"/>
        <v>6.5215663327782929</v>
      </c>
    </row>
    <row r="7" spans="1:16" x14ac:dyDescent="0.25">
      <c r="A7" s="56" t="s">
        <v>98</v>
      </c>
      <c r="B7" s="57" t="s">
        <v>175</v>
      </c>
      <c r="C7" s="82">
        <v>774177.22722999996</v>
      </c>
      <c r="D7" s="82">
        <v>802898.62840000005</v>
      </c>
      <c r="E7" s="82">
        <v>830959.61919</v>
      </c>
      <c r="F7" s="82">
        <v>771041.52862</v>
      </c>
      <c r="G7" s="82">
        <v>854583.20837999997</v>
      </c>
      <c r="H7" s="82">
        <v>608440.61337000004</v>
      </c>
      <c r="I7" s="58">
        <v>725469.04764999996</v>
      </c>
      <c r="J7" s="58">
        <v>570933.69374000002</v>
      </c>
      <c r="K7" s="58">
        <v>858545.82877999998</v>
      </c>
      <c r="L7" s="58">
        <v>924388.69455999997</v>
      </c>
      <c r="M7" s="58">
        <v>833355.16182000004</v>
      </c>
      <c r="N7" s="58"/>
      <c r="O7" s="82">
        <v>8554793.2517399993</v>
      </c>
      <c r="P7" s="59">
        <f t="shared" si="0"/>
        <v>5.6324546058762905</v>
      </c>
    </row>
    <row r="8" spans="1:16" x14ac:dyDescent="0.25">
      <c r="A8" s="56" t="s">
        <v>97</v>
      </c>
      <c r="B8" s="57" t="s">
        <v>177</v>
      </c>
      <c r="C8" s="82">
        <v>585748.47617000004</v>
      </c>
      <c r="D8" s="82">
        <v>593552.80851</v>
      </c>
      <c r="E8" s="82">
        <v>669649.92691000004</v>
      </c>
      <c r="F8" s="82">
        <v>751357.04891999997</v>
      </c>
      <c r="G8" s="82">
        <v>756075.06935000001</v>
      </c>
      <c r="H8" s="82">
        <v>478823.99131000001</v>
      </c>
      <c r="I8" s="58">
        <v>700126.67694999999</v>
      </c>
      <c r="J8" s="58">
        <v>602673.26366000006</v>
      </c>
      <c r="K8" s="58">
        <v>691788.18247999996</v>
      </c>
      <c r="L8" s="58">
        <v>767173.73314000003</v>
      </c>
      <c r="M8" s="58">
        <v>645809.49876999995</v>
      </c>
      <c r="N8" s="58"/>
      <c r="O8" s="82">
        <v>7242778.6761699999</v>
      </c>
      <c r="P8" s="59">
        <f t="shared" si="0"/>
        <v>4.7686274715802037</v>
      </c>
    </row>
    <row r="9" spans="1:16" x14ac:dyDescent="0.25">
      <c r="A9" s="56" t="s">
        <v>96</v>
      </c>
      <c r="B9" s="57" t="s">
        <v>179</v>
      </c>
      <c r="C9" s="82">
        <v>611096.44698000001</v>
      </c>
      <c r="D9" s="82">
        <v>739641.46923000005</v>
      </c>
      <c r="E9" s="82">
        <v>761138.35484000004</v>
      </c>
      <c r="F9" s="82">
        <v>683635.06938</v>
      </c>
      <c r="G9" s="82">
        <v>732920.31136000005</v>
      </c>
      <c r="H9" s="82">
        <v>445832.77088999999</v>
      </c>
      <c r="I9" s="58">
        <v>644922.54821000004</v>
      </c>
      <c r="J9" s="58">
        <v>567443.42507999996</v>
      </c>
      <c r="K9" s="58">
        <v>640523.95155999996</v>
      </c>
      <c r="L9" s="58">
        <v>645025.18649999995</v>
      </c>
      <c r="M9" s="58">
        <v>627915.00681000005</v>
      </c>
      <c r="N9" s="58"/>
      <c r="O9" s="82">
        <v>7100094.5408399999</v>
      </c>
      <c r="P9" s="59">
        <f t="shared" si="0"/>
        <v>4.6746845916559607</v>
      </c>
    </row>
    <row r="10" spans="1:16" x14ac:dyDescent="0.25">
      <c r="A10" s="56" t="s">
        <v>95</v>
      </c>
      <c r="B10" s="57" t="s">
        <v>176</v>
      </c>
      <c r="C10" s="82">
        <v>539305.14904000005</v>
      </c>
      <c r="D10" s="82">
        <v>559527.98901999998</v>
      </c>
      <c r="E10" s="82">
        <v>627699.94782</v>
      </c>
      <c r="F10" s="82">
        <v>651634.77032999997</v>
      </c>
      <c r="G10" s="82">
        <v>659285.83536999999</v>
      </c>
      <c r="H10" s="82">
        <v>429647.30680999998</v>
      </c>
      <c r="I10" s="58">
        <v>660350.14364999998</v>
      </c>
      <c r="J10" s="58">
        <v>562954.12893999997</v>
      </c>
      <c r="K10" s="58">
        <v>722618.24647000001</v>
      </c>
      <c r="L10" s="58">
        <v>790717.95458999998</v>
      </c>
      <c r="M10" s="58">
        <v>750718.17804000003</v>
      </c>
      <c r="N10" s="58"/>
      <c r="O10" s="82">
        <v>6954459.6500800001</v>
      </c>
      <c r="P10" s="59">
        <f t="shared" si="0"/>
        <v>4.5787989416935124</v>
      </c>
    </row>
    <row r="11" spans="1:16" x14ac:dyDescent="0.25">
      <c r="A11" s="56" t="s">
        <v>94</v>
      </c>
      <c r="B11" s="57" t="s">
        <v>178</v>
      </c>
      <c r="C11" s="82">
        <v>555029.34759000002</v>
      </c>
      <c r="D11" s="82">
        <v>573898.28946</v>
      </c>
      <c r="E11" s="82">
        <v>684358.08718999999</v>
      </c>
      <c r="F11" s="82">
        <v>683586.61817000003</v>
      </c>
      <c r="G11" s="82">
        <v>733127.87538999994</v>
      </c>
      <c r="H11" s="82">
        <v>627034.48696999997</v>
      </c>
      <c r="I11" s="58">
        <v>727437.33375999995</v>
      </c>
      <c r="J11" s="58">
        <v>496956.71899999998</v>
      </c>
      <c r="K11" s="58">
        <v>603711.73667999997</v>
      </c>
      <c r="L11" s="58">
        <v>629250.32856000005</v>
      </c>
      <c r="M11" s="58">
        <v>635287.04610000004</v>
      </c>
      <c r="N11" s="58"/>
      <c r="O11" s="82">
        <v>6949677.8688700004</v>
      </c>
      <c r="P11" s="59">
        <f t="shared" si="0"/>
        <v>4.5756506288345111</v>
      </c>
    </row>
    <row r="12" spans="1:16" x14ac:dyDescent="0.25">
      <c r="A12" s="56" t="s">
        <v>93</v>
      </c>
      <c r="B12" s="57" t="s">
        <v>180</v>
      </c>
      <c r="C12" s="82">
        <v>386540.03620999999</v>
      </c>
      <c r="D12" s="82">
        <v>408962.09859000001</v>
      </c>
      <c r="E12" s="82">
        <v>403154.60985000001</v>
      </c>
      <c r="F12" s="82">
        <v>350433.00404999999</v>
      </c>
      <c r="G12" s="82">
        <v>505149.39597000001</v>
      </c>
      <c r="H12" s="82">
        <v>450296.26598999999</v>
      </c>
      <c r="I12" s="58">
        <v>582202.18596000003</v>
      </c>
      <c r="J12" s="58">
        <v>471658.34720999998</v>
      </c>
      <c r="K12" s="58">
        <v>421706.07191</v>
      </c>
      <c r="L12" s="58">
        <v>480754.14081999997</v>
      </c>
      <c r="M12" s="58">
        <v>523888.08652000001</v>
      </c>
      <c r="N12" s="58"/>
      <c r="O12" s="82">
        <v>4984744.2430800004</v>
      </c>
      <c r="P12" s="59">
        <f t="shared" si="0"/>
        <v>3.2819432153244259</v>
      </c>
    </row>
    <row r="13" spans="1:16" x14ac:dyDescent="0.25">
      <c r="A13" s="56" t="s">
        <v>92</v>
      </c>
      <c r="B13" s="57" t="s">
        <v>182</v>
      </c>
      <c r="C13" s="82">
        <v>291567.69624999998</v>
      </c>
      <c r="D13" s="82">
        <v>347517.14766000002</v>
      </c>
      <c r="E13" s="82">
        <v>448825.70789000002</v>
      </c>
      <c r="F13" s="82">
        <v>359584.96619000001</v>
      </c>
      <c r="G13" s="82">
        <v>404477.85460999998</v>
      </c>
      <c r="H13" s="82">
        <v>225869.21843000001</v>
      </c>
      <c r="I13" s="58">
        <v>425147.39130999998</v>
      </c>
      <c r="J13" s="58">
        <v>316915.83029000001</v>
      </c>
      <c r="K13" s="58">
        <v>375742.47119000001</v>
      </c>
      <c r="L13" s="58">
        <v>361060.60492000001</v>
      </c>
      <c r="M13" s="58">
        <v>380540.65094000002</v>
      </c>
      <c r="N13" s="58"/>
      <c r="O13" s="82">
        <v>3937249.5396799999</v>
      </c>
      <c r="P13" s="59">
        <f t="shared" si="0"/>
        <v>2.5922753071495173</v>
      </c>
    </row>
    <row r="14" spans="1:16" x14ac:dyDescent="0.25">
      <c r="A14" s="56" t="s">
        <v>91</v>
      </c>
      <c r="B14" s="57" t="s">
        <v>216</v>
      </c>
      <c r="C14" s="82">
        <v>309639.92365000001</v>
      </c>
      <c r="D14" s="82">
        <v>318220.71825999999</v>
      </c>
      <c r="E14" s="82">
        <v>386346.51658</v>
      </c>
      <c r="F14" s="82">
        <v>315177.54165999999</v>
      </c>
      <c r="G14" s="82">
        <v>338528.31941</v>
      </c>
      <c r="H14" s="82">
        <v>282889.38053000002</v>
      </c>
      <c r="I14" s="58">
        <v>332352.46967000002</v>
      </c>
      <c r="J14" s="58">
        <v>254692.69149999999</v>
      </c>
      <c r="K14" s="58">
        <v>329581.84989999997</v>
      </c>
      <c r="L14" s="58">
        <v>376594.09928999998</v>
      </c>
      <c r="M14" s="58">
        <v>352186.54894000001</v>
      </c>
      <c r="N14" s="58"/>
      <c r="O14" s="82">
        <v>3596210.0593900001</v>
      </c>
      <c r="P14" s="59">
        <f t="shared" si="0"/>
        <v>2.3677357613043419</v>
      </c>
    </row>
    <row r="15" spans="1:16" x14ac:dyDescent="0.25">
      <c r="A15" s="56" t="s">
        <v>90</v>
      </c>
      <c r="B15" s="57" t="s">
        <v>181</v>
      </c>
      <c r="C15" s="82">
        <v>264935.96269999997</v>
      </c>
      <c r="D15" s="82">
        <v>300425.23184999998</v>
      </c>
      <c r="E15" s="82">
        <v>300205.84831999999</v>
      </c>
      <c r="F15" s="82">
        <v>280195.94967</v>
      </c>
      <c r="G15" s="82">
        <v>334641.27902000002</v>
      </c>
      <c r="H15" s="82">
        <v>270506.36164000002</v>
      </c>
      <c r="I15" s="58">
        <v>346833.88689999998</v>
      </c>
      <c r="J15" s="58">
        <v>295626.28698999999</v>
      </c>
      <c r="K15" s="58">
        <v>327354.35678999999</v>
      </c>
      <c r="L15" s="58">
        <v>371471.29897</v>
      </c>
      <c r="M15" s="58">
        <v>413892.17622000002</v>
      </c>
      <c r="N15" s="58"/>
      <c r="O15" s="82">
        <v>3506088.63907</v>
      </c>
      <c r="P15" s="59">
        <f t="shared" si="0"/>
        <v>2.3084000422480981</v>
      </c>
    </row>
    <row r="16" spans="1:16" x14ac:dyDescent="0.25">
      <c r="A16" s="56" t="s">
        <v>89</v>
      </c>
      <c r="B16" s="57" t="s">
        <v>217</v>
      </c>
      <c r="C16" s="82">
        <v>290706.77127999999</v>
      </c>
      <c r="D16" s="82">
        <v>285864.29210000002</v>
      </c>
      <c r="E16" s="82">
        <v>313669.27716</v>
      </c>
      <c r="F16" s="82">
        <v>298669.59084999998</v>
      </c>
      <c r="G16" s="82">
        <v>292771.50267000002</v>
      </c>
      <c r="H16" s="82">
        <v>211001.87849999999</v>
      </c>
      <c r="I16" s="58">
        <v>293619.88971000002</v>
      </c>
      <c r="J16" s="58">
        <v>219392.81870999999</v>
      </c>
      <c r="K16" s="58">
        <v>283300.99566999997</v>
      </c>
      <c r="L16" s="58">
        <v>294148.52441000001</v>
      </c>
      <c r="M16" s="58">
        <v>297918.52888</v>
      </c>
      <c r="N16" s="58"/>
      <c r="O16" s="82">
        <v>3081064.0699399998</v>
      </c>
      <c r="P16" s="59">
        <f t="shared" si="0"/>
        <v>2.0285649227354265</v>
      </c>
    </row>
    <row r="17" spans="1:16" x14ac:dyDescent="0.25">
      <c r="A17" s="56" t="s">
        <v>88</v>
      </c>
      <c r="B17" s="57" t="s">
        <v>218</v>
      </c>
      <c r="C17" s="82">
        <v>269649.71318999998</v>
      </c>
      <c r="D17" s="82">
        <v>287661.21325999999</v>
      </c>
      <c r="E17" s="82">
        <v>279347.07154999999</v>
      </c>
      <c r="F17" s="82">
        <v>313422.61423000001</v>
      </c>
      <c r="G17" s="82">
        <v>300120.69660999998</v>
      </c>
      <c r="H17" s="82">
        <v>201384.30194999999</v>
      </c>
      <c r="I17" s="58">
        <v>254316.82482000001</v>
      </c>
      <c r="J17" s="58">
        <v>193481.61267999999</v>
      </c>
      <c r="K17" s="58">
        <v>284028.34256000002</v>
      </c>
      <c r="L17" s="58">
        <v>317309.48369000002</v>
      </c>
      <c r="M17" s="58">
        <v>259565.26613999999</v>
      </c>
      <c r="N17" s="58"/>
      <c r="O17" s="82">
        <v>2960287.1406800002</v>
      </c>
      <c r="P17" s="59">
        <f t="shared" si="0"/>
        <v>1.9490456928164903</v>
      </c>
    </row>
    <row r="18" spans="1:16" x14ac:dyDescent="0.25">
      <c r="A18" s="56" t="s">
        <v>87</v>
      </c>
      <c r="B18" s="57" t="s">
        <v>219</v>
      </c>
      <c r="C18" s="82">
        <v>250216.25211999999</v>
      </c>
      <c r="D18" s="82">
        <v>226501.47057</v>
      </c>
      <c r="E18" s="82">
        <v>310582.02617000003</v>
      </c>
      <c r="F18" s="82">
        <v>265715.60453999997</v>
      </c>
      <c r="G18" s="82">
        <v>278040.10340999998</v>
      </c>
      <c r="H18" s="82">
        <v>200822.20074</v>
      </c>
      <c r="I18" s="58">
        <v>322437.22003999999</v>
      </c>
      <c r="J18" s="58">
        <v>247764.54169000001</v>
      </c>
      <c r="K18" s="58">
        <v>274881.5625</v>
      </c>
      <c r="L18" s="58">
        <v>267829.00234000001</v>
      </c>
      <c r="M18" s="58">
        <v>298394.21039999998</v>
      </c>
      <c r="N18" s="58"/>
      <c r="O18" s="82">
        <v>2943184.1945199999</v>
      </c>
      <c r="P18" s="59">
        <f t="shared" si="0"/>
        <v>1.9377851555903738</v>
      </c>
    </row>
    <row r="19" spans="1:16" x14ac:dyDescent="0.25">
      <c r="A19" s="56" t="s">
        <v>86</v>
      </c>
      <c r="B19" s="57" t="s">
        <v>220</v>
      </c>
      <c r="C19" s="82">
        <v>227339.18817000001</v>
      </c>
      <c r="D19" s="82">
        <v>264872.61483999999</v>
      </c>
      <c r="E19" s="82">
        <v>349849.26309999998</v>
      </c>
      <c r="F19" s="82">
        <v>346674.67145000002</v>
      </c>
      <c r="G19" s="82">
        <v>339315.87912</v>
      </c>
      <c r="H19" s="82">
        <v>151321.39830999999</v>
      </c>
      <c r="I19" s="58">
        <v>271991.90678999998</v>
      </c>
      <c r="J19" s="58">
        <v>214178.54349000001</v>
      </c>
      <c r="K19" s="58">
        <v>249475.83287000001</v>
      </c>
      <c r="L19" s="58">
        <v>225507.32404000001</v>
      </c>
      <c r="M19" s="58">
        <v>217032.72458000001</v>
      </c>
      <c r="N19" s="58"/>
      <c r="O19" s="82">
        <v>2857559.3467600001</v>
      </c>
      <c r="P19" s="59">
        <f t="shared" si="0"/>
        <v>1.8814099687271293</v>
      </c>
    </row>
    <row r="20" spans="1:16" x14ac:dyDescent="0.25">
      <c r="A20" s="56" t="s">
        <v>85</v>
      </c>
      <c r="B20" s="57" t="s">
        <v>221</v>
      </c>
      <c r="C20" s="82">
        <v>200689.08543000001</v>
      </c>
      <c r="D20" s="82">
        <v>163010.73998000001</v>
      </c>
      <c r="E20" s="82">
        <v>207010.87557</v>
      </c>
      <c r="F20" s="82">
        <v>218341.87351</v>
      </c>
      <c r="G20" s="82">
        <v>284178.44579999999</v>
      </c>
      <c r="H20" s="82">
        <v>175126.03761999999</v>
      </c>
      <c r="I20" s="58">
        <v>227806.38920999999</v>
      </c>
      <c r="J20" s="58">
        <v>185992.8977</v>
      </c>
      <c r="K20" s="58">
        <v>229483.85595999999</v>
      </c>
      <c r="L20" s="58">
        <v>229415.56333</v>
      </c>
      <c r="M20" s="58">
        <v>245841.25988</v>
      </c>
      <c r="N20" s="58"/>
      <c r="O20" s="82">
        <v>2366897.0239900001</v>
      </c>
      <c r="P20" s="59">
        <f t="shared" si="0"/>
        <v>1.5583591154229026</v>
      </c>
    </row>
    <row r="21" spans="1:16" x14ac:dyDescent="0.25">
      <c r="A21" s="56" t="s">
        <v>84</v>
      </c>
      <c r="B21" s="57" t="s">
        <v>222</v>
      </c>
      <c r="C21" s="82">
        <v>228953.06151</v>
      </c>
      <c r="D21" s="82">
        <v>206081.96621000001</v>
      </c>
      <c r="E21" s="82">
        <v>231974.12169</v>
      </c>
      <c r="F21" s="82">
        <v>231092.97234000001</v>
      </c>
      <c r="G21" s="82">
        <v>234993.20142999999</v>
      </c>
      <c r="H21" s="82">
        <v>171625.33348999999</v>
      </c>
      <c r="I21" s="58">
        <v>193992.35425</v>
      </c>
      <c r="J21" s="58">
        <v>176952.11300000001</v>
      </c>
      <c r="K21" s="58">
        <v>201442.36569999999</v>
      </c>
      <c r="L21" s="58">
        <v>218519.06578</v>
      </c>
      <c r="M21" s="58">
        <v>238986.21895000001</v>
      </c>
      <c r="N21" s="58"/>
      <c r="O21" s="82">
        <v>2334612.7743500001</v>
      </c>
      <c r="P21" s="59">
        <f t="shared" si="0"/>
        <v>1.5371032457331129</v>
      </c>
    </row>
    <row r="22" spans="1:16" x14ac:dyDescent="0.25">
      <c r="A22" s="56" t="s">
        <v>83</v>
      </c>
      <c r="B22" s="57" t="s">
        <v>223</v>
      </c>
      <c r="C22" s="82">
        <v>124413.4194</v>
      </c>
      <c r="D22" s="82">
        <v>189611.32352999999</v>
      </c>
      <c r="E22" s="82">
        <v>242159.79861999999</v>
      </c>
      <c r="F22" s="82">
        <v>208988.67850000001</v>
      </c>
      <c r="G22" s="82">
        <v>291887.12384999997</v>
      </c>
      <c r="H22" s="82">
        <v>106196.21675000001</v>
      </c>
      <c r="I22" s="58">
        <v>170169.29732000001</v>
      </c>
      <c r="J22" s="58">
        <v>167810.43839</v>
      </c>
      <c r="K22" s="58">
        <v>165944.04934</v>
      </c>
      <c r="L22" s="58">
        <v>256715.62710000001</v>
      </c>
      <c r="M22" s="58">
        <v>255791.26826000001</v>
      </c>
      <c r="N22" s="58"/>
      <c r="O22" s="82">
        <v>2179687.2410599999</v>
      </c>
      <c r="P22" s="59">
        <f t="shared" si="0"/>
        <v>1.435100659829635</v>
      </c>
    </row>
    <row r="23" spans="1:16" x14ac:dyDescent="0.25">
      <c r="A23" s="56" t="s">
        <v>82</v>
      </c>
      <c r="B23" s="57" t="s">
        <v>224</v>
      </c>
      <c r="C23" s="82">
        <v>197798.43841</v>
      </c>
      <c r="D23" s="82">
        <v>187592.81091</v>
      </c>
      <c r="E23" s="82">
        <v>202306.15453999999</v>
      </c>
      <c r="F23" s="82">
        <v>205126.91998999999</v>
      </c>
      <c r="G23" s="82">
        <v>220631.27836</v>
      </c>
      <c r="H23" s="82">
        <v>154903.15887000001</v>
      </c>
      <c r="I23" s="58">
        <v>218711.12995</v>
      </c>
      <c r="J23" s="58">
        <v>169612.58231999999</v>
      </c>
      <c r="K23" s="58">
        <v>181577.22855</v>
      </c>
      <c r="L23" s="58">
        <v>166530.47871</v>
      </c>
      <c r="M23" s="58">
        <v>191138.01699</v>
      </c>
      <c r="N23" s="58"/>
      <c r="O23" s="82">
        <v>2095928.1976000001</v>
      </c>
      <c r="P23" s="59">
        <f t="shared" si="0"/>
        <v>1.3799539138782804</v>
      </c>
    </row>
    <row r="24" spans="1:16" x14ac:dyDescent="0.25">
      <c r="A24" s="56" t="s">
        <v>81</v>
      </c>
      <c r="B24" s="57" t="s">
        <v>225</v>
      </c>
      <c r="C24" s="82">
        <v>172953.14856999999</v>
      </c>
      <c r="D24" s="82">
        <v>203721.54042999999</v>
      </c>
      <c r="E24" s="82">
        <v>211721.58609</v>
      </c>
      <c r="F24" s="82">
        <v>186584.67509</v>
      </c>
      <c r="G24" s="82">
        <v>198171.57519</v>
      </c>
      <c r="H24" s="82">
        <v>137117.32418</v>
      </c>
      <c r="I24" s="58">
        <v>171673.25529999999</v>
      </c>
      <c r="J24" s="58">
        <v>164433.01599000001</v>
      </c>
      <c r="K24" s="58">
        <v>164929.37882000001</v>
      </c>
      <c r="L24" s="58">
        <v>190529.12637000001</v>
      </c>
      <c r="M24" s="58">
        <v>206260.27368000001</v>
      </c>
      <c r="N24" s="58"/>
      <c r="O24" s="82">
        <v>2008094.89971</v>
      </c>
      <c r="P24" s="59">
        <f t="shared" si="0"/>
        <v>1.3221246889406453</v>
      </c>
    </row>
    <row r="25" spans="1:16" x14ac:dyDescent="0.25">
      <c r="A25" s="60"/>
      <c r="B25" s="175" t="s">
        <v>80</v>
      </c>
      <c r="C25" s="175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83">
        <f>SUM(O5:O24)</f>
        <v>99345074.461090013</v>
      </c>
      <c r="P25" s="62">
        <f>SUM(P5:P24)</f>
        <v>65.408550008578942</v>
      </c>
    </row>
    <row r="26" spans="1:16" ht="13.5" customHeight="1" x14ac:dyDescent="0.25">
      <c r="A26" s="60"/>
      <c r="B26" s="176" t="s">
        <v>79</v>
      </c>
      <c r="C26" s="176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83">
        <v>151883927.17475003</v>
      </c>
      <c r="P26" s="58">
        <f>O26/O$26*100</f>
        <v>100</v>
      </c>
    </row>
    <row r="27" spans="1:16" x14ac:dyDescent="0.25">
      <c r="B27" s="40"/>
    </row>
    <row r="28" spans="1:16" x14ac:dyDescent="0.25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N26" sqref="N26"/>
    </sheetView>
  </sheetViews>
  <sheetFormatPr defaultColWidth="9.21875" defaultRowHeight="13.2" x14ac:dyDescent="0.25"/>
  <sheetData>
    <row r="22" spans="1:1" x14ac:dyDescent="0.25">
      <c r="A22" t="s">
        <v>109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I53" sqref="I53"/>
    </sheetView>
  </sheetViews>
  <sheetFormatPr defaultColWidth="9.21875" defaultRowHeight="13.2" x14ac:dyDescent="0.25"/>
  <cols>
    <col min="5" max="5" width="10.5546875" customWidth="1"/>
  </cols>
  <sheetData>
    <row r="1" spans="2:2" ht="13.8" x14ac:dyDescent="0.25">
      <c r="B1" s="33" t="s">
        <v>2</v>
      </c>
    </row>
    <row r="2" spans="2:2" ht="13.8" x14ac:dyDescent="0.25">
      <c r="B2" s="33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2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2002_2019_AYLIK_IHR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2019-12-01T10:55:20Z</dcterms:modified>
</cp:coreProperties>
</file>