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alhas\Desktop\aylık ihracat rakamları,\41. Mayıs'19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9_AYLIK_IHR" sheetId="22" r:id="rId14"/>
  </sheets>
  <calcPr calcId="152511"/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6" i="1"/>
  <c r="M48" i="1"/>
  <c r="M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6" i="1"/>
  <c r="I48" i="1"/>
  <c r="I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6" i="1"/>
  <c r="E48" i="1"/>
  <c r="E8" i="1"/>
  <c r="L48" i="1" l="1"/>
  <c r="H48" i="1"/>
  <c r="D48" i="1"/>
  <c r="K47" i="1"/>
  <c r="M47" i="1" s="1"/>
  <c r="J47" i="1"/>
  <c r="L47" i="1" s="1"/>
  <c r="G47" i="1"/>
  <c r="I47" i="1" s="1"/>
  <c r="F47" i="1"/>
  <c r="C47" i="1"/>
  <c r="E47" i="1" s="1"/>
  <c r="B47" i="1"/>
  <c r="L46" i="1"/>
  <c r="H46" i="1"/>
  <c r="D46" i="1"/>
  <c r="K44" i="1"/>
  <c r="J44" i="1"/>
  <c r="J45" i="1" s="1"/>
  <c r="G44" i="1"/>
  <c r="F44" i="1"/>
  <c r="F45" i="1" s="1"/>
  <c r="C44" i="1"/>
  <c r="B44" i="1"/>
  <c r="B45" i="1" s="1"/>
  <c r="H47" i="1" l="1"/>
  <c r="D47" i="1"/>
  <c r="C45" i="1"/>
  <c r="E45" i="1" s="1"/>
  <c r="G45" i="1"/>
  <c r="I45" i="1" s="1"/>
  <c r="K45" i="1"/>
  <c r="M45" i="1" s="1"/>
  <c r="D44" i="1"/>
  <c r="H44" i="1"/>
  <c r="L44" i="1"/>
  <c r="L45" i="1" l="1"/>
  <c r="H45" i="1"/>
  <c r="D45" i="1"/>
  <c r="O79" i="22" l="1"/>
  <c r="O78" i="22" l="1"/>
  <c r="O63" i="22" l="1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D58" i="22"/>
  <c r="E58" i="22"/>
  <c r="F58" i="22"/>
  <c r="G58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D24" i="22"/>
  <c r="E24" i="22"/>
  <c r="F24" i="22"/>
  <c r="G24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D2" i="22"/>
  <c r="E2" i="22"/>
  <c r="F2" i="22"/>
  <c r="G2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C7" i="2" l="1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K22" i="1" l="1"/>
  <c r="G22" i="1"/>
  <c r="J22" i="1"/>
  <c r="J22" i="2" s="1"/>
  <c r="K8" i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8" i="2"/>
  <c r="K22" i="2"/>
  <c r="K29" i="2"/>
  <c r="K18" i="2"/>
  <c r="C8" i="1"/>
  <c r="G23" i="2"/>
  <c r="K27" i="2"/>
  <c r="C22" i="1"/>
  <c r="C22" i="2" s="1"/>
  <c r="G42" i="2"/>
  <c r="J46" i="2"/>
  <c r="J44" i="2" l="1"/>
  <c r="C8" i="2"/>
  <c r="B8" i="2"/>
  <c r="G8" i="2"/>
  <c r="K44" i="2"/>
  <c r="M27" i="2" s="1"/>
  <c r="F8" i="2"/>
  <c r="F46" i="2"/>
  <c r="C46" i="2"/>
  <c r="C45" i="2"/>
  <c r="B46" i="2"/>
  <c r="F44" i="2" l="1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G44" i="2"/>
  <c r="I8" i="2" s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F44" i="3"/>
  <c r="L43" i="1"/>
  <c r="F43" i="3" s="1"/>
  <c r="L42" i="1"/>
  <c r="F42" i="3" s="1"/>
  <c r="L41" i="1"/>
  <c r="F41" i="3" s="1"/>
  <c r="L40" i="1"/>
  <c r="F40" i="3" s="1"/>
  <c r="L39" i="1"/>
  <c r="F39" i="3" s="1"/>
  <c r="L38" i="1"/>
  <c r="F38" i="3" s="1"/>
  <c r="L37" i="1"/>
  <c r="F37" i="3" s="1"/>
  <c r="L36" i="1"/>
  <c r="F36" i="3" s="1"/>
  <c r="L35" i="1"/>
  <c r="F35" i="3" s="1"/>
  <c r="L34" i="1"/>
  <c r="F34" i="3" s="1"/>
  <c r="L33" i="1"/>
  <c r="F33" i="3" s="1"/>
  <c r="L32" i="1"/>
  <c r="F32" i="3" s="1"/>
  <c r="L31" i="1"/>
  <c r="F31" i="3" s="1"/>
  <c r="L30" i="1"/>
  <c r="F30" i="3" s="1"/>
  <c r="L29" i="1"/>
  <c r="F29" i="3" s="1"/>
  <c r="L28" i="1"/>
  <c r="F28" i="3" s="1"/>
  <c r="L27" i="1"/>
  <c r="F27" i="3" s="1"/>
  <c r="L26" i="1"/>
  <c r="F26" i="3" s="1"/>
  <c r="L25" i="1"/>
  <c r="F25" i="3" s="1"/>
  <c r="L24" i="1"/>
  <c r="F24" i="3" s="1"/>
  <c r="L23" i="1"/>
  <c r="F23" i="3" s="1"/>
  <c r="L22" i="1"/>
  <c r="F22" i="3" s="1"/>
  <c r="L21" i="1"/>
  <c r="F21" i="3" s="1"/>
  <c r="L20" i="1"/>
  <c r="F20" i="3" s="1"/>
  <c r="L19" i="1"/>
  <c r="F19" i="3" s="1"/>
  <c r="L18" i="1"/>
  <c r="F18" i="3" s="1"/>
  <c r="L17" i="1"/>
  <c r="F17" i="3" s="1"/>
  <c r="L16" i="1"/>
  <c r="F16" i="3" s="1"/>
  <c r="L15" i="1"/>
  <c r="F15" i="3" s="1"/>
  <c r="L14" i="1"/>
  <c r="F14" i="3" s="1"/>
  <c r="L13" i="1"/>
  <c r="F13" i="3" s="1"/>
  <c r="L12" i="1"/>
  <c r="F12" i="3" s="1"/>
  <c r="L11" i="1"/>
  <c r="F11" i="3" s="1"/>
  <c r="L10" i="1"/>
  <c r="F10" i="3" s="1"/>
  <c r="L9" i="1"/>
  <c r="F9" i="3" s="1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D44" i="3"/>
  <c r="B44" i="3"/>
  <c r="H43" i="1"/>
  <c r="D43" i="3" s="1"/>
  <c r="D43" i="1"/>
  <c r="B43" i="3" s="1"/>
  <c r="H42" i="1"/>
  <c r="D42" i="3" s="1"/>
  <c r="D42" i="1"/>
  <c r="B42" i="3" s="1"/>
  <c r="H41" i="1"/>
  <c r="D41" i="3" s="1"/>
  <c r="D41" i="1"/>
  <c r="B41" i="3" s="1"/>
  <c r="H40" i="1"/>
  <c r="D40" i="3" s="1"/>
  <c r="D40" i="1"/>
  <c r="B40" i="3" s="1"/>
  <c r="H39" i="1"/>
  <c r="D39" i="3" s="1"/>
  <c r="D39" i="1"/>
  <c r="B39" i="3" s="1"/>
  <c r="H38" i="1"/>
  <c r="D38" i="3" s="1"/>
  <c r="D38" i="1"/>
  <c r="B38" i="3" s="1"/>
  <c r="H37" i="1"/>
  <c r="D37" i="3" s="1"/>
  <c r="D37" i="1"/>
  <c r="B37" i="3" s="1"/>
  <c r="H36" i="1"/>
  <c r="D36" i="3" s="1"/>
  <c r="D36" i="1"/>
  <c r="B36" i="3" s="1"/>
  <c r="H35" i="1"/>
  <c r="D35" i="3" s="1"/>
  <c r="D35" i="1"/>
  <c r="B35" i="3" s="1"/>
  <c r="H34" i="1"/>
  <c r="D34" i="3" s="1"/>
  <c r="D34" i="1"/>
  <c r="B34" i="3" s="1"/>
  <c r="H33" i="1"/>
  <c r="D33" i="3" s="1"/>
  <c r="D33" i="1"/>
  <c r="B33" i="3" s="1"/>
  <c r="H32" i="1"/>
  <c r="D32" i="3" s="1"/>
  <c r="D32" i="1"/>
  <c r="B32" i="3" s="1"/>
  <c r="H31" i="1"/>
  <c r="D31" i="3" s="1"/>
  <c r="D31" i="1"/>
  <c r="B31" i="3" s="1"/>
  <c r="H30" i="1"/>
  <c r="D30" i="3" s="1"/>
  <c r="D30" i="1"/>
  <c r="B30" i="3" s="1"/>
  <c r="H29" i="1"/>
  <c r="D29" i="3" s="1"/>
  <c r="D29" i="1"/>
  <c r="B29" i="3" s="1"/>
  <c r="H28" i="1"/>
  <c r="D28" i="3" s="1"/>
  <c r="D28" i="1"/>
  <c r="B28" i="3" s="1"/>
  <c r="H27" i="1"/>
  <c r="D27" i="3" s="1"/>
  <c r="D27" i="1"/>
  <c r="B27" i="3" s="1"/>
  <c r="H26" i="1"/>
  <c r="D26" i="3" s="1"/>
  <c r="D26" i="1"/>
  <c r="B26" i="3" s="1"/>
  <c r="H25" i="1"/>
  <c r="D25" i="3" s="1"/>
  <c r="D25" i="1"/>
  <c r="B25" i="3" s="1"/>
  <c r="H24" i="1"/>
  <c r="D24" i="3" s="1"/>
  <c r="D24" i="1"/>
  <c r="B24" i="3" s="1"/>
  <c r="H23" i="1"/>
  <c r="D23" i="3" s="1"/>
  <c r="H22" i="1"/>
  <c r="D22" i="3" s="1"/>
  <c r="D22" i="1"/>
  <c r="B22" i="3" s="1"/>
  <c r="H21" i="1"/>
  <c r="D21" i="3" s="1"/>
  <c r="D21" i="1"/>
  <c r="B21" i="3" s="1"/>
  <c r="H20" i="1"/>
  <c r="D20" i="3" s="1"/>
  <c r="D20" i="1"/>
  <c r="B20" i="3" s="1"/>
  <c r="H19" i="1"/>
  <c r="D19" i="3" s="1"/>
  <c r="D19" i="1"/>
  <c r="B19" i="3" s="1"/>
  <c r="H18" i="1"/>
  <c r="D18" i="3" s="1"/>
  <c r="D18" i="1"/>
  <c r="B18" i="3" s="1"/>
  <c r="H17" i="1"/>
  <c r="D17" i="3" s="1"/>
  <c r="D17" i="1"/>
  <c r="B17" i="3" s="1"/>
  <c r="H16" i="1"/>
  <c r="D16" i="3" s="1"/>
  <c r="D16" i="1"/>
  <c r="B16" i="3" s="1"/>
  <c r="H15" i="1"/>
  <c r="D15" i="3" s="1"/>
  <c r="D15" i="1"/>
  <c r="B15" i="3" s="1"/>
  <c r="H14" i="1"/>
  <c r="D14" i="3" s="1"/>
  <c r="D14" i="1"/>
  <c r="B14" i="3" s="1"/>
  <c r="H13" i="1"/>
  <c r="D13" i="3" s="1"/>
  <c r="D13" i="1"/>
  <c r="B13" i="3" s="1"/>
  <c r="H12" i="1"/>
  <c r="D12" i="3" s="1"/>
  <c r="D12" i="1"/>
  <c r="B12" i="3" s="1"/>
  <c r="H11" i="1"/>
  <c r="D11" i="3" s="1"/>
  <c r="D11" i="1"/>
  <c r="B11" i="3" s="1"/>
  <c r="H10" i="1"/>
  <c r="D10" i="3" s="1"/>
  <c r="D10" i="1"/>
  <c r="B10" i="3" s="1"/>
  <c r="H9" i="1"/>
  <c r="D9" i="3" s="1"/>
  <c r="D9" i="1"/>
  <c r="B9" i="3" s="1"/>
  <c r="H8" i="1"/>
  <c r="D8" i="3" s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<sst xmlns="http://schemas.openxmlformats.org/spreadsheetml/2006/main" count="421" uniqueCount="231">
  <si>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</si>
  <si>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</si>
  <si>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</si>
  <si>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</si>
  <si>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</si>
  <si>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</si>
  <si>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</si>
  <si>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</si>
  <si>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</si>
  <si>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</si>
  <si>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</si>
  <si>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</si>
  <si>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</si>
  <si>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</si>
  <si>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</si>
  <si>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</si>
  <si>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</si>
  <si>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</si>
  <si>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</si>
  <si>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</si>
  <si>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</si>
  <si>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</si>
  <si>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</si>
  <si>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</si>
  <si>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</si>
  <si>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</si>
  <si>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</si>
  <si>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</si>
  <si>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</si>
  <si>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</si>
  <si>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</si>
  <si>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</si>
  <si>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</si>
  <si>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</si>
  <si>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</si>
  <si>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</si>
  <si>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</si>
  <si>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</si>
  <si>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</si>
  <si>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</si>
  <si>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</si>
  <si>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</si>
  <si>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</si>
  <si>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</si>
  <si>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</si>
  <si>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</si>
  <si>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</si>
  <si>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</si>
  <si>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</si>
  <si>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</si>
  <si>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</si>
  <si>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</si>
  <si>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</si>
  <si>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</si>
  <si>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</si>
  <si>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</si>
  <si>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</si>
  <si>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</si>
  <si>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</si>
  <si>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</si>
  <si>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</si>
  <si>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</si>
  <si>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</si>
  <si>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</si>
  <si>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</si>
  <si>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</si>
  <si>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</si>
  <si>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</si>
  <si>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</si>
  <si>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</si>
  <si>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</si>
  <si>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</si>
  <si>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</si>
  <si>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</si>
  <si>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</si>
  <si>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</si>
  <si>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</si>
  <si>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</si>
  <si>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</si>
  <si>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</si>
  <si>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</si>
  <si>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</si>
  <si>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</si>
  <si>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</si>
  <si>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</si>
  <si>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</si>
  <si>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</si>
  <si>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</si>
  <si>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</si>
  <si>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</si>
  <si>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</si>
  <si>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</si>
  <si>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</si>
  <si>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</si>
  <si>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</si>
  <si>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</si>
  <si>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</si>
  <si>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</si>
  <si>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</si>
  <si>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</si>
  <si>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</si>
  <si>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</si>
  <si>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</si>
  <si>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</si>
  <si>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</si>
  <si>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</si>
  <si>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</si>
  <si>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</si>
  <si>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</si>
  <si>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</si>
  <si>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</si>
  <si>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</si>
  <si>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</si>
  <si>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</si>
  <si>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</si>
  <si>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</si>
  <si>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>Not: İlgili dönem ortalama MB Dolar Satış Kuru baz alınarak hesaplanmıştır.</t>
  </si>
  <si>
    <t xml:space="preserve"> Pay(18)  (%)</t>
  </si>
  <si>
    <t>Değişim    ('19/'18)</t>
  </si>
  <si>
    <t xml:space="preserve"> Pay(19)  (%)</t>
  </si>
  <si>
    <t>SON 12 AYLIK
(2019/2018)</t>
  </si>
  <si>
    <t>2019 YILI İHRACATIMIZDA İLK 20 ÜLKE (1.000 $)</t>
  </si>
  <si>
    <t>2019 İHRACAT RAKAMLARI - TL</t>
  </si>
  <si>
    <t>MAYIS  (2019/2018)</t>
  </si>
  <si>
    <t>OCAK - MAYIS (2019/2018)</t>
  </si>
  <si>
    <t>1 - 31 MAYıS İHRACAT RAKAMLARI</t>
  </si>
  <si>
    <t xml:space="preserve">SEKTÖREL BAZDA İHRACAT RAKAMLARI -1.000 $ </t>
  </si>
  <si>
    <t>1 - 31 MAYıS</t>
  </si>
  <si>
    <t>1 OCAK  -  31 MAYıS</t>
  </si>
  <si>
    <t>2017 - 2018</t>
  </si>
  <si>
    <t>2018 - 2019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</si>
  <si>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</si>
  <si>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</si>
  <si>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</si>
  <si>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</si>
  <si>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</si>
  <si>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</si>
  <si>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</si>
  <si>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</si>
  <si>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</si>
  <si>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</si>
  <si>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</si>
  <si>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</si>
  <si>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</si>
  <si>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</si>
  <si>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</si>
  <si>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</si>
  <si>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</si>
  <si>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</si>
  <si>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</si>
  <si>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</si>
  <si>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</si>
  <si>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</si>
  <si>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</si>
  <si>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</si>
  <si>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</si>
  <si>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</si>
  <si>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</si>
  <si>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2018  1 - 31 MAYıS</t>
  </si>
  <si>
    <t>2019  1 - 31 MAYıS</t>
  </si>
  <si>
    <t>ÇAD</t>
  </si>
  <si>
    <t>SİNGAPUR</t>
  </si>
  <si>
    <t>MALTA</t>
  </si>
  <si>
    <t>UMMAN</t>
  </si>
  <si>
    <t>MORİTANYA</t>
  </si>
  <si>
    <t>YEMEN</t>
  </si>
  <si>
    <t>TAYLAND</t>
  </si>
  <si>
    <t>PANAMA</t>
  </si>
  <si>
    <t>KOTDİVUAR</t>
  </si>
  <si>
    <t>NİJERYA</t>
  </si>
  <si>
    <t>ALMANYA</t>
  </si>
  <si>
    <t>İTALYA</t>
  </si>
  <si>
    <t>BİRLEŞİK KRALLIK</t>
  </si>
  <si>
    <t>ABD</t>
  </si>
  <si>
    <t>İSPANYA</t>
  </si>
  <si>
    <t>FRANSA</t>
  </si>
  <si>
    <t>IRAK</t>
  </si>
  <si>
    <t>HOLLANDA</t>
  </si>
  <si>
    <t>İSRAİL</t>
  </si>
  <si>
    <t>SUUDİ ARABİSTAN</t>
  </si>
  <si>
    <t>İSTANBUL</t>
  </si>
  <si>
    <t>BURSA</t>
  </si>
  <si>
    <t>KOCAELI</t>
  </si>
  <si>
    <t>İZMIR</t>
  </si>
  <si>
    <t>ANKARA</t>
  </si>
  <si>
    <t>GAZIANTEP</t>
  </si>
  <si>
    <t>SAKARYA</t>
  </si>
  <si>
    <t>MANISA</t>
  </si>
  <si>
    <t>DENIZLI</t>
  </si>
  <si>
    <t>HATAY</t>
  </si>
  <si>
    <t>SIIRT</t>
  </si>
  <si>
    <t>YOZGAT</t>
  </si>
  <si>
    <t>VAN</t>
  </si>
  <si>
    <t>AĞRI</t>
  </si>
  <si>
    <t>ERZURUM</t>
  </si>
  <si>
    <t>KIRIKKALE</t>
  </si>
  <si>
    <t>GIRESUN</t>
  </si>
  <si>
    <t>OSMANIYE</t>
  </si>
  <si>
    <t>MUŞ</t>
  </si>
  <si>
    <t>SAMSUN</t>
  </si>
  <si>
    <t>İMMİB</t>
  </si>
  <si>
    <t>UİB</t>
  </si>
  <si>
    <t>İTKİB</t>
  </si>
  <si>
    <t>OAİB</t>
  </si>
  <si>
    <t>AKİB</t>
  </si>
  <si>
    <t>EİB</t>
  </si>
  <si>
    <t>GAİB</t>
  </si>
  <si>
    <t>İİB</t>
  </si>
  <si>
    <t>DENİB</t>
  </si>
  <si>
    <t>DAİB</t>
  </si>
  <si>
    <t>BAİB</t>
  </si>
  <si>
    <t>KİB</t>
  </si>
  <si>
    <t>DKİB</t>
  </si>
  <si>
    <t>ROMANYA</t>
  </si>
  <si>
    <t>POLONYA</t>
  </si>
  <si>
    <t>RUSYA FEDERASYONU</t>
  </si>
  <si>
    <t>BELÇİKA</t>
  </si>
  <si>
    <t>MISIR</t>
  </si>
  <si>
    <t>BULGARİSTAN</t>
  </si>
  <si>
    <t>ÇİN</t>
  </si>
  <si>
    <t>BAE</t>
  </si>
  <si>
    <t>İRAN</t>
  </si>
  <si>
    <t>FAS</t>
  </si>
  <si>
    <t>ÖZEL İHRACAT TOPLAMI</t>
  </si>
  <si>
    <t>Antrepo ve Serbest Bölgeler Farkı</t>
  </si>
  <si>
    <t>GENEL İHRACAT TOPLAMI</t>
  </si>
  <si>
    <r>
      <rPr>
        <b/>
        <sz val="10"/>
        <color theme="1"/>
        <rFont val="Arial"/>
        <family val="2"/>
        <charset val="162"/>
      </rPr>
      <t>NOT</t>
    </r>
    <r>
      <rPr>
        <sz val="10"/>
        <color theme="1"/>
        <rFont val="Arial"/>
        <family val="2"/>
        <charset val="162"/>
      </rPr>
      <t xml:space="preserve"> =2018 Yılında 0 fobusd üzerindeki İller baz alınmıştır.</t>
    </r>
  </si>
  <si>
    <t>1 Mayıs - 31 Mayıs</t>
  </si>
  <si>
    <t>1 Ocak - 31 Mayıs</t>
  </si>
  <si>
    <t>1 Haziran - 31 Mayıs</t>
  </si>
  <si>
    <t>(*) Toplam satırında, son ay verileri için Ticaret Bakanlığı kayıtları, önceki dönemler için TÜİK kayıtları esas alınmıştır.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</si>
</sst>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T_L_-;\-* #,##0.00\ _T_L_-;_-* &quot;-&quot;??\ _T_L_-;_-@_-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  <numFmt numFmtId="171" formatCode="#,##0.0000"/>
  </numFmts>
  <fonts count="83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1"/>
      <name val="Arial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  <font>
      <b/>
      <sz val="15"/>
      <color theme="1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color theme="1"/>
      <name val="Arial Tur"/>
      <family val="2"/>
      <charset val="162"/>
    </font>
    <font>
      <sz val="9.5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b/>
      <sz val="20"/>
      <color theme="1"/>
      <name val="Arial"/>
      <family val="2"/>
      <charset val="162"/>
    </font>
    <font>
      <b/>
      <sz val="14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3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14"/>
      <color theme="1"/>
      <name val="Arial"/>
      <family val="2"/>
      <charset val="162"/>
    </font>
    <font>
      <b/>
      <sz val="12"/>
      <color theme="1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sz val="11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rgb="FF0070C0"/>
      <name val="Arial Tur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41" fillId="26" borderId="0" applyNumberFormat="0" applyBorder="0" applyAlignment="0" applyProtection="0"/>
    <xf numFmtId="0" fontId="41" fillId="27" borderId="0" applyNumberFormat="0" applyBorder="0" applyAlignment="0" applyProtection="0"/>
    <xf numFmtId="0" fontId="41" fillId="28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28" borderId="0" applyNumberFormat="0" applyBorder="0" applyAlignment="0" applyProtection="0"/>
    <xf numFmtId="0" fontId="41" fillId="30" borderId="0" applyNumberFormat="0" applyBorder="0" applyAlignment="0" applyProtection="0"/>
    <xf numFmtId="0" fontId="41" fillId="27" borderId="0" applyNumberFormat="0" applyBorder="0" applyAlignment="0" applyProtection="0"/>
    <xf numFmtId="0" fontId="41" fillId="31" borderId="0" applyNumberFormat="0" applyBorder="0" applyAlignment="0" applyProtection="0"/>
    <xf numFmtId="0" fontId="41" fillId="30" borderId="0" applyNumberFormat="0" applyBorder="0" applyAlignment="0" applyProtection="0"/>
    <xf numFmtId="0" fontId="41" fillId="32" borderId="0" applyNumberFormat="0" applyBorder="0" applyAlignment="0" applyProtection="0"/>
    <xf numFmtId="0" fontId="41" fillId="31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" fillId="5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8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1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14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" fillId="17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" fillId="20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" fillId="6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9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" fillId="12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" fillId="1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" fillId="18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" fillId="2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15" fillId="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10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15" fillId="13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15" fillId="16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15" fillId="19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15" fillId="22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7" fillId="0" borderId="24" applyNumberFormat="0" applyFill="0" applyAlignment="0" applyProtection="0"/>
    <xf numFmtId="0" fontId="48" fillId="0" borderId="25" applyNumberFormat="0" applyFill="0" applyAlignment="0" applyProtection="0"/>
    <xf numFmtId="0" fontId="49" fillId="0" borderId="26" applyNumberFormat="0" applyFill="0" applyAlignment="0" applyProtection="0"/>
    <xf numFmtId="0" fontId="49" fillId="0" borderId="0" applyNumberFormat="0" applyFill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52" fillId="39" borderId="29" applyNumberFormat="0" applyAlignment="0" applyProtection="0"/>
    <xf numFmtId="0" fontId="1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3" fillId="31" borderId="27" applyNumberFormat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6" fillId="0" borderId="1" applyNumberFormat="0" applyFill="0" applyAlignment="0" applyProtection="0"/>
    <xf numFmtId="0" fontId="47" fillId="0" borderId="24" applyNumberFormat="0" applyFill="0" applyAlignment="0" applyProtection="0"/>
    <xf numFmtId="0" fontId="7" fillId="0" borderId="2" applyNumberFormat="0" applyFill="0" applyAlignment="0" applyProtection="0"/>
    <xf numFmtId="0" fontId="48" fillId="0" borderId="25" applyNumberFormat="0" applyFill="0" applyAlignment="0" applyProtection="0"/>
    <xf numFmtId="0" fontId="8" fillId="0" borderId="3" applyNumberFormat="0" applyFill="0" applyAlignment="0" applyProtection="0"/>
    <xf numFmtId="0" fontId="49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9" fillId="2" borderId="4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11" fillId="0" borderId="6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28" fillId="0" borderId="0"/>
    <xf numFmtId="0" fontId="41" fillId="0" borderId="0"/>
    <xf numFmtId="0" fontId="41" fillId="0" borderId="0"/>
    <xf numFmtId="0" fontId="28" fillId="0" borderId="0"/>
    <xf numFmtId="0" fontId="4" fillId="0" borderId="0"/>
    <xf numFmtId="0" fontId="41" fillId="0" borderId="0"/>
    <xf numFmtId="0" fontId="41" fillId="0" borderId="0"/>
    <xf numFmtId="0" fontId="28" fillId="28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8" fillId="28" borderId="30" applyNumberFormat="0" applyFont="0" applyAlignment="0" applyProtection="0"/>
    <xf numFmtId="0" fontId="10" fillId="3" borderId="5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6" fillId="0" borderId="31" applyNumberFormat="0" applyFill="0" applyAlignment="0" applyProtection="0"/>
    <xf numFmtId="0" fontId="14" fillId="0" borderId="8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7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5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11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41" fillId="26" borderId="0" applyNumberFormat="0" applyBorder="0" applyAlignment="0" applyProtection="0"/>
    <xf numFmtId="0" fontId="2" fillId="1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" fillId="1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" fillId="2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" fillId="9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12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" fillId="15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" fillId="1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" fillId="21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27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2" fillId="37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45" fillId="38" borderId="0" applyNumberFormat="0" applyBorder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0" fillId="39" borderId="27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0" fontId="51" fillId="40" borderId="28" applyNumberFormat="0" applyAlignment="0" applyProtection="0"/>
    <xf numFmtId="165" fontId="16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0" fillId="39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3" fillId="31" borderId="27" applyNumberFormat="0" applyAlignment="0" applyProtection="0"/>
    <xf numFmtId="0" fontId="51" fillId="40" borderId="28" applyNumberFormat="0" applyAlignment="0" applyProtection="0"/>
    <xf numFmtId="0" fontId="54" fillId="41" borderId="0" applyNumberFormat="0" applyBorder="0" applyAlignment="0" applyProtection="0"/>
    <xf numFmtId="0" fontId="45" fillId="38" borderId="0" applyNumberFormat="0" applyBorder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46" fillId="0" borderId="23" applyNumberFormat="0" applyFill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16" fillId="0" borderId="0"/>
    <xf numFmtId="0" fontId="41" fillId="0" borderId="0"/>
    <xf numFmtId="0" fontId="41" fillId="0" borderId="0"/>
    <xf numFmtId="0" fontId="16" fillId="0" borderId="0"/>
    <xf numFmtId="0" fontId="41" fillId="0" borderId="0"/>
    <xf numFmtId="0" fontId="41" fillId="0" borderId="0"/>
    <xf numFmtId="0" fontId="41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41" fillId="28" borderId="30" applyNumberFormat="0" applyFont="0" applyAlignment="0" applyProtection="0"/>
    <xf numFmtId="0" fontId="2" fillId="4" borderId="7" applyNumberFormat="0" applyFont="0" applyAlignment="0" applyProtection="0"/>
    <xf numFmtId="0" fontId="16" fillId="28" borderId="30" applyNumberFormat="0" applyFont="0" applyAlignment="0" applyProtection="0"/>
    <xf numFmtId="0" fontId="55" fillId="31" borderId="0" applyNumberFormat="0" applyBorder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0" fontId="52" fillId="39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0" fontId="56" fillId="0" borderId="31" applyNumberFormat="0" applyFill="0" applyAlignment="0" applyProtection="0"/>
    <xf numFmtId="165" fontId="16" fillId="0" borderId="0" applyFont="0" applyFill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5" borderId="0" applyNumberFormat="0" applyBorder="0" applyAlignment="0" applyProtection="0"/>
    <xf numFmtId="0" fontId="42" fillId="36" borderId="0" applyNumberFormat="0" applyBorder="0" applyAlignment="0" applyProtection="0"/>
    <xf numFmtId="0" fontId="42" fillId="33" borderId="0" applyNumberFormat="0" applyBorder="0" applyAlignment="0" applyProtection="0"/>
    <xf numFmtId="0" fontId="42" fillId="37" borderId="0" applyNumberFormat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1" fillId="0" borderId="0"/>
  </cellStyleXfs>
  <cellXfs count="174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2" fillId="0" borderId="0" xfId="0" applyFont="1" applyFill="1" applyBorder="1"/>
    <xf numFmtId="164" fontId="17" fillId="0" borderId="0" xfId="1" applyFont="1" applyFill="1" applyBorder="1"/>
    <xf numFmtId="0" fontId="36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3" fontId="0" fillId="0" borderId="0" xfId="0" applyNumberFormat="1"/>
    <xf numFmtId="0" fontId="16" fillId="0" borderId="0" xfId="0" applyFont="1"/>
    <xf numFmtId="49" fontId="58" fillId="0" borderId="0" xfId="0" applyNumberFormat="1" applyFont="1" applyFill="1" applyBorder="1"/>
    <xf numFmtId="0" fontId="0" fillId="0" borderId="0" xfId="0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4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60" fillId="0" borderId="10" xfId="0" applyNumberFormat="1" applyFont="1" applyFill="1" applyBorder="1"/>
    <xf numFmtId="49" fontId="60" fillId="0" borderId="9" xfId="0" applyNumberFormat="1" applyFont="1" applyFill="1" applyBorder="1"/>
    <xf numFmtId="4" fontId="61" fillId="0" borderId="9" xfId="0" applyNumberFormat="1" applyFont="1" applyFill="1" applyBorder="1"/>
    <xf numFmtId="4" fontId="61" fillId="0" borderId="12" xfId="0" applyNumberFormat="1" applyFont="1" applyFill="1" applyBorder="1"/>
    <xf numFmtId="0" fontId="16" fillId="0" borderId="0" xfId="0" applyFont="1" applyFill="1" applyBorder="1"/>
    <xf numFmtId="3" fontId="36" fillId="0" borderId="0" xfId="0" applyNumberFormat="1" applyFont="1" applyFill="1" applyBorder="1" applyAlignment="1">
      <alignment horizontal="center"/>
    </xf>
    <xf numFmtId="4" fontId="61" fillId="0" borderId="13" xfId="0" applyNumberFormat="1" applyFont="1" applyFill="1" applyBorder="1"/>
    <xf numFmtId="0" fontId="36" fillId="0" borderId="0" xfId="0" applyFont="1" applyFill="1" applyBorder="1" applyAlignment="1">
      <alignment horizontal="center"/>
    </xf>
    <xf numFmtId="49" fontId="59" fillId="42" borderId="9" xfId="0" applyNumberFormat="1" applyFont="1" applyFill="1" applyBorder="1" applyAlignment="1">
      <alignment horizontal="center"/>
    </xf>
    <xf numFmtId="0" fontId="59" fillId="42" borderId="9" xfId="0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7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0" fontId="35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61" fillId="0" borderId="9" xfId="0" applyNumberFormat="1" applyFont="1" applyFill="1" applyBorder="1" applyAlignment="1">
      <alignment horizontal="right"/>
    </xf>
    <xf numFmtId="3" fontId="61" fillId="0" borderId="9" xfId="0" applyNumberFormat="1" applyFont="1" applyFill="1" applyBorder="1" applyAlignment="1">
      <alignment horizontal="right"/>
    </xf>
    <xf numFmtId="0" fontId="32" fillId="0" borderId="9" xfId="0" applyFont="1" applyFill="1" applyBorder="1"/>
    <xf numFmtId="0" fontId="32" fillId="0" borderId="9" xfId="0" applyFont="1" applyFill="1" applyBorder="1" applyAlignment="1">
      <alignment horizontal="center" vertical="center"/>
    </xf>
    <xf numFmtId="171" fontId="17" fillId="0" borderId="9" xfId="0" applyNumberFormat="1" applyFont="1" applyFill="1" applyBorder="1"/>
    <xf numFmtId="17" fontId="32" fillId="0" borderId="9" xfId="0" applyNumberFormat="1" applyFont="1" applyFill="1" applyBorder="1" applyAlignment="1">
      <alignment horizontal="center" vertical="center"/>
    </xf>
    <xf numFmtId="0" fontId="23" fillId="0" borderId="9" xfId="2" applyFont="1" applyFill="1" applyBorder="1"/>
    <xf numFmtId="0" fontId="22" fillId="0" borderId="9" xfId="2" applyFont="1" applyFill="1" applyBorder="1"/>
    <xf numFmtId="3" fontId="25" fillId="0" borderId="9" xfId="2" applyNumberFormat="1" applyFont="1" applyFill="1" applyBorder="1" applyAlignment="1">
      <alignment horizontal="center"/>
    </xf>
    <xf numFmtId="166" fontId="25" fillId="0" borderId="9" xfId="2" applyNumberFormat="1" applyFont="1" applyFill="1" applyBorder="1" applyAlignment="1">
      <alignment horizontal="center"/>
    </xf>
    <xf numFmtId="167" fontId="27" fillId="0" borderId="9" xfId="2" applyNumberFormat="1" applyFont="1" applyFill="1" applyBorder="1" applyAlignment="1">
      <alignment horizontal="center"/>
    </xf>
    <xf numFmtId="166" fontId="29" fillId="0" borderId="9" xfId="2" applyNumberFormat="1" applyFont="1" applyFill="1" applyBorder="1" applyAlignment="1">
      <alignment horizontal="center"/>
    </xf>
    <xf numFmtId="166" fontId="62" fillId="0" borderId="9" xfId="2" applyNumberFormat="1" applyFont="1" applyFill="1" applyBorder="1" applyAlignment="1">
      <alignment horizontal="center"/>
    </xf>
    <xf numFmtId="49" fontId="68" fillId="0" borderId="9" xfId="0" applyNumberFormat="1" applyFont="1" applyFill="1" applyBorder="1"/>
    <xf numFmtId="3" fontId="69" fillId="0" borderId="9" xfId="0" applyNumberFormat="1" applyFont="1" applyFill="1" applyBorder="1" applyAlignment="1">
      <alignment horizontal="right"/>
    </xf>
    <xf numFmtId="166" fontId="69" fillId="0" borderId="9" xfId="170" applyNumberFormat="1" applyFont="1" applyFill="1" applyBorder="1" applyAlignment="1">
      <alignment horizontal="center"/>
    </xf>
    <xf numFmtId="49" fontId="68" fillId="0" borderId="32" xfId="0" applyNumberFormat="1" applyFont="1" applyFill="1" applyBorder="1"/>
    <xf numFmtId="168" fontId="69" fillId="0" borderId="0" xfId="170" applyNumberFormat="1" applyFont="1" applyFill="1" applyBorder="1"/>
    <xf numFmtId="49" fontId="68" fillId="0" borderId="0" xfId="0" applyNumberFormat="1" applyFont="1" applyFill="1" applyBorder="1"/>
    <xf numFmtId="3" fontId="69" fillId="0" borderId="9" xfId="0" applyNumberFormat="1" applyFont="1" applyFill="1" applyBorder="1"/>
    <xf numFmtId="168" fontId="69" fillId="0" borderId="9" xfId="170" applyNumberFormat="1" applyFont="1" applyFill="1" applyBorder="1" applyAlignment="1">
      <alignment horizontal="center"/>
    </xf>
    <xf numFmtId="0" fontId="63" fillId="0" borderId="0" xfId="0" applyFont="1" applyFill="1"/>
    <xf numFmtId="3" fontId="63" fillId="0" borderId="0" xfId="0" applyNumberFormat="1" applyFont="1" applyFill="1"/>
    <xf numFmtId="49" fontId="67" fillId="0" borderId="9" xfId="0" applyNumberFormat="1" applyFont="1" applyFill="1" applyBorder="1" applyAlignment="1">
      <alignment horizontal="left"/>
    </xf>
    <xf numFmtId="3" fontId="67" fillId="0" borderId="9" xfId="0" applyNumberFormat="1" applyFont="1" applyFill="1" applyBorder="1" applyAlignment="1">
      <alignment horizontal="right"/>
    </xf>
    <xf numFmtId="49" fontId="67" fillId="0" borderId="9" xfId="0" applyNumberFormat="1" applyFont="1" applyFill="1" applyBorder="1" applyAlignment="1">
      <alignment horizontal="right"/>
    </xf>
    <xf numFmtId="0" fontId="64" fillId="0" borderId="0" xfId="0" applyFont="1" applyFill="1"/>
    <xf numFmtId="0" fontId="63" fillId="0" borderId="9" xfId="0" applyFont="1" applyFill="1" applyBorder="1" applyAlignment="1">
      <alignment wrapText="1"/>
    </xf>
    <xf numFmtId="0" fontId="71" fillId="0" borderId="9" xfId="0" applyFont="1" applyFill="1" applyBorder="1" applyAlignment="1">
      <alignment wrapText="1"/>
    </xf>
    <xf numFmtId="0" fontId="66" fillId="0" borderId="9" xfId="2" applyFont="1" applyFill="1" applyBorder="1" applyAlignment="1">
      <alignment horizontal="center"/>
    </xf>
    <xf numFmtId="1" fontId="66" fillId="0" borderId="9" xfId="2" applyNumberFormat="1" applyFont="1" applyFill="1" applyBorder="1" applyAlignment="1">
      <alignment horizontal="center"/>
    </xf>
    <xf numFmtId="2" fontId="72" fillId="0" borderId="9" xfId="2" applyNumberFormat="1" applyFont="1" applyFill="1" applyBorder="1" applyAlignment="1">
      <alignment horizontal="center" wrapText="1"/>
    </xf>
    <xf numFmtId="0" fontId="73" fillId="0" borderId="9" xfId="0" applyFont="1" applyFill="1" applyBorder="1"/>
    <xf numFmtId="3" fontId="66" fillId="0" borderId="9" xfId="0" applyNumberFormat="1" applyFont="1" applyFill="1" applyBorder="1" applyAlignment="1">
      <alignment horizontal="center"/>
    </xf>
    <xf numFmtId="4" fontId="66" fillId="0" borderId="9" xfId="0" applyNumberFormat="1" applyFont="1" applyFill="1" applyBorder="1" applyAlignment="1">
      <alignment horizontal="center"/>
    </xf>
    <xf numFmtId="0" fontId="66" fillId="0" borderId="9" xfId="0" applyFont="1" applyFill="1" applyBorder="1"/>
    <xf numFmtId="2" fontId="66" fillId="0" borderId="9" xfId="0" applyNumberFormat="1" applyFont="1" applyFill="1" applyBorder="1" applyAlignment="1">
      <alignment horizontal="center"/>
    </xf>
    <xf numFmtId="0" fontId="63" fillId="0" borderId="9" xfId="0" applyFont="1" applyFill="1" applyBorder="1"/>
    <xf numFmtId="3" fontId="74" fillId="0" borderId="9" xfId="0" applyNumberFormat="1" applyFont="1" applyFill="1" applyBorder="1" applyAlignment="1">
      <alignment horizontal="center"/>
    </xf>
    <xf numFmtId="2" fontId="74" fillId="0" borderId="9" xfId="0" applyNumberFormat="1" applyFont="1" applyFill="1" applyBorder="1" applyAlignment="1">
      <alignment horizontal="center"/>
    </xf>
    <xf numFmtId="0" fontId="71" fillId="0" borderId="9" xfId="0" applyFont="1" applyFill="1" applyBorder="1"/>
    <xf numFmtId="3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/>
    </xf>
    <xf numFmtId="1" fontId="72" fillId="0" borderId="9" xfId="0" applyNumberFormat="1" applyFont="1" applyFill="1" applyBorder="1" applyAlignment="1">
      <alignment horizontal="center"/>
    </xf>
    <xf numFmtId="2" fontId="72" fillId="0" borderId="9" xfId="0" applyNumberFormat="1" applyFont="1" applyFill="1" applyBorder="1" applyAlignment="1">
      <alignment horizontal="center" wrapText="1"/>
    </xf>
    <xf numFmtId="166" fontId="66" fillId="0" borderId="9" xfId="0" applyNumberFormat="1" applyFont="1" applyFill="1" applyBorder="1" applyAlignment="1">
      <alignment horizontal="center"/>
    </xf>
    <xf numFmtId="166" fontId="74" fillId="0" borderId="9" xfId="0" applyNumberFormat="1" applyFont="1" applyFill="1" applyBorder="1" applyAlignment="1">
      <alignment horizontal="center"/>
    </xf>
    <xf numFmtId="0" fontId="63" fillId="0" borderId="9" xfId="2" applyFont="1" applyFill="1" applyBorder="1"/>
    <xf numFmtId="0" fontId="75" fillId="0" borderId="9" xfId="0" applyFont="1" applyFill="1" applyBorder="1"/>
    <xf numFmtId="166" fontId="71" fillId="0" borderId="9" xfId="0" applyNumberFormat="1" applyFont="1" applyFill="1" applyBorder="1" applyAlignment="1">
      <alignment horizontal="center"/>
    </xf>
    <xf numFmtId="49" fontId="76" fillId="0" borderId="14" xfId="0" applyNumberFormat="1" applyFont="1" applyFill="1" applyBorder="1" applyAlignment="1">
      <alignment horizontal="center"/>
    </xf>
    <xf numFmtId="49" fontId="76" fillId="0" borderId="15" xfId="0" applyNumberFormat="1" applyFont="1" applyFill="1" applyBorder="1" applyAlignment="1">
      <alignment horizontal="center"/>
    </xf>
    <xf numFmtId="0" fontId="76" fillId="0" borderId="16" xfId="0" applyFont="1" applyFill="1" applyBorder="1" applyAlignment="1">
      <alignment horizontal="center"/>
    </xf>
    <xf numFmtId="0" fontId="77" fillId="0" borderId="17" xfId="0" applyFont="1" applyFill="1" applyBorder="1"/>
    <xf numFmtId="3" fontId="77" fillId="0" borderId="18" xfId="0" applyNumberFormat="1" applyFont="1" applyFill="1" applyBorder="1" applyAlignment="1">
      <alignment horizontal="right"/>
    </xf>
    <xf numFmtId="0" fontId="78" fillId="0" borderId="17" xfId="0" applyFont="1" applyFill="1" applyBorder="1"/>
    <xf numFmtId="3" fontId="78" fillId="0" borderId="0" xfId="0" applyNumberFormat="1" applyFont="1" applyFill="1" applyBorder="1" applyAlignment="1">
      <alignment horizontal="right"/>
    </xf>
    <xf numFmtId="3" fontId="77" fillId="0" borderId="19" xfId="0" applyNumberFormat="1" applyFont="1" applyFill="1" applyBorder="1" applyAlignment="1">
      <alignment horizontal="right"/>
    </xf>
    <xf numFmtId="3" fontId="79" fillId="0" borderId="0" xfId="0" applyNumberFormat="1" applyFont="1" applyFill="1" applyBorder="1" applyAlignment="1">
      <alignment horizontal="right"/>
    </xf>
    <xf numFmtId="3" fontId="77" fillId="0" borderId="0" xfId="0" applyNumberFormat="1" applyFont="1" applyFill="1" applyBorder="1" applyAlignment="1">
      <alignment horizontal="right"/>
    </xf>
    <xf numFmtId="0" fontId="80" fillId="0" borderId="0" xfId="0" applyFont="1" applyFill="1"/>
    <xf numFmtId="0" fontId="81" fillId="0" borderId="20" xfId="0" applyFont="1" applyFill="1" applyBorder="1" applyAlignment="1">
      <alignment horizontal="center"/>
    </xf>
    <xf numFmtId="3" fontId="81" fillId="0" borderId="21" xfId="0" applyNumberFormat="1" applyFont="1" applyFill="1" applyBorder="1" applyAlignment="1">
      <alignment horizontal="right"/>
    </xf>
    <xf numFmtId="3" fontId="81" fillId="0" borderId="22" xfId="0" applyNumberFormat="1" applyFont="1" applyFill="1" applyBorder="1" applyAlignment="1">
      <alignment horizontal="right"/>
    </xf>
    <xf numFmtId="0" fontId="64" fillId="0" borderId="0" xfId="2" applyFont="1" applyFill="1" applyBorder="1"/>
    <xf numFmtId="0" fontId="63" fillId="0" borderId="0" xfId="0" applyFont="1" applyFill="1" applyAlignment="1">
      <alignment horizontal="left"/>
    </xf>
    <xf numFmtId="0" fontId="63" fillId="0" borderId="0" xfId="0" applyFont="1" applyFill="1" applyAlignment="1">
      <alignment horizontal="right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66" fillId="0" borderId="9" xfId="2" applyFont="1" applyFill="1" applyBorder="1" applyAlignment="1">
      <alignment horizontal="center"/>
    </xf>
    <xf numFmtId="0" fontId="65" fillId="0" borderId="9" xfId="2" applyFont="1" applyFill="1" applyBorder="1" applyAlignment="1">
      <alignment horizontal="center"/>
    </xf>
    <xf numFmtId="0" fontId="71" fillId="0" borderId="9" xfId="2" applyFont="1" applyFill="1" applyBorder="1" applyAlignment="1">
      <alignment horizontal="center" vertical="center"/>
    </xf>
    <xf numFmtId="0" fontId="70" fillId="0" borderId="10" xfId="0" applyFont="1" applyFill="1" applyBorder="1" applyAlignment="1">
      <alignment horizontal="center" vertical="center"/>
    </xf>
    <xf numFmtId="0" fontId="70" fillId="0" borderId="11" xfId="0" applyFont="1" applyFill="1" applyBorder="1" applyAlignment="1">
      <alignment horizontal="center" vertical="center"/>
    </xf>
    <xf numFmtId="0" fontId="70" fillId="0" borderId="12" xfId="0" applyFont="1" applyFill="1" applyBorder="1" applyAlignment="1">
      <alignment horizontal="center" vertical="center"/>
    </xf>
    <xf numFmtId="0" fontId="71" fillId="0" borderId="9" xfId="0" applyFont="1" applyFill="1" applyBorder="1" applyAlignment="1">
      <alignment horizontal="center" vertical="center" wrapText="1"/>
    </xf>
    <xf numFmtId="0" fontId="33" fillId="0" borderId="1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/>
    </xf>
    <xf numFmtId="3" fontId="36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3" fontId="29" fillId="43" borderId="9" xfId="2" applyNumberFormat="1" applyFont="1" applyFill="1" applyBorder="1" applyAlignment="1">
      <alignment horizontal="center"/>
    </xf>
    <xf numFmtId="166" fontId="29" fillId="44" borderId="9" xfId="2" applyNumberFormat="1" applyFont="1" applyFill="1" applyBorder="1" applyAlignment="1">
      <alignment horizontal="center"/>
    </xf>
    <xf numFmtId="3" fontId="62" fillId="43" borderId="9" xfId="2" applyNumberFormat="1" applyFont="1" applyFill="1" applyBorder="1" applyAlignment="1">
      <alignment horizontal="center"/>
    </xf>
    <xf numFmtId="166" fontId="62" fillId="44" borderId="9" xfId="2" applyNumberFormat="1" applyFont="1" applyFill="1" applyBorder="1" applyAlignment="1">
      <alignment horizontal="center"/>
    </xf>
    <xf numFmtId="0" fontId="25" fillId="0" borderId="9" xfId="2" applyFont="1" applyFill="1" applyBorder="1"/>
    <xf numFmtId="166" fontId="27" fillId="0" borderId="9" xfId="2" applyNumberFormat="1" applyFont="1" applyFill="1" applyBorder="1" applyAlignment="1">
      <alignment horizontal="center"/>
    </xf>
    <xf numFmtId="3" fontId="82" fillId="0" borderId="21" xfId="0" applyNumberFormat="1" applyFont="1" applyFill="1" applyBorder="1" applyAlignment="1">
      <alignment horizontal="right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'2002_2019_AYLIK_IHR'!$A$25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'2002_2019_AYLIK_IHR'!$C$25:$N$25</c:f>
              <c:numCache>
                <c:formatCode>#,##0</c:formatCode>
                <c:ptCount val="12"/>
                <c:pt idx="0">
                  <c:v>9885886.3860400021</c:v>
                </c:pt>
                <c:pt idx="1">
                  <c:v>10688342.665900001</c:v>
                </c:pt>
                <c:pt idx="2">
                  <c:v>12705755.70634</c:v>
                </c:pt>
                <c:pt idx="3">
                  <c:v>11355089.401870001</c:v>
                </c:pt>
                <c:pt idx="4">
                  <c:v>11590060.350159999</c:v>
                </c:pt>
                <c:pt idx="5">
                  <c:v>10582000.13477</c:v>
                </c:pt>
                <c:pt idx="6">
                  <c:v>11552068.809970003</c:v>
                </c:pt>
                <c:pt idx="7">
                  <c:v>10100825.289050002</c:v>
                </c:pt>
                <c:pt idx="8">
                  <c:v>11716224.58107</c:v>
                </c:pt>
                <c:pt idx="9">
                  <c:v>12703513.903349999</c:v>
                </c:pt>
                <c:pt idx="10">
                  <c:v>12273688.983080002</c:v>
                </c:pt>
                <c:pt idx="11">
                  <c:v>11073156.0088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'2002_2019_AYLIK_IHR'!$A$24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'2002_2019_AYLIK_IHR'!$C$24:$N$24</c:f>
              <c:numCache>
                <c:formatCode>#,##0</c:formatCode>
                <c:ptCount val="12"/>
                <c:pt idx="0">
                  <c:v>10606031.133000001</c:v>
                </c:pt>
                <c:pt idx="1">
                  <c:v>11041496.240890002</c:v>
                </c:pt>
                <c:pt idx="2">
                  <c:v>12634840.854499999</c:v>
                </c:pt>
                <c:pt idx="3">
                  <c:v>11776755.476879999</c:v>
                </c:pt>
                <c:pt idx="4">
                  <c:v>13039696.804880001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485312"/>
        <c:axId val="357492928"/>
      </c:lineChart>
      <c:catAx>
        <c:axId val="35748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7492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74929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748531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'2002_2019_AYLIK_IHR'!$C$10:$N$10</c:f>
              <c:numCache>
                <c:formatCode>#,##0</c:formatCode>
                <c:ptCount val="12"/>
                <c:pt idx="0">
                  <c:v>112162.98022</c:v>
                </c:pt>
                <c:pt idx="1">
                  <c:v>114930.60799</c:v>
                </c:pt>
                <c:pt idx="2">
                  <c:v>118360.64698</c:v>
                </c:pt>
                <c:pt idx="3">
                  <c:v>118050.37570999999</c:v>
                </c:pt>
                <c:pt idx="4">
                  <c:v>118172.57511999999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'2002_2019_AYLIK_IHR'!$C$11:$N$11</c:f>
              <c:numCache>
                <c:formatCode>#,##0</c:formatCode>
                <c:ptCount val="12"/>
                <c:pt idx="0">
                  <c:v>108333.43629</c:v>
                </c:pt>
                <c:pt idx="1">
                  <c:v>107572.17714</c:v>
                </c:pt>
                <c:pt idx="2">
                  <c:v>114735.2337</c:v>
                </c:pt>
                <c:pt idx="3">
                  <c:v>103051.37514</c:v>
                </c:pt>
                <c:pt idx="4">
                  <c:v>98740.460529999997</c:v>
                </c:pt>
                <c:pt idx="5">
                  <c:v>72043.221720000001</c:v>
                </c:pt>
                <c:pt idx="6">
                  <c:v>76536.520529999994</c:v>
                </c:pt>
                <c:pt idx="7">
                  <c:v>90846.776310000001</c:v>
                </c:pt>
                <c:pt idx="8">
                  <c:v>154030.35561999999</c:v>
                </c:pt>
                <c:pt idx="9">
                  <c:v>176872.83212000001</c:v>
                </c:pt>
                <c:pt idx="10">
                  <c:v>157902.3199</c:v>
                </c:pt>
                <c:pt idx="11">
                  <c:v>126553.29386999999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81024"/>
        <c:axId val="431771776"/>
      </c:lineChart>
      <c:catAx>
        <c:axId val="43178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71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771776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810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'2002_2019_AYLIK_IHR'!$C$12:$N$12</c:f>
              <c:numCache>
                <c:formatCode>#,##0</c:formatCode>
                <c:ptCount val="12"/>
                <c:pt idx="0">
                  <c:v>152343.08544</c:v>
                </c:pt>
                <c:pt idx="1">
                  <c:v>144359.66367000001</c:v>
                </c:pt>
                <c:pt idx="2">
                  <c:v>136437.55009</c:v>
                </c:pt>
                <c:pt idx="3">
                  <c:v>136334.29895</c:v>
                </c:pt>
                <c:pt idx="4">
                  <c:v>133788.15731000001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'2002_2019_AYLIK_IHR'!$C$13:$N$13</c:f>
              <c:numCache>
                <c:formatCode>#,##0</c:formatCode>
                <c:ptCount val="12"/>
                <c:pt idx="0">
                  <c:v>153621.37202000001</c:v>
                </c:pt>
                <c:pt idx="1">
                  <c:v>132753.50149</c:v>
                </c:pt>
                <c:pt idx="2">
                  <c:v>124563.13004</c:v>
                </c:pt>
                <c:pt idx="3">
                  <c:v>147757.61514000001</c:v>
                </c:pt>
                <c:pt idx="4">
                  <c:v>140152.84507000001</c:v>
                </c:pt>
                <c:pt idx="5">
                  <c:v>100310.21571</c:v>
                </c:pt>
                <c:pt idx="6">
                  <c:v>117908.15614000001</c:v>
                </c:pt>
                <c:pt idx="7">
                  <c:v>63697.746619999998</c:v>
                </c:pt>
                <c:pt idx="8">
                  <c:v>130607.7053</c:v>
                </c:pt>
                <c:pt idx="9">
                  <c:v>178003.61371000001</c:v>
                </c:pt>
                <c:pt idx="10">
                  <c:v>179367.82448000001</c:v>
                </c:pt>
                <c:pt idx="11">
                  <c:v>164771.83549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78304"/>
        <c:axId val="431766336"/>
      </c:lineChart>
      <c:catAx>
        <c:axId val="43177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66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7663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783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'2002_2019_AYLIK_IHR'!$C$14:$N$14</c:f>
              <c:numCache>
                <c:formatCode>#,##0</c:formatCode>
                <c:ptCount val="12"/>
                <c:pt idx="0">
                  <c:v>28852.43131</c:v>
                </c:pt>
                <c:pt idx="1">
                  <c:v>26829.830040000001</c:v>
                </c:pt>
                <c:pt idx="2">
                  <c:v>34862.358189999999</c:v>
                </c:pt>
                <c:pt idx="3">
                  <c:v>24122.14443</c:v>
                </c:pt>
                <c:pt idx="4">
                  <c:v>28015.353999999999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'2002_2019_AYLIK_IHR'!$C$15:$N$15</c:f>
              <c:numCache>
                <c:formatCode>#,##0</c:formatCode>
                <c:ptCount val="12"/>
                <c:pt idx="0">
                  <c:v>63470.139309999999</c:v>
                </c:pt>
                <c:pt idx="1">
                  <c:v>57999.799489999998</c:v>
                </c:pt>
                <c:pt idx="2">
                  <c:v>47250.82015</c:v>
                </c:pt>
                <c:pt idx="3">
                  <c:v>28798.931809999998</c:v>
                </c:pt>
                <c:pt idx="4">
                  <c:v>27552.43924</c:v>
                </c:pt>
                <c:pt idx="5">
                  <c:v>17097.2582</c:v>
                </c:pt>
                <c:pt idx="6">
                  <c:v>17987.946319999999</c:v>
                </c:pt>
                <c:pt idx="7">
                  <c:v>16805.825659999999</c:v>
                </c:pt>
                <c:pt idx="8">
                  <c:v>26288.061740000001</c:v>
                </c:pt>
                <c:pt idx="9">
                  <c:v>28306.503280000001</c:v>
                </c:pt>
                <c:pt idx="10">
                  <c:v>34843.242209999997</c:v>
                </c:pt>
                <c:pt idx="11">
                  <c:v>33075.86722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66880"/>
        <c:axId val="431778848"/>
      </c:lineChart>
      <c:catAx>
        <c:axId val="43176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78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7788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668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'2002_2019_AYLIK_IHR'!$C$16:$N$16</c:f>
              <c:numCache>
                <c:formatCode>#,##0</c:formatCode>
                <c:ptCount val="12"/>
                <c:pt idx="0">
                  <c:v>82543.428780000002</c:v>
                </c:pt>
                <c:pt idx="1">
                  <c:v>82189.18088</c:v>
                </c:pt>
                <c:pt idx="2">
                  <c:v>73557.318710000007</c:v>
                </c:pt>
                <c:pt idx="3">
                  <c:v>60277.450449999997</c:v>
                </c:pt>
                <c:pt idx="4">
                  <c:v>96764.626529999994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'2002_2019_AYLIK_IHR'!$C$17:$N$17</c:f>
              <c:numCache>
                <c:formatCode>#,##0</c:formatCode>
                <c:ptCount val="12"/>
                <c:pt idx="0">
                  <c:v>77553.726509999993</c:v>
                </c:pt>
                <c:pt idx="1">
                  <c:v>83548.081090000007</c:v>
                </c:pt>
                <c:pt idx="2">
                  <c:v>65103.239679999999</c:v>
                </c:pt>
                <c:pt idx="3">
                  <c:v>53878.586889999999</c:v>
                </c:pt>
                <c:pt idx="4">
                  <c:v>72477.135729999995</c:v>
                </c:pt>
                <c:pt idx="5">
                  <c:v>86879.483730000007</c:v>
                </c:pt>
                <c:pt idx="6">
                  <c:v>90149.987599999993</c:v>
                </c:pt>
                <c:pt idx="7">
                  <c:v>66542.850229999996</c:v>
                </c:pt>
                <c:pt idx="8">
                  <c:v>119426.97013</c:v>
                </c:pt>
                <c:pt idx="9">
                  <c:v>122858.87014</c:v>
                </c:pt>
                <c:pt idx="10">
                  <c:v>101133.17666</c:v>
                </c:pt>
                <c:pt idx="11">
                  <c:v>72009.888709999999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77760"/>
        <c:axId val="431769600"/>
      </c:lineChart>
      <c:catAx>
        <c:axId val="43177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696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769600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777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'2002_2019_AYLIK_IHR'!$A$18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'2002_2019_AYLIK_IHR'!$C$18:$N$18</c:f>
              <c:numCache>
                <c:formatCode>#,##0</c:formatCode>
                <c:ptCount val="12"/>
                <c:pt idx="0">
                  <c:v>8448.1456600000001</c:v>
                </c:pt>
                <c:pt idx="1">
                  <c:v>13166.345960000001</c:v>
                </c:pt>
                <c:pt idx="2">
                  <c:v>19682.62761</c:v>
                </c:pt>
                <c:pt idx="3">
                  <c:v>9745.6436599999997</c:v>
                </c:pt>
                <c:pt idx="4">
                  <c:v>8977.9546100000007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'2002_2019_AYLIK_IHR'!$A$19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'2002_2019_AYLIK_IHR'!$C$19:$N$19</c:f>
              <c:numCache>
                <c:formatCode>#,##0</c:formatCode>
                <c:ptCount val="12"/>
                <c:pt idx="0">
                  <c:v>8699.7593300000008</c:v>
                </c:pt>
                <c:pt idx="1">
                  <c:v>14888.55919</c:v>
                </c:pt>
                <c:pt idx="2">
                  <c:v>18298.714830000001</c:v>
                </c:pt>
                <c:pt idx="3">
                  <c:v>11630.61274</c:v>
                </c:pt>
                <c:pt idx="4">
                  <c:v>6780.4105499999996</c:v>
                </c:pt>
                <c:pt idx="5">
                  <c:v>4806.9034300000003</c:v>
                </c:pt>
                <c:pt idx="6">
                  <c:v>4293.7941899999996</c:v>
                </c:pt>
                <c:pt idx="7">
                  <c:v>4651.7716099999998</c:v>
                </c:pt>
                <c:pt idx="8">
                  <c:v>5349.45957</c:v>
                </c:pt>
                <c:pt idx="9">
                  <c:v>5137.6928900000003</c:v>
                </c:pt>
                <c:pt idx="10">
                  <c:v>7430.7043599999997</c:v>
                </c:pt>
                <c:pt idx="11">
                  <c:v>7334.2233299999998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70688"/>
        <c:axId val="431771232"/>
      </c:lineChart>
      <c:catAx>
        <c:axId val="4317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71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771232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70688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'2002_2019_AYLIK_IHR'!$C$20:$N$20</c:f>
              <c:numCache>
                <c:formatCode>#,##0</c:formatCode>
                <c:ptCount val="12"/>
                <c:pt idx="0">
                  <c:v>220627.41555000001</c:v>
                </c:pt>
                <c:pt idx="1">
                  <c:v>211080.66346000001</c:v>
                </c:pt>
                <c:pt idx="2">
                  <c:v>237571.21019000001</c:v>
                </c:pt>
                <c:pt idx="3">
                  <c:v>217807.31377000001</c:v>
                </c:pt>
                <c:pt idx="4">
                  <c:v>231307.38268000001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'2002_2019_AYLIK_IHR'!$C$21:$N$21</c:f>
              <c:numCache>
                <c:formatCode>#,##0</c:formatCode>
                <c:ptCount val="12"/>
                <c:pt idx="0">
                  <c:v>218255.13686</c:v>
                </c:pt>
                <c:pt idx="1">
                  <c:v>177209.36773</c:v>
                </c:pt>
                <c:pt idx="2">
                  <c:v>219741.03091</c:v>
                </c:pt>
                <c:pt idx="3">
                  <c:v>213714.70480000001</c:v>
                </c:pt>
                <c:pt idx="4">
                  <c:v>211948.28867000001</c:v>
                </c:pt>
                <c:pt idx="5">
                  <c:v>189600.86120000001</c:v>
                </c:pt>
                <c:pt idx="6">
                  <c:v>202233.59744000001</c:v>
                </c:pt>
                <c:pt idx="7">
                  <c:v>192331.07040999999</c:v>
                </c:pt>
                <c:pt idx="8">
                  <c:v>208921.23465</c:v>
                </c:pt>
                <c:pt idx="9">
                  <c:v>221852.63436</c:v>
                </c:pt>
                <c:pt idx="10">
                  <c:v>241024.81894</c:v>
                </c:pt>
                <c:pt idx="11">
                  <c:v>213749.00803999999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75584"/>
        <c:axId val="431772864"/>
      </c:lineChart>
      <c:catAx>
        <c:axId val="4317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72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772864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7558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'2002_2019_AYLIK_IHR'!$C$22:$N$22</c:f>
              <c:numCache>
                <c:formatCode>#,##0</c:formatCode>
                <c:ptCount val="12"/>
                <c:pt idx="0">
                  <c:v>392913.52137999999</c:v>
                </c:pt>
                <c:pt idx="1">
                  <c:v>411576.28675000003</c:v>
                </c:pt>
                <c:pt idx="2">
                  <c:v>472023.17913</c:v>
                </c:pt>
                <c:pt idx="3">
                  <c:v>476882.59443</c:v>
                </c:pt>
                <c:pt idx="4">
                  <c:v>527454.78356000001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'2002_2019_AYLIK_IHR'!$C$23:$N$23</c:f>
              <c:numCache>
                <c:formatCode>#,##0</c:formatCode>
                <c:ptCount val="12"/>
                <c:pt idx="0">
                  <c:v>371395.50023000001</c:v>
                </c:pt>
                <c:pt idx="1">
                  <c:v>397684.04918999999</c:v>
                </c:pt>
                <c:pt idx="2">
                  <c:v>456864.21461999998</c:v>
                </c:pt>
                <c:pt idx="3">
                  <c:v>412343.83591999998</c:v>
                </c:pt>
                <c:pt idx="4">
                  <c:v>429374.32088999997</c:v>
                </c:pt>
                <c:pt idx="5">
                  <c:v>384816.46629999997</c:v>
                </c:pt>
                <c:pt idx="6">
                  <c:v>405452.27061000001</c:v>
                </c:pt>
                <c:pt idx="7">
                  <c:v>364791.17083999998</c:v>
                </c:pt>
                <c:pt idx="8">
                  <c:v>409708.27341999998</c:v>
                </c:pt>
                <c:pt idx="9">
                  <c:v>439542.06407999998</c:v>
                </c:pt>
                <c:pt idx="10">
                  <c:v>484324.64371999999</c:v>
                </c:pt>
                <c:pt idx="11">
                  <c:v>458488.33971999999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73952"/>
        <c:axId val="431776672"/>
      </c:lineChart>
      <c:catAx>
        <c:axId val="43177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766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776672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73952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'2002_2019_AYLIK_IHR'!$C$26:$N$26</c:f>
              <c:numCache>
                <c:formatCode>#,##0</c:formatCode>
                <c:ptCount val="12"/>
                <c:pt idx="0">
                  <c:v>675642.58085000003</c:v>
                </c:pt>
                <c:pt idx="1">
                  <c:v>639790.19570000004</c:v>
                </c:pt>
                <c:pt idx="2">
                  <c:v>727664.92744999996</c:v>
                </c:pt>
                <c:pt idx="3">
                  <c:v>691282.51066000003</c:v>
                </c:pt>
                <c:pt idx="4">
                  <c:v>788383.11549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'2002_2019_AYLIK_IHR'!$C$27:$N$27</c:f>
              <c:numCache>
                <c:formatCode>#,##0</c:formatCode>
                <c:ptCount val="12"/>
                <c:pt idx="0">
                  <c:v>695217.7378</c:v>
                </c:pt>
                <c:pt idx="1">
                  <c:v>698373.08108999999</c:v>
                </c:pt>
                <c:pt idx="2">
                  <c:v>791150.88341000001</c:v>
                </c:pt>
                <c:pt idx="3">
                  <c:v>706266.24419</c:v>
                </c:pt>
                <c:pt idx="4">
                  <c:v>747205.41078000003</c:v>
                </c:pt>
                <c:pt idx="5">
                  <c:v>659439.04787999997</c:v>
                </c:pt>
                <c:pt idx="6">
                  <c:v>699579.03579999995</c:v>
                </c:pt>
                <c:pt idx="7">
                  <c:v>615916.05243000004</c:v>
                </c:pt>
                <c:pt idx="8">
                  <c:v>716766.21788000001</c:v>
                </c:pt>
                <c:pt idx="9">
                  <c:v>759184.79778000002</c:v>
                </c:pt>
                <c:pt idx="10">
                  <c:v>746796.36410000001</c:v>
                </c:pt>
                <c:pt idx="11">
                  <c:v>621886.65483000001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74496"/>
        <c:axId val="431776128"/>
      </c:lineChart>
      <c:catAx>
        <c:axId val="43177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7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7761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7449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'2002_2019_AYLIK_IHR'!$A$28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'2002_2019_AYLIK_IHR'!$C$28:$N$28</c:f>
              <c:numCache>
                <c:formatCode>#,##0</c:formatCode>
                <c:ptCount val="12"/>
                <c:pt idx="0">
                  <c:v>116970.32388</c:v>
                </c:pt>
                <c:pt idx="1">
                  <c:v>146345.07359000001</c:v>
                </c:pt>
                <c:pt idx="2">
                  <c:v>176137.64150999999</c:v>
                </c:pt>
                <c:pt idx="3">
                  <c:v>141819.66516</c:v>
                </c:pt>
                <c:pt idx="4">
                  <c:v>162861.80744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'2002_2019_AYLIK_IHR'!$A$29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'2002_2019_AYLIK_IHR'!$C$29:$N$29</c:f>
              <c:numCache>
                <c:formatCode>#,##0</c:formatCode>
                <c:ptCount val="12"/>
                <c:pt idx="0">
                  <c:v>129006.51098000001</c:v>
                </c:pt>
                <c:pt idx="1">
                  <c:v>144500.90893000001</c:v>
                </c:pt>
                <c:pt idx="2">
                  <c:v>168928.24050000001</c:v>
                </c:pt>
                <c:pt idx="3">
                  <c:v>149690.21275999999</c:v>
                </c:pt>
                <c:pt idx="4">
                  <c:v>141957.16248999999</c:v>
                </c:pt>
                <c:pt idx="5">
                  <c:v>117837.21334</c:v>
                </c:pt>
                <c:pt idx="6">
                  <c:v>149645.90728000001</c:v>
                </c:pt>
                <c:pt idx="7">
                  <c:v>142627.31474</c:v>
                </c:pt>
                <c:pt idx="8">
                  <c:v>138314.59461</c:v>
                </c:pt>
                <c:pt idx="9">
                  <c:v>142958.90181000001</c:v>
                </c:pt>
                <c:pt idx="10">
                  <c:v>124210.01234</c:v>
                </c:pt>
                <c:pt idx="11">
                  <c:v>133911.37234999999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77216"/>
        <c:axId val="433007136"/>
      </c:lineChart>
      <c:catAx>
        <c:axId val="43177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3007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00713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772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'2002_2019_AYLIK_IHR'!$C$30:$N$30</c:f>
              <c:numCache>
                <c:formatCode>#,##0</c:formatCode>
                <c:ptCount val="12"/>
                <c:pt idx="0">
                  <c:v>182672.99269000001</c:v>
                </c:pt>
                <c:pt idx="1">
                  <c:v>185858.84268</c:v>
                </c:pt>
                <c:pt idx="2">
                  <c:v>208933.02343999999</c:v>
                </c:pt>
                <c:pt idx="3">
                  <c:v>229831.33825</c:v>
                </c:pt>
                <c:pt idx="4">
                  <c:v>235999.69239000001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'2002_2019_AYLIK_IHR'!$C$31:$N$31</c:f>
              <c:numCache>
                <c:formatCode>#,##0</c:formatCode>
                <c:ptCount val="12"/>
                <c:pt idx="0">
                  <c:v>168766.30025999999</c:v>
                </c:pt>
                <c:pt idx="1">
                  <c:v>173337.79154999999</c:v>
                </c:pt>
                <c:pt idx="2">
                  <c:v>211790.01795000001</c:v>
                </c:pt>
                <c:pt idx="3">
                  <c:v>190638.38509</c:v>
                </c:pt>
                <c:pt idx="4">
                  <c:v>200048.17971</c:v>
                </c:pt>
                <c:pt idx="5">
                  <c:v>152699.56980999999</c:v>
                </c:pt>
                <c:pt idx="6">
                  <c:v>184959.29788</c:v>
                </c:pt>
                <c:pt idx="7">
                  <c:v>158409.96462000001</c:v>
                </c:pt>
                <c:pt idx="8">
                  <c:v>193617.09578</c:v>
                </c:pt>
                <c:pt idx="9">
                  <c:v>213044.10553</c:v>
                </c:pt>
                <c:pt idx="10">
                  <c:v>227692.57577</c:v>
                </c:pt>
                <c:pt idx="11">
                  <c:v>190174.85818000001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004416"/>
        <c:axId val="432995168"/>
      </c:lineChart>
      <c:catAx>
        <c:axId val="43300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299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299516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300441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'2002_2019_AYLIK_IHR'!$A$59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'2002_2019_AYLIK_IHR'!$C$59:$N$59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430250.76095999999</c:v>
                </c:pt>
                <c:pt idx="5">
                  <c:v>379256.99645999999</c:v>
                </c:pt>
                <c:pt idx="6">
                  <c:v>403169.32608999999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415068.17206999997</c:v>
                </c:pt>
                <c:pt idx="10">
                  <c:v>398765.57965999999</c:v>
                </c:pt>
                <c:pt idx="11">
                  <c:v>373590.67228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'2002_2019_AYLIK_IHR'!$A$58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'2002_2019_AYLIK_IHR'!$C$58:$N$58</c:f>
              <c:numCache>
                <c:formatCode>#,##0</c:formatCode>
                <c:ptCount val="12"/>
                <c:pt idx="0">
                  <c:v>304076.68474</c:v>
                </c:pt>
                <c:pt idx="1">
                  <c:v>293966.76949999999</c:v>
                </c:pt>
                <c:pt idx="2">
                  <c:v>368407.54131</c:v>
                </c:pt>
                <c:pt idx="3">
                  <c:v>385343.71935999999</c:v>
                </c:pt>
                <c:pt idx="4">
                  <c:v>460059.22863999999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478240"/>
        <c:axId val="357480416"/>
      </c:lineChart>
      <c:catAx>
        <c:axId val="35747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7480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74804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74782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'2002_2019_AYLIK_IHR'!$C$32:$N$32</c:f>
              <c:numCache>
                <c:formatCode>#,##0</c:formatCode>
                <c:ptCount val="12"/>
                <c:pt idx="0">
                  <c:v>1522893.0125299999</c:v>
                </c:pt>
                <c:pt idx="1">
                  <c:v>1633797.31259</c:v>
                </c:pt>
                <c:pt idx="2">
                  <c:v>1828157.14524</c:v>
                </c:pt>
                <c:pt idx="3">
                  <c:v>1764707.4326899999</c:v>
                </c:pt>
                <c:pt idx="4">
                  <c:v>1944390.89377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'2002_2019_AYLIK_IHR'!$C$33:$N$33</c:f>
              <c:numCache>
                <c:formatCode>#,##0</c:formatCode>
                <c:ptCount val="12"/>
                <c:pt idx="0">
                  <c:v>1349461.76315</c:v>
                </c:pt>
                <c:pt idx="1">
                  <c:v>1260187.44426</c:v>
                </c:pt>
                <c:pt idx="2">
                  <c:v>1560031.6217</c:v>
                </c:pt>
                <c:pt idx="3">
                  <c:v>1347996.30308</c:v>
                </c:pt>
                <c:pt idx="4">
                  <c:v>1461152.30905</c:v>
                </c:pt>
                <c:pt idx="5">
                  <c:v>1417615.5962</c:v>
                </c:pt>
                <c:pt idx="6">
                  <c:v>1473259.5628599999</c:v>
                </c:pt>
                <c:pt idx="7">
                  <c:v>1374072.55433</c:v>
                </c:pt>
                <c:pt idx="8">
                  <c:v>1529524.6383499999</c:v>
                </c:pt>
                <c:pt idx="9">
                  <c:v>1583017.92915</c:v>
                </c:pt>
                <c:pt idx="10">
                  <c:v>1489301.9779099999</c:v>
                </c:pt>
                <c:pt idx="11">
                  <c:v>1507554.6243100001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000608"/>
        <c:axId val="432995712"/>
      </c:lineChart>
      <c:catAx>
        <c:axId val="43300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299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2995712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30006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'2002_2019_AYLIK_IHR'!$C$42:$N$42</c:f>
              <c:numCache>
                <c:formatCode>#,##0</c:formatCode>
                <c:ptCount val="12"/>
                <c:pt idx="0">
                  <c:v>585777.77391999995</c:v>
                </c:pt>
                <c:pt idx="1">
                  <c:v>601202.43406</c:v>
                </c:pt>
                <c:pt idx="2">
                  <c:v>699126.69481999998</c:v>
                </c:pt>
                <c:pt idx="3">
                  <c:v>660530.20947</c:v>
                </c:pt>
                <c:pt idx="4">
                  <c:v>782617.43935999996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'2002_2019_AYLIK_IHR'!$C$43:$N$43</c:f>
              <c:numCache>
                <c:formatCode>#,##0</c:formatCode>
                <c:ptCount val="12"/>
                <c:pt idx="0">
                  <c:v>511761.42559</c:v>
                </c:pt>
                <c:pt idx="1">
                  <c:v>547295.95458999998</c:v>
                </c:pt>
                <c:pt idx="2">
                  <c:v>635697.34967000003</c:v>
                </c:pt>
                <c:pt idx="3">
                  <c:v>602380.30782999995</c:v>
                </c:pt>
                <c:pt idx="4">
                  <c:v>622847.98627999995</c:v>
                </c:pt>
                <c:pt idx="5">
                  <c:v>551031.92663</c:v>
                </c:pt>
                <c:pt idx="6">
                  <c:v>611387.17458999995</c:v>
                </c:pt>
                <c:pt idx="7">
                  <c:v>550932.26330999995</c:v>
                </c:pt>
                <c:pt idx="8">
                  <c:v>612422.20359000005</c:v>
                </c:pt>
                <c:pt idx="9">
                  <c:v>702370.57146999997</c:v>
                </c:pt>
                <c:pt idx="10">
                  <c:v>702719.7781</c:v>
                </c:pt>
                <c:pt idx="11">
                  <c:v>662757.72759000002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002784"/>
        <c:axId val="433001152"/>
      </c:lineChart>
      <c:catAx>
        <c:axId val="43300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300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00115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300278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'2002_2019_AYLIK_IHR'!$C$36:$N$36</c:f>
              <c:numCache>
                <c:formatCode>#,##0</c:formatCode>
                <c:ptCount val="12"/>
                <c:pt idx="0">
                  <c:v>2327891.0437099999</c:v>
                </c:pt>
                <c:pt idx="1">
                  <c:v>2544778.6626900001</c:v>
                </c:pt>
                <c:pt idx="2">
                  <c:v>2883361.6969099999</c:v>
                </c:pt>
                <c:pt idx="3">
                  <c:v>2615303.1431300002</c:v>
                </c:pt>
                <c:pt idx="4">
                  <c:v>2758038.2257300001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'2002_2019_AYLIK_IHR'!$C$37:$N$37</c:f>
              <c:numCache>
                <c:formatCode>#,##0</c:formatCode>
                <c:ptCount val="12"/>
                <c:pt idx="0">
                  <c:v>2285575.09082</c:v>
                </c:pt>
                <c:pt idx="1">
                  <c:v>2795908.2250100002</c:v>
                </c:pt>
                <c:pt idx="2">
                  <c:v>3144072.3177899998</c:v>
                </c:pt>
                <c:pt idx="3">
                  <c:v>2901991.04024</c:v>
                </c:pt>
                <c:pt idx="4">
                  <c:v>2764089.3998699998</c:v>
                </c:pt>
                <c:pt idx="5">
                  <c:v>2539894.5764500001</c:v>
                </c:pt>
                <c:pt idx="6">
                  <c:v>2762765.1183199999</c:v>
                </c:pt>
                <c:pt idx="7">
                  <c:v>1607580.9760799999</c:v>
                </c:pt>
                <c:pt idx="8">
                  <c:v>2605378.7055799998</c:v>
                </c:pt>
                <c:pt idx="9">
                  <c:v>2918845.8335500001</c:v>
                </c:pt>
                <c:pt idx="10">
                  <c:v>2766904.93548</c:v>
                </c:pt>
                <c:pt idx="11">
                  <c:v>2472080.4637699998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93536"/>
        <c:axId val="433006048"/>
      </c:lineChart>
      <c:catAx>
        <c:axId val="432993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3006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00604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2993536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'2002_2019_AYLIK_IHR'!$C$40:$N$40</c:f>
              <c:numCache>
                <c:formatCode>#,##0</c:formatCode>
                <c:ptCount val="12"/>
                <c:pt idx="0">
                  <c:v>797389.98</c:v>
                </c:pt>
                <c:pt idx="1">
                  <c:v>889006.11655000004</c:v>
                </c:pt>
                <c:pt idx="2">
                  <c:v>992677.72141999996</c:v>
                </c:pt>
                <c:pt idx="3">
                  <c:v>937367.85609999998</c:v>
                </c:pt>
                <c:pt idx="4">
                  <c:v>1046651.08325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'2002_2019_AYLIK_IHR'!$C$41:$N$41</c:f>
              <c:numCache>
                <c:formatCode>#,##0</c:formatCode>
                <c:ptCount val="12"/>
                <c:pt idx="0">
                  <c:v>767130.12494999997</c:v>
                </c:pt>
                <c:pt idx="1">
                  <c:v>879671.44675</c:v>
                </c:pt>
                <c:pt idx="2">
                  <c:v>1028302.50552</c:v>
                </c:pt>
                <c:pt idx="3">
                  <c:v>948811.22777</c:v>
                </c:pt>
                <c:pt idx="4">
                  <c:v>985789.50477999996</c:v>
                </c:pt>
                <c:pt idx="5">
                  <c:v>861743.66347999999</c:v>
                </c:pt>
                <c:pt idx="6">
                  <c:v>871301.42177999998</c:v>
                </c:pt>
                <c:pt idx="7">
                  <c:v>800780.80090999999</c:v>
                </c:pt>
                <c:pt idx="8">
                  <c:v>999351.2365</c:v>
                </c:pt>
                <c:pt idx="9">
                  <c:v>1112867.0086300001</c:v>
                </c:pt>
                <c:pt idx="10">
                  <c:v>1091022.93414</c:v>
                </c:pt>
                <c:pt idx="11">
                  <c:v>957264.71921999997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94624"/>
        <c:axId val="433003872"/>
      </c:lineChart>
      <c:catAx>
        <c:axId val="43299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3003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003872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299462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'2002_2019_AYLIK_IHR'!$C$34:$N$34</c:f>
              <c:numCache>
                <c:formatCode>#,##0</c:formatCode>
                <c:ptCount val="12"/>
                <c:pt idx="0">
                  <c:v>1415484.7377200001</c:v>
                </c:pt>
                <c:pt idx="1">
                  <c:v>1414602.74135</c:v>
                </c:pt>
                <c:pt idx="2">
                  <c:v>1675716.0282300001</c:v>
                </c:pt>
                <c:pt idx="3">
                  <c:v>1507148.3330399999</c:v>
                </c:pt>
                <c:pt idx="4">
                  <c:v>1627522.0734399999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'2002_2019_AYLIK_IHR'!$C$35:$N$35</c:f>
              <c:numCache>
                <c:formatCode>#,##0</c:formatCode>
                <c:ptCount val="12"/>
                <c:pt idx="0">
                  <c:v>1427518.43108</c:v>
                </c:pt>
                <c:pt idx="1">
                  <c:v>1405228.1349899999</c:v>
                </c:pt>
                <c:pt idx="2">
                  <c:v>1678441.7929199999</c:v>
                </c:pt>
                <c:pt idx="3">
                  <c:v>1464978.9456799999</c:v>
                </c:pt>
                <c:pt idx="4">
                  <c:v>1481005.85201</c:v>
                </c:pt>
                <c:pt idx="5">
                  <c:v>1354507.2340200001</c:v>
                </c:pt>
                <c:pt idx="6">
                  <c:v>1580637.0014500001</c:v>
                </c:pt>
                <c:pt idx="7">
                  <c:v>1385416.9784899999</c:v>
                </c:pt>
                <c:pt idx="8">
                  <c:v>1459394.0889000001</c:v>
                </c:pt>
                <c:pt idx="9">
                  <c:v>1561042.1975799999</c:v>
                </c:pt>
                <c:pt idx="10">
                  <c:v>1525290.1079299999</c:v>
                </c:pt>
                <c:pt idx="11">
                  <c:v>1306181.39857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94080"/>
        <c:axId val="433004960"/>
      </c:lineChart>
      <c:catAx>
        <c:axId val="43299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300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004960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29940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'2002_2019_AYLIK_IHR'!$C$44:$N$44</c:f>
              <c:numCache>
                <c:formatCode>#,##0</c:formatCode>
                <c:ptCount val="12"/>
                <c:pt idx="0">
                  <c:v>650851.40830999997</c:v>
                </c:pt>
                <c:pt idx="1">
                  <c:v>655198.73181000003</c:v>
                </c:pt>
                <c:pt idx="2">
                  <c:v>712465.37985999999</c:v>
                </c:pt>
                <c:pt idx="3">
                  <c:v>707332.84158000001</c:v>
                </c:pt>
                <c:pt idx="4">
                  <c:v>828400.45768999995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'2002_2019_AYLIK_IHR'!$C$45:$N$45</c:f>
              <c:numCache>
                <c:formatCode>#,##0</c:formatCode>
                <c:ptCount val="12"/>
                <c:pt idx="0">
                  <c:v>597071.10094999999</c:v>
                </c:pt>
                <c:pt idx="1">
                  <c:v>635657.39185999997</c:v>
                </c:pt>
                <c:pt idx="2">
                  <c:v>752662.33996999997</c:v>
                </c:pt>
                <c:pt idx="3">
                  <c:v>698004.58819000004</c:v>
                </c:pt>
                <c:pt idx="4">
                  <c:v>716062.79812000005</c:v>
                </c:pt>
                <c:pt idx="5">
                  <c:v>656930.07006000006</c:v>
                </c:pt>
                <c:pt idx="6">
                  <c:v>686919.49075999996</c:v>
                </c:pt>
                <c:pt idx="7">
                  <c:v>600373.73675000004</c:v>
                </c:pt>
                <c:pt idx="8">
                  <c:v>663447.95184999995</c:v>
                </c:pt>
                <c:pt idx="9">
                  <c:v>715231.58592999994</c:v>
                </c:pt>
                <c:pt idx="10">
                  <c:v>729424.65784</c:v>
                </c:pt>
                <c:pt idx="11">
                  <c:v>631280.74283999996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99520"/>
        <c:axId val="433001696"/>
      </c:lineChart>
      <c:catAx>
        <c:axId val="43299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300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001696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299952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'2002_2019_AYLIK_IHR'!$C$48:$N$48</c:f>
              <c:numCache>
                <c:formatCode>#,##0</c:formatCode>
                <c:ptCount val="12"/>
                <c:pt idx="0">
                  <c:v>251910.98457</c:v>
                </c:pt>
                <c:pt idx="1">
                  <c:v>266435.40298999997</c:v>
                </c:pt>
                <c:pt idx="2">
                  <c:v>316776.43423000001</c:v>
                </c:pt>
                <c:pt idx="3">
                  <c:v>311374.62167999998</c:v>
                </c:pt>
                <c:pt idx="4">
                  <c:v>354426.16768000001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'2002_2019_AYLIK_IHR'!$C$49:$N$49</c:f>
              <c:numCache>
                <c:formatCode>#,##0</c:formatCode>
                <c:ptCount val="12"/>
                <c:pt idx="0">
                  <c:v>208340.64773999999</c:v>
                </c:pt>
                <c:pt idx="1">
                  <c:v>239376.10553999999</c:v>
                </c:pt>
                <c:pt idx="2">
                  <c:v>266845.07678</c:v>
                </c:pt>
                <c:pt idx="3">
                  <c:v>258397.52884000001</c:v>
                </c:pt>
                <c:pt idx="4">
                  <c:v>273577.41087999998</c:v>
                </c:pt>
                <c:pt idx="5">
                  <c:v>254254.18246000001</c:v>
                </c:pt>
                <c:pt idx="6">
                  <c:v>256352.098</c:v>
                </c:pt>
                <c:pt idx="7">
                  <c:v>220595.08929</c:v>
                </c:pt>
                <c:pt idx="8">
                  <c:v>243458.81565999999</c:v>
                </c:pt>
                <c:pt idx="9">
                  <c:v>261500.93969</c:v>
                </c:pt>
                <c:pt idx="10">
                  <c:v>261200.28651000001</c:v>
                </c:pt>
                <c:pt idx="11">
                  <c:v>242754.13456999999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005504"/>
        <c:axId val="432997344"/>
      </c:lineChart>
      <c:catAx>
        <c:axId val="433005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2997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29973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3005504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'2002_2019_AYLIK_IHR'!$C$50:$N$50</c:f>
              <c:numCache>
                <c:formatCode>#,##0</c:formatCode>
                <c:ptCount val="12"/>
                <c:pt idx="0">
                  <c:v>272605.94021999999</c:v>
                </c:pt>
                <c:pt idx="1">
                  <c:v>250588.32324999999</c:v>
                </c:pt>
                <c:pt idx="2">
                  <c:v>297957.09169999999</c:v>
                </c:pt>
                <c:pt idx="3">
                  <c:v>258700.74940999999</c:v>
                </c:pt>
                <c:pt idx="4">
                  <c:v>362202.10943000001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'2002_2019_AYLIK_IHR'!$C$51:$N$51</c:f>
              <c:numCache>
                <c:formatCode>#,##0</c:formatCode>
                <c:ptCount val="12"/>
                <c:pt idx="0">
                  <c:v>141387.96517000001</c:v>
                </c:pt>
                <c:pt idx="1">
                  <c:v>195475.11747</c:v>
                </c:pt>
                <c:pt idx="2">
                  <c:v>522430.24839999998</c:v>
                </c:pt>
                <c:pt idx="3">
                  <c:v>354309.10266999999</c:v>
                </c:pt>
                <c:pt idx="4">
                  <c:v>250847.89319</c:v>
                </c:pt>
                <c:pt idx="5">
                  <c:v>198061.38391</c:v>
                </c:pt>
                <c:pt idx="6">
                  <c:v>259638.05088</c:v>
                </c:pt>
                <c:pt idx="7">
                  <c:v>896300.57183000003</c:v>
                </c:pt>
                <c:pt idx="8">
                  <c:v>590867.07625000004</c:v>
                </c:pt>
                <c:pt idx="9">
                  <c:v>471262.10317999998</c:v>
                </c:pt>
                <c:pt idx="10">
                  <c:v>272161.49738000002</c:v>
                </c:pt>
                <c:pt idx="11">
                  <c:v>252176.95764000001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96256"/>
        <c:axId val="432997888"/>
      </c:lineChart>
      <c:catAx>
        <c:axId val="43299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2997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29978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29962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'2002_2019_AYLIK_IHR'!$C$46:$N$46</c:f>
              <c:numCache>
                <c:formatCode>#,##0</c:formatCode>
                <c:ptCount val="12"/>
                <c:pt idx="0">
                  <c:v>1197530.0786600001</c:v>
                </c:pt>
                <c:pt idx="1">
                  <c:v>1195839.9701100001</c:v>
                </c:pt>
                <c:pt idx="2">
                  <c:v>1307719.3682500001</c:v>
                </c:pt>
                <c:pt idx="3">
                  <c:v>1236073.4741199999</c:v>
                </c:pt>
                <c:pt idx="4">
                  <c:v>1360728.8685900001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'2002_2019_AYLIK_IHR'!$A$47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'2002_2019_AYLIK_IHR'!$C$47:$N$47</c:f>
              <c:numCache>
                <c:formatCode>#,##0</c:formatCode>
                <c:ptCount val="12"/>
                <c:pt idx="0">
                  <c:v>1117500.22694</c:v>
                </c:pt>
                <c:pt idx="1">
                  <c:v>1147428.09671</c:v>
                </c:pt>
                <c:pt idx="2">
                  <c:v>1287249.9662200001</c:v>
                </c:pt>
                <c:pt idx="3">
                  <c:v>1122431.8320899999</c:v>
                </c:pt>
                <c:pt idx="4">
                  <c:v>1204113.1554399999</c:v>
                </c:pt>
                <c:pt idx="5">
                  <c:v>1187610.1720799999</c:v>
                </c:pt>
                <c:pt idx="6">
                  <c:v>1260244.78776</c:v>
                </c:pt>
                <c:pt idx="7">
                  <c:v>1181895.4759899999</c:v>
                </c:pt>
                <c:pt idx="8">
                  <c:v>1404160.0737600001</c:v>
                </c:pt>
                <c:pt idx="9">
                  <c:v>1489984.88032</c:v>
                </c:pt>
                <c:pt idx="10">
                  <c:v>1659630.3535500001</c:v>
                </c:pt>
                <c:pt idx="11">
                  <c:v>1436930.80837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96800"/>
        <c:axId val="433006592"/>
      </c:lineChart>
      <c:catAx>
        <c:axId val="43299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3006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006592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2996800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'2002_2019_AYLIK_IHR'!$A$60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'2002_2019_AYLIK_IHR'!$C$60:$N$60</c:f>
              <c:numCache>
                <c:formatCode>#,##0</c:formatCode>
                <c:ptCount val="12"/>
                <c:pt idx="0">
                  <c:v>304076.68474</c:v>
                </c:pt>
                <c:pt idx="1">
                  <c:v>293966.76949999999</c:v>
                </c:pt>
                <c:pt idx="2">
                  <c:v>368407.54131</c:v>
                </c:pt>
                <c:pt idx="3">
                  <c:v>385343.71935999999</c:v>
                </c:pt>
                <c:pt idx="4">
                  <c:v>460059.22863999999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'2002_2019_AYLIK_IHR'!$A$61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'2002_2019_AYLIK_IHR'!$C$61:$N$61</c:f>
              <c:numCache>
                <c:formatCode>#,##0</c:formatCode>
                <c:ptCount val="12"/>
                <c:pt idx="0">
                  <c:v>391324.55086000002</c:v>
                </c:pt>
                <c:pt idx="1">
                  <c:v>334207.24878999998</c:v>
                </c:pt>
                <c:pt idx="2">
                  <c:v>376898.40801999997</c:v>
                </c:pt>
                <c:pt idx="3">
                  <c:v>369344.33247000002</c:v>
                </c:pt>
                <c:pt idx="4">
                  <c:v>430250.76095999999</c:v>
                </c:pt>
                <c:pt idx="5">
                  <c:v>379256.99645999999</c:v>
                </c:pt>
                <c:pt idx="6">
                  <c:v>403169.32608999999</c:v>
                </c:pt>
                <c:pt idx="7">
                  <c:v>325034.33490000002</c:v>
                </c:pt>
                <c:pt idx="8">
                  <c:v>364373.57481999998</c:v>
                </c:pt>
                <c:pt idx="9">
                  <c:v>415068.17206999997</c:v>
                </c:pt>
                <c:pt idx="10">
                  <c:v>398765.57965999999</c:v>
                </c:pt>
                <c:pt idx="11">
                  <c:v>373590.67228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98432"/>
        <c:axId val="432998976"/>
      </c:lineChart>
      <c:catAx>
        <c:axId val="43299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2998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2998976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299843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'2002_2019_AYLIK_IHR'!$C$78:$N$78</c:f>
              <c:numCache>
                <c:formatCode>#,##0</c:formatCode>
                <c:ptCount val="12"/>
                <c:pt idx="0">
                  <c:v>12434100.724998668</c:v>
                </c:pt>
                <c:pt idx="1">
                  <c:v>13148084.013000133</c:v>
                </c:pt>
                <c:pt idx="2">
                  <c:v>15553315.196999481</c:v>
                </c:pt>
                <c:pt idx="3">
                  <c:v>13846752.356999293</c:v>
                </c:pt>
                <c:pt idx="4">
                  <c:v>14256713.232999386</c:v>
                </c:pt>
                <c:pt idx="5">
                  <c:v>12924460.022999842</c:v>
                </c:pt>
                <c:pt idx="6">
                  <c:v>14048851.409999395</c:v>
                </c:pt>
                <c:pt idx="7">
                  <c:v>12331948.453999996</c:v>
                </c:pt>
                <c:pt idx="8">
                  <c:v>14398012.082999384</c:v>
                </c:pt>
                <c:pt idx="9">
                  <c:v>15677997.153999766</c:v>
                </c:pt>
                <c:pt idx="10">
                  <c:v>15492240.227999074</c:v>
                </c:pt>
                <c:pt idx="11">
                  <c:v>13811387.45199915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'2002_2019_AYLIK_IHR'!$C$79:$N$79</c:f>
              <c:numCache>
                <c:formatCode>#,##0</c:formatCode>
                <c:ptCount val="12"/>
                <c:pt idx="0">
                  <c:v>13183676.003000412</c:v>
                </c:pt>
                <c:pt idx="1">
                  <c:v>13573213.592998119</c:v>
                </c:pt>
                <c:pt idx="2">
                  <c:v>15468443.838997979</c:v>
                </c:pt>
                <c:pt idx="3">
                  <c:v>14479941.535997571</c:v>
                </c:pt>
                <c:pt idx="4">
                  <c:v>15997631.155999999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478784"/>
        <c:axId val="357480960"/>
      </c:lineChart>
      <c:catAx>
        <c:axId val="35747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7480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574809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574787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'2002_2019_AYLIK_IHR'!$A$38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'2002_2019_AYLIK_IHR'!$C$38:$N$38</c:f>
              <c:numCache>
                <c:formatCode>#,##0</c:formatCode>
                <c:ptCount val="12"/>
                <c:pt idx="0">
                  <c:v>91914.359599999996</c:v>
                </c:pt>
                <c:pt idx="1">
                  <c:v>75710.983500000002</c:v>
                </c:pt>
                <c:pt idx="2">
                  <c:v>99641.453349999996</c:v>
                </c:pt>
                <c:pt idx="3">
                  <c:v>114409.47928</c:v>
                </c:pt>
                <c:pt idx="4">
                  <c:v>53989.944869999999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'2002_2019_AYLIK_IHR'!$A$39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'2002_2019_AYLIK_IHR'!$C$39:$N$39</c:f>
              <c:numCache>
                <c:formatCode>#,##0</c:formatCode>
                <c:ptCount val="12"/>
                <c:pt idx="0">
                  <c:v>42524.265619999998</c:v>
                </c:pt>
                <c:pt idx="1">
                  <c:v>56242.339760000003</c:v>
                </c:pt>
                <c:pt idx="2">
                  <c:v>79226.622390000004</c:v>
                </c:pt>
                <c:pt idx="3">
                  <c:v>42637.633880000001</c:v>
                </c:pt>
                <c:pt idx="4">
                  <c:v>133538.68554000001</c:v>
                </c:pt>
                <c:pt idx="5">
                  <c:v>139721.95924</c:v>
                </c:pt>
                <c:pt idx="6">
                  <c:v>148742.76595999999</c:v>
                </c:pt>
                <c:pt idx="7">
                  <c:v>95641.843789999999</c:v>
                </c:pt>
                <c:pt idx="8">
                  <c:v>53260.481919999998</c:v>
                </c:pt>
                <c:pt idx="9">
                  <c:v>130754.85827</c:v>
                </c:pt>
                <c:pt idx="10">
                  <c:v>29652.930079999998</c:v>
                </c:pt>
                <c:pt idx="11">
                  <c:v>38576.353869999999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007680"/>
        <c:axId val="432992448"/>
      </c:lineChart>
      <c:catAx>
        <c:axId val="4330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2992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2992448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300768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'2002_2019_AYLIK_IHR'!$A$52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'2002_2019_AYLIK_IHR'!$C$52:$N$52</c:f>
              <c:numCache>
                <c:formatCode>#,##0</c:formatCode>
                <c:ptCount val="12"/>
                <c:pt idx="0">
                  <c:v>174778.95116</c:v>
                </c:pt>
                <c:pt idx="1">
                  <c:v>170976.06770000001</c:v>
                </c:pt>
                <c:pt idx="2">
                  <c:v>282600.40944000002</c:v>
                </c:pt>
                <c:pt idx="3">
                  <c:v>197055.77673000001</c:v>
                </c:pt>
                <c:pt idx="4">
                  <c:v>249012.43778000001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'2002_2019_AYLIK_IHR'!$C$53:$N$53</c:f>
              <c:numCache>
                <c:formatCode>#,##0</c:formatCode>
                <c:ptCount val="12"/>
                <c:pt idx="0">
                  <c:v>106506.34802</c:v>
                </c:pt>
                <c:pt idx="1">
                  <c:v>149655.0753</c:v>
                </c:pt>
                <c:pt idx="2">
                  <c:v>147926.57779000001</c:v>
                </c:pt>
                <c:pt idx="3">
                  <c:v>189961.07772999999</c:v>
                </c:pt>
                <c:pt idx="4">
                  <c:v>190016.05770999999</c:v>
                </c:pt>
                <c:pt idx="5">
                  <c:v>123013.28576</c:v>
                </c:pt>
                <c:pt idx="6">
                  <c:v>197255.41209</c:v>
                </c:pt>
                <c:pt idx="7">
                  <c:v>119749.85591</c:v>
                </c:pt>
                <c:pt idx="8">
                  <c:v>122785.72756</c:v>
                </c:pt>
                <c:pt idx="9">
                  <c:v>206633.42103999999</c:v>
                </c:pt>
                <c:pt idx="10">
                  <c:v>228958.16792000001</c:v>
                </c:pt>
                <c:pt idx="11">
                  <c:v>253495.31524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003328"/>
        <c:axId val="433000064"/>
      </c:lineChart>
      <c:catAx>
        <c:axId val="43300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3000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00006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30033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'2002_2019_AYLIK_IHR'!$A$54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'2002_2019_AYLIK_IHR'!$C$54:$N$54</c:f>
              <c:numCache>
                <c:formatCode>#,##0</c:formatCode>
                <c:ptCount val="12"/>
                <c:pt idx="0">
                  <c:v>334397.50907999999</c:v>
                </c:pt>
                <c:pt idx="1">
                  <c:v>362360.41947000002</c:v>
                </c:pt>
                <c:pt idx="2">
                  <c:v>414518.55369999999</c:v>
                </c:pt>
                <c:pt idx="3">
                  <c:v>392916.03269999998</c:v>
                </c:pt>
                <c:pt idx="4">
                  <c:v>473926.25371000002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'2002_2019_AYLIK_IHR'!$C$55:$N$55</c:f>
              <c:numCache>
                <c:formatCode>#,##0</c:formatCode>
                <c:ptCount val="12"/>
                <c:pt idx="0">
                  <c:v>331287.17619999999</c:v>
                </c:pt>
                <c:pt idx="1">
                  <c:v>350915.61978000001</c:v>
                </c:pt>
                <c:pt idx="2">
                  <c:v>417498.91473000002</c:v>
                </c:pt>
                <c:pt idx="3">
                  <c:v>365936.32127000001</c:v>
                </c:pt>
                <c:pt idx="4">
                  <c:v>406279.17541999999</c:v>
                </c:pt>
                <c:pt idx="5">
                  <c:v>357596.32114999997</c:v>
                </c:pt>
                <c:pt idx="6">
                  <c:v>401515.14698000002</c:v>
                </c:pt>
                <c:pt idx="7">
                  <c:v>342625.92940000002</c:v>
                </c:pt>
                <c:pt idx="8">
                  <c:v>374318.99060999998</c:v>
                </c:pt>
                <c:pt idx="9">
                  <c:v>422422.60677000001</c:v>
                </c:pt>
                <c:pt idx="10">
                  <c:v>409450.05657999997</c:v>
                </c:pt>
                <c:pt idx="11">
                  <c:v>352721.51666999998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992992"/>
        <c:axId val="433002240"/>
      </c:lineChart>
      <c:catAx>
        <c:axId val="43299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300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3002240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299299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'2002_2019_AYLIK_IHR'!$A$3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'2002_2019_AYLIK_IHR'!$C$3:$N$3</c:f>
              <c:numCache>
                <c:formatCode>#,##0</c:formatCode>
                <c:ptCount val="12"/>
                <c:pt idx="0">
                  <c:v>1893782.1339599998</c:v>
                </c:pt>
                <c:pt idx="1">
                  <c:v>1835790.3465799999</c:v>
                </c:pt>
                <c:pt idx="2">
                  <c:v>1994921.6316400003</c:v>
                </c:pt>
                <c:pt idx="3">
                  <c:v>1783106.34775</c:v>
                </c:pt>
                <c:pt idx="4">
                  <c:v>1896937.79617</c:v>
                </c:pt>
                <c:pt idx="5">
                  <c:v>1589496.7403500001</c:v>
                </c:pt>
                <c:pt idx="6">
                  <c:v>1678276.1827799999</c:v>
                </c:pt>
                <c:pt idx="7">
                  <c:v>1512401.98162</c:v>
                </c:pt>
                <c:pt idx="8">
                  <c:v>1895119.1197300002</c:v>
                </c:pt>
                <c:pt idx="9">
                  <c:v>2161774.7781700003</c:v>
                </c:pt>
                <c:pt idx="10">
                  <c:v>2304226.4682499999</c:v>
                </c:pt>
                <c:pt idx="11">
                  <c:v>2079526.7695899999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'2002_2019_AYLIK_IHR'!$A$2</c:f>
              <c:strCache>
                <c:ptCount val="1"/>
                <c:pt idx="0">
                  <c:v>2019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'2002_2019_AYLIK_IHR'!$C$2:$N$2</c:f>
              <c:numCache>
                <c:formatCode>#,##0</c:formatCode>
                <c:ptCount val="12"/>
                <c:pt idx="0">
                  <c:v>1882870.0383899999</c:v>
                </c:pt>
                <c:pt idx="1">
                  <c:v>1857752.9878599998</c:v>
                </c:pt>
                <c:pt idx="2">
                  <c:v>1951085.2490400001</c:v>
                </c:pt>
                <c:pt idx="3">
                  <c:v>1880790.9433599999</c:v>
                </c:pt>
                <c:pt idx="4">
                  <c:v>2016197.1414799998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80480"/>
        <c:axId val="431767424"/>
      </c:lineChart>
      <c:catAx>
        <c:axId val="43178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67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76742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8048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2009-2019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'2002_2019_AYLIK_IHR'!$A$70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'2002_2019_AYLIK_IHR'!$C$70:$N$70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'2002_2019_AYLIK_IHR'!$A$71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'2002_2019_AYLIK_IHR'!$C$71:$N$71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'2002_2019_AYLIK_IHR'!$A$72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'2002_2019_AYLIK_IHR'!$C$72:$N$72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'2002_2019_AYLIK_IHR'!$A$73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'2002_2019_AYLIK_IHR'!$C$73:$N$73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'2002_2019_AYLIK_IHR'!$A$74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'2002_2019_AYLIK_IHR'!$C$74:$N$74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'2002_2019_AYLIK_IHR'!$A$75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'2002_2019_AYLIK_IHR'!$C$75:$N$75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'2002_2019_AYLIK_IHR'!$A$76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'2002_2019_AYLIK_IHR'!$C$76:$N$76</c:f>
              <c:numCache>
                <c:formatCode>#,##0</c:formatCode>
                <c:ptCount val="12"/>
                <c:pt idx="0">
                  <c:v>9546115.4000000004</c:v>
                </c:pt>
                <c:pt idx="1">
                  <c:v>12366388.057</c:v>
                </c:pt>
                <c:pt idx="2">
                  <c:v>12757672.093</c:v>
                </c:pt>
                <c:pt idx="3">
                  <c:v>11950497.685000001</c:v>
                </c:pt>
                <c:pt idx="4">
                  <c:v>12098611.067</c:v>
                </c:pt>
                <c:pt idx="5">
                  <c:v>12864154.060000001</c:v>
                </c:pt>
                <c:pt idx="6">
                  <c:v>9850124.8719999995</c:v>
                </c:pt>
                <c:pt idx="7">
                  <c:v>11830762.82</c:v>
                </c:pt>
                <c:pt idx="8">
                  <c:v>10901638.452</c:v>
                </c:pt>
                <c:pt idx="9">
                  <c:v>12796159.91</c:v>
                </c:pt>
                <c:pt idx="10">
                  <c:v>12786936.247</c:v>
                </c:pt>
                <c:pt idx="11">
                  <c:v>12780523.145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'2002_2019_AYLIK_IHR'!$A$77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'2002_2019_AYLIK_IHR'!$C$77:$N$77</c:f>
              <c:numCache>
                <c:formatCode>#,##0</c:formatCode>
                <c:ptCount val="12"/>
                <c:pt idx="0">
                  <c:v>11247585.677000133</c:v>
                </c:pt>
                <c:pt idx="1">
                  <c:v>12089908.933999483</c:v>
                </c:pt>
                <c:pt idx="2">
                  <c:v>14470814.05899963</c:v>
                </c:pt>
                <c:pt idx="3">
                  <c:v>12859938.790999187</c:v>
                </c:pt>
                <c:pt idx="4">
                  <c:v>13582079.73099998</c:v>
                </c:pt>
                <c:pt idx="5">
                  <c:v>13125306.943999315</c:v>
                </c:pt>
                <c:pt idx="6">
                  <c:v>12612074.05599888</c:v>
                </c:pt>
                <c:pt idx="7">
                  <c:v>13248462.990000026</c:v>
                </c:pt>
                <c:pt idx="8">
                  <c:v>11810080.804999635</c:v>
                </c:pt>
                <c:pt idx="9">
                  <c:v>13912699.49399944</c:v>
                </c:pt>
                <c:pt idx="10">
                  <c:v>14188323.115998682</c:v>
                </c:pt>
                <c:pt idx="11">
                  <c:v>13845665.816998869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'2002_2019_AYLIK_IHR'!$A$78</c:f>
              <c:strCache>
                <c:ptCount val="1"/>
                <c:pt idx="0">
                  <c:v>2018</c:v>
                </c:pt>
              </c:strCache>
            </c:strRef>
          </c:tx>
          <c:marker>
            <c:symbol val="none"/>
          </c:marker>
          <c:val>
            <c:numRef>
              <c:f>'2002_2019_AYLIK_IHR'!$C$78:$N$78</c:f>
              <c:numCache>
                <c:formatCode>#,##0</c:formatCode>
                <c:ptCount val="12"/>
                <c:pt idx="0">
                  <c:v>12434100.724998668</c:v>
                </c:pt>
                <c:pt idx="1">
                  <c:v>13148084.013000133</c:v>
                </c:pt>
                <c:pt idx="2">
                  <c:v>15553315.196999481</c:v>
                </c:pt>
                <c:pt idx="3">
                  <c:v>13846752.356999293</c:v>
                </c:pt>
                <c:pt idx="4">
                  <c:v>14256713.232999386</c:v>
                </c:pt>
                <c:pt idx="5">
                  <c:v>12924460.022999842</c:v>
                </c:pt>
                <c:pt idx="6">
                  <c:v>14048851.409999395</c:v>
                </c:pt>
                <c:pt idx="7">
                  <c:v>12331948.453999996</c:v>
                </c:pt>
                <c:pt idx="8">
                  <c:v>14398012.082999384</c:v>
                </c:pt>
                <c:pt idx="9">
                  <c:v>15677997.153999766</c:v>
                </c:pt>
                <c:pt idx="10">
                  <c:v>15492240.227999074</c:v>
                </c:pt>
                <c:pt idx="11">
                  <c:v>13811387.45199915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'2002_2019_AYLIK_IHR'!$A$79</c:f>
              <c:strCache>
                <c:ptCount val="1"/>
                <c:pt idx="0">
                  <c:v>2019</c:v>
                </c:pt>
              </c:strCache>
            </c:strRef>
          </c:tx>
          <c:marker>
            <c:symbol val="none"/>
          </c:marker>
          <c:val>
            <c:numRef>
              <c:f>'2002_2019_AYLIK_IHR'!$C$79:$D$79</c:f>
              <c:numCache>
                <c:formatCode>#,##0</c:formatCode>
                <c:ptCount val="2"/>
                <c:pt idx="0">
                  <c:v>13183676.003000412</c:v>
                </c:pt>
                <c:pt idx="1">
                  <c:v>13573213.592998119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70144"/>
        <c:axId val="431779936"/>
      </c:lineChart>
      <c:catAx>
        <c:axId val="43177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79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779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7014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47424717071655"/>
          <c:y val="0.30397757098544698"/>
          <c:w val="8.666666666666667E-2"/>
          <c:h val="0.6303215223097112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2002-2019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409282700421941"/>
          <c:w val="0.83187226596675412"/>
          <c:h val="0.745147679324894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'2002_2019_AYLIK_IHR'!$A$62:$A$79</c:f>
              <c:strCach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</c:spPr>
            <c:txPr>
              <a:bodyPr anchor="ctr" anchorCtr="0"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'2002_2019_AYLIK_IHR'!$A$62:$A$79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'2002_2019_AYLIK_IHR'!$O$62:$O$79</c:f>
              <c:numCache>
                <c:formatCode>#,##0</c:formatCode>
                <c:ptCount val="18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142529583.80799997</c:v>
                </c:pt>
                <c:pt idx="15">
                  <c:v>156992940.41399324</c:v>
                </c:pt>
                <c:pt idx="16">
                  <c:v>167923862.32899356</c:v>
                </c:pt>
                <c:pt idx="17">
                  <c:v>72702906.126994088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775040"/>
        <c:axId val="431767968"/>
      </c:barChart>
      <c:catAx>
        <c:axId val="43177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67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767968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7504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'2002_2019_AYLIK_IHR'!$A$4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'2002_2019_AYLIK_IHR'!$C$4:$N$4</c:f>
              <c:numCache>
                <c:formatCode>#,##0</c:formatCode>
                <c:ptCount val="12"/>
                <c:pt idx="0">
                  <c:v>560227.50957999995</c:v>
                </c:pt>
                <c:pt idx="1">
                  <c:v>565307.68799999997</c:v>
                </c:pt>
                <c:pt idx="2">
                  <c:v>586916.81333999999</c:v>
                </c:pt>
                <c:pt idx="3">
                  <c:v>598798.15764999995</c:v>
                </c:pt>
                <c:pt idx="4">
                  <c:v>591780.54024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'2002_2019_AYLIK_IHR'!$A$5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'2002_2019_AYLIK_IHR'!$C$5:$N$5</c:f>
              <c:numCache>
                <c:formatCode>#,##0</c:formatCode>
                <c:ptCount val="12"/>
                <c:pt idx="0">
                  <c:v>547223.66903999995</c:v>
                </c:pt>
                <c:pt idx="1">
                  <c:v>534695.97504000005</c:v>
                </c:pt>
                <c:pt idx="2">
                  <c:v>599951.91367000004</c:v>
                </c:pt>
                <c:pt idx="3">
                  <c:v>534035.62387000001</c:v>
                </c:pt>
                <c:pt idx="4">
                  <c:v>559444.18229999999</c:v>
                </c:pt>
                <c:pt idx="5">
                  <c:v>447489.81228999997</c:v>
                </c:pt>
                <c:pt idx="6">
                  <c:v>533361.76101000002</c:v>
                </c:pt>
                <c:pt idx="7">
                  <c:v>490078.24404999998</c:v>
                </c:pt>
                <c:pt idx="8">
                  <c:v>544913.30087000004</c:v>
                </c:pt>
                <c:pt idx="9">
                  <c:v>645860.07984999998</c:v>
                </c:pt>
                <c:pt idx="10">
                  <c:v>647965.97167999996</c:v>
                </c:pt>
                <c:pt idx="11">
                  <c:v>593568.21259999997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72320"/>
        <c:axId val="431765792"/>
      </c:lineChart>
      <c:catAx>
        <c:axId val="431772320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65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765792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72320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'2002_2019_AYLIK_IHR'!$A$6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'2002_2019_AYLIK_IHR'!$C$6:$N$6</c:f>
              <c:numCache>
                <c:formatCode>#,##0</c:formatCode>
                <c:ptCount val="12"/>
                <c:pt idx="0">
                  <c:v>199271.56036</c:v>
                </c:pt>
                <c:pt idx="1">
                  <c:v>165999.48939</c:v>
                </c:pt>
                <c:pt idx="2">
                  <c:v>143628.72250999999</c:v>
                </c:pt>
                <c:pt idx="3">
                  <c:v>113248.42848</c:v>
                </c:pt>
                <c:pt idx="4">
                  <c:v>140951.10248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'2002_2019_AYLIK_IHR'!$A$7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'2002_2019_AYLIK_IHR'!$C$7:$N$7</c:f>
              <c:numCache>
                <c:formatCode>#,##0</c:formatCode>
                <c:ptCount val="12"/>
                <c:pt idx="0">
                  <c:v>225394.03391999999</c:v>
                </c:pt>
                <c:pt idx="1">
                  <c:v>211795.22271</c:v>
                </c:pt>
                <c:pt idx="2">
                  <c:v>207194.92988000001</c:v>
                </c:pt>
                <c:pt idx="3">
                  <c:v>149357.76658</c:v>
                </c:pt>
                <c:pt idx="4">
                  <c:v>213052.51121999999</c:v>
                </c:pt>
                <c:pt idx="5">
                  <c:v>167641.58673000001</c:v>
                </c:pt>
                <c:pt idx="6">
                  <c:v>104393.81816</c:v>
                </c:pt>
                <c:pt idx="7">
                  <c:v>111080.62385</c:v>
                </c:pt>
                <c:pt idx="8">
                  <c:v>152247.07018000001</c:v>
                </c:pt>
                <c:pt idx="9">
                  <c:v>201906.55186000001</c:v>
                </c:pt>
                <c:pt idx="10">
                  <c:v>299913.01861000003</c:v>
                </c:pt>
                <c:pt idx="11">
                  <c:v>281857.20082000003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69056"/>
        <c:axId val="431768512"/>
      </c:lineChart>
      <c:catAx>
        <c:axId val="431769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68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76851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6905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'2002_2019_AYLIK_IHR'!$A$8</c:f>
              <c:strCache>
                <c:ptCount val="1"/>
                <c:pt idx="0">
                  <c:v>2019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'2002_2019_AYLIK_IHR'!$C$1:$N$1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'2002_2019_AYLIK_IHR'!$C$8:$N$8</c:f>
              <c:numCache>
                <c:formatCode>#,##0</c:formatCode>
                <c:ptCount val="12"/>
                <c:pt idx="0">
                  <c:v>125479.96011</c:v>
                </c:pt>
                <c:pt idx="1">
                  <c:v>122313.23172</c:v>
                </c:pt>
                <c:pt idx="2">
                  <c:v>128044.82229</c:v>
                </c:pt>
                <c:pt idx="3">
                  <c:v>125524.53582999999</c:v>
                </c:pt>
                <c:pt idx="4">
                  <c:v>138984.66495000001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'2002_2019_AYLIK_IHR'!$A$9</c:f>
              <c:strCache>
                <c:ptCount val="1"/>
                <c:pt idx="0">
                  <c:v>2018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'2002_2019_AYLIK_IHR'!$C$9:$N$9</c:f>
              <c:numCache>
                <c:formatCode>#,##0</c:formatCode>
                <c:ptCount val="12"/>
                <c:pt idx="0">
                  <c:v>119835.36044999999</c:v>
                </c:pt>
                <c:pt idx="1">
                  <c:v>117643.61351</c:v>
                </c:pt>
                <c:pt idx="2">
                  <c:v>141218.40416000001</c:v>
                </c:pt>
                <c:pt idx="3">
                  <c:v>128537.29485999999</c:v>
                </c:pt>
                <c:pt idx="4">
                  <c:v>137415.20196999999</c:v>
                </c:pt>
                <c:pt idx="5">
                  <c:v>118810.93104</c:v>
                </c:pt>
                <c:pt idx="6">
                  <c:v>125958.33078</c:v>
                </c:pt>
                <c:pt idx="7">
                  <c:v>111575.90204</c:v>
                </c:pt>
                <c:pt idx="8">
                  <c:v>143626.68825000001</c:v>
                </c:pt>
                <c:pt idx="9">
                  <c:v>141433.93588</c:v>
                </c:pt>
                <c:pt idx="10">
                  <c:v>150320.74768999999</c:v>
                </c:pt>
                <c:pt idx="11">
                  <c:v>128118.89979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79392"/>
        <c:axId val="431773408"/>
      </c:lineChart>
      <c:catAx>
        <c:axId val="43177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73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317734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43177939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showGridLines="0" tabSelected="1" zoomScale="80" zoomScaleNormal="80" workbookViewId="0">
      <pane xSplit="1" ySplit="7" topLeftCell="B32" activePane="bottomRight" state="frozen"/>
      <selection activeCell="B16" sqref="B16"/>
      <selection pane="topRight" activeCell="B16" sqref="B16"/>
      <selection pane="bottomLeft" activeCell="B16" sqref="B16"/>
      <selection pane="bottomRight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2" width="9.42578125" style="1" bestFit="1" customWidth="1"/>
    <col min="13" max="13" width="10.5703125" style="1" bestFit="1" customWidth="1"/>
    <col min="14" max="16384" width="9.140625" style="1"/>
  </cols>
  <sheetData>
    <row r="1" spans="1:13" ht="26.25" x14ac:dyDescent="0.4">
      <c r="B1" s="153" t="s">
        <v>125</v>
      </c>
      <c r="C1" s="153"/>
      <c r="D1" s="153"/>
      <c r="E1" s="153"/>
      <c r="F1" s="153"/>
      <c r="G1" s="153"/>
      <c r="H1" s="153"/>
      <c r="I1" s="153"/>
      <c r="J1" s="153"/>
      <c r="K1" s="71"/>
      <c r="L1" s="71"/>
      <c r="M1" s="71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50" t="s">
        <v>126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2"/>
    </row>
    <row r="6" spans="1:13" ht="18" x14ac:dyDescent="0.2">
      <c r="A6" s="3"/>
      <c r="B6" s="149" t="s">
        <v>127</v>
      </c>
      <c r="C6" s="149"/>
      <c r="D6" s="149"/>
      <c r="E6" s="149"/>
      <c r="F6" s="149" t="s">
        <v>128</v>
      </c>
      <c r="G6" s="149"/>
      <c r="H6" s="149"/>
      <c r="I6" s="149"/>
      <c r="J6" s="149" t="s">
        <v>105</v>
      </c>
      <c r="K6" s="149"/>
      <c r="L6" s="149"/>
      <c r="M6" s="149"/>
    </row>
    <row r="7" spans="1:13" ht="30" x14ac:dyDescent="0.25">
      <c r="A7" s="4" t="s">
        <v>1</v>
      </c>
      <c r="B7" s="5">
        <v>2018</v>
      </c>
      <c r="C7" s="6">
        <v>2019</v>
      </c>
      <c r="D7" s="7" t="s">
        <v>118</v>
      </c>
      <c r="E7" s="7" t="s">
        <v>119</v>
      </c>
      <c r="F7" s="5">
        <v>2018</v>
      </c>
      <c r="G7" s="6">
        <v>2019</v>
      </c>
      <c r="H7" s="7" t="s">
        <v>118</v>
      </c>
      <c r="I7" s="7" t="s">
        <v>119</v>
      </c>
      <c r="J7" s="5" t="s">
        <v>129</v>
      </c>
      <c r="K7" s="5" t="s">
        <v>130</v>
      </c>
      <c r="L7" s="7" t="s">
        <v>118</v>
      </c>
      <c r="M7" s="7" t="s">
        <v>117</v>
      </c>
    </row>
    <row r="8" spans="1:13" ht="16.5" x14ac:dyDescent="0.25">
      <c r="A8" s="88" t="s">
        <v>2</v>
      </c>
      <c r="B8" s="8">
        <f>B9+B18+B20</f>
        <v>1896937.79617</v>
      </c>
      <c r="C8" s="8">
        <f>C9+C18+C20</f>
        <v>2016197.1414799998</v>
      </c>
      <c r="D8" s="10">
        <f t="shared" ref="D8:D48" si="0">(C8-B8)/B8*100</f>
        <v>6.2869402228575746</v>
      </c>
      <c r="E8" s="10">
        <f>C8/C$48*100</f>
        <v>11.991553179122324</v>
      </c>
      <c r="F8" s="8">
        <f>F9+F18+F20</f>
        <v>9404538.256099999</v>
      </c>
      <c r="G8" s="8">
        <f>G9+G18+G20</f>
        <v>9588696.3601300009</v>
      </c>
      <c r="H8" s="10">
        <f t="shared" ref="H8:H48" si="1">(G8-F8)/F8*100</f>
        <v>1.958183368657709</v>
      </c>
      <c r="I8" s="10">
        <f>G8/G$48*100</f>
        <v>12.515769686044592</v>
      </c>
      <c r="J8" s="8">
        <f>J9+J18+J20</f>
        <v>22155349.002489999</v>
      </c>
      <c r="K8" s="8">
        <f>K9+K18+K20</f>
        <v>22809518.400620002</v>
      </c>
      <c r="L8" s="10">
        <f t="shared" ref="L8:L48" si="2">(K8-J8)/J8*100</f>
        <v>2.9526476791518039</v>
      </c>
      <c r="M8" s="10">
        <f>K8/K$48*100</f>
        <v>12.617894940600316</v>
      </c>
    </row>
    <row r="9" spans="1:13" ht="15.75" x14ac:dyDescent="0.25">
      <c r="A9" s="9" t="s">
        <v>3</v>
      </c>
      <c r="B9" s="8">
        <f>B10+B11+B12+B13+B14+B15+B16+B17</f>
        <v>1255615.18661</v>
      </c>
      <c r="C9" s="8">
        <f>C10+C11+C12+C13+C14+C15+C16+C17</f>
        <v>1257434.9752399998</v>
      </c>
      <c r="D9" s="10">
        <f t="shared" si="0"/>
        <v>0.14493203406634847</v>
      </c>
      <c r="E9" s="10">
        <f t="shared" ref="E9:E48" si="3">C9/C$48*100</f>
        <v>7.478732146108638</v>
      </c>
      <c r="F9" s="8">
        <f>F10+F11+F12+F13+F14+F15+F16+F17</f>
        <v>6296007.8062799992</v>
      </c>
      <c r="G9" s="8">
        <f>G10+G11+G12+G13+G14+G15+G16+G17</f>
        <v>6189452.00923</v>
      </c>
      <c r="H9" s="10">
        <f t="shared" si="1"/>
        <v>-1.6924343223290541</v>
      </c>
      <c r="I9" s="10">
        <f t="shared" ref="I9:I48" si="4">G9/G$48*100</f>
        <v>8.0788621227441162</v>
      </c>
      <c r="J9" s="8">
        <f>J10+J11+J12+J13+J14+J15+J16+J17</f>
        <v>14988734.317350002</v>
      </c>
      <c r="K9" s="8">
        <f>K10+K11+K12+K13+K14+K15+K16+K17</f>
        <v>14993437.595990002</v>
      </c>
      <c r="L9" s="10">
        <f t="shared" si="2"/>
        <v>3.1378757808495771E-2</v>
      </c>
      <c r="M9" s="10">
        <f t="shared" ref="M9:M48" si="5">K9/K$48*100</f>
        <v>8.294152338591525</v>
      </c>
    </row>
    <row r="10" spans="1:13" ht="15.75" x14ac:dyDescent="0.25">
      <c r="A10" s="11" t="s">
        <v>131</v>
      </c>
      <c r="B10" s="12">
        <v>559444.18229999999</v>
      </c>
      <c r="C10" s="12">
        <v>591780.54024</v>
      </c>
      <c r="D10" s="13">
        <f t="shared" si="0"/>
        <v>5.7800865507364874</v>
      </c>
      <c r="E10" s="10">
        <f t="shared" si="3"/>
        <v>3.5196795356274411</v>
      </c>
      <c r="F10" s="12">
        <v>2775351.3639199999</v>
      </c>
      <c r="G10" s="12">
        <v>2903030.7088100002</v>
      </c>
      <c r="H10" s="13">
        <f t="shared" si="1"/>
        <v>4.6004749722810478</v>
      </c>
      <c r="I10" s="13">
        <f t="shared" si="4"/>
        <v>3.7892183022977846</v>
      </c>
      <c r="J10" s="12">
        <v>6390178.7566799996</v>
      </c>
      <c r="K10" s="12">
        <v>6806268.0911600003</v>
      </c>
      <c r="L10" s="13">
        <f t="shared" si="2"/>
        <v>6.5113880272134788</v>
      </c>
      <c r="M10" s="13">
        <f t="shared" si="5"/>
        <v>3.7651288468011996</v>
      </c>
    </row>
    <row r="11" spans="1:13" ht="15.75" x14ac:dyDescent="0.25">
      <c r="A11" s="11" t="s">
        <v>132</v>
      </c>
      <c r="B11" s="12">
        <v>213052.51121999999</v>
      </c>
      <c r="C11" s="12">
        <v>140951.10248</v>
      </c>
      <c r="D11" s="13">
        <f t="shared" si="0"/>
        <v>-33.84208349722168</v>
      </c>
      <c r="E11" s="10">
        <f t="shared" si="3"/>
        <v>0.8383221096147988</v>
      </c>
      <c r="F11" s="12">
        <v>1006794.46431</v>
      </c>
      <c r="G11" s="12">
        <v>763099.30322</v>
      </c>
      <c r="H11" s="13">
        <f t="shared" si="1"/>
        <v>-24.205055721776823</v>
      </c>
      <c r="I11" s="13">
        <f t="shared" si="4"/>
        <v>0.99604521490480691</v>
      </c>
      <c r="J11" s="12">
        <v>2473784.5092500001</v>
      </c>
      <c r="K11" s="12">
        <v>2082139.17343</v>
      </c>
      <c r="L11" s="13">
        <f t="shared" si="2"/>
        <v>-15.831829100536282</v>
      </c>
      <c r="M11" s="13">
        <f t="shared" si="5"/>
        <v>1.1518092087965344</v>
      </c>
    </row>
    <row r="12" spans="1:13" ht="15.75" x14ac:dyDescent="0.25">
      <c r="A12" s="11" t="s">
        <v>133</v>
      </c>
      <c r="B12" s="12">
        <v>137415.20196999999</v>
      </c>
      <c r="C12" s="12">
        <v>138984.66495000001</v>
      </c>
      <c r="D12" s="13">
        <f t="shared" si="0"/>
        <v>1.1421319894014716</v>
      </c>
      <c r="E12" s="10">
        <f t="shared" si="3"/>
        <v>0.82662650717132591</v>
      </c>
      <c r="F12" s="12">
        <v>644649.87494999997</v>
      </c>
      <c r="G12" s="12">
        <v>640347.21490000002</v>
      </c>
      <c r="H12" s="13">
        <f t="shared" si="1"/>
        <v>-0.66744138441563627</v>
      </c>
      <c r="I12" s="13">
        <f t="shared" si="4"/>
        <v>0.83582146725520512</v>
      </c>
      <c r="J12" s="12">
        <v>1516670.51355</v>
      </c>
      <c r="K12" s="12">
        <v>1560192.6503699999</v>
      </c>
      <c r="L12" s="13">
        <f t="shared" si="2"/>
        <v>2.8695841602491274</v>
      </c>
      <c r="M12" s="13">
        <f t="shared" si="5"/>
        <v>0.8630759581899069</v>
      </c>
    </row>
    <row r="13" spans="1:13" ht="15.75" x14ac:dyDescent="0.25">
      <c r="A13" s="11" t="s">
        <v>134</v>
      </c>
      <c r="B13" s="12">
        <v>98740.460529999997</v>
      </c>
      <c r="C13" s="12">
        <v>118172.57511999999</v>
      </c>
      <c r="D13" s="13">
        <f t="shared" si="0"/>
        <v>19.679991855107868</v>
      </c>
      <c r="E13" s="10">
        <f t="shared" si="3"/>
        <v>0.7028443249478562</v>
      </c>
      <c r="F13" s="12">
        <v>532432.68279999995</v>
      </c>
      <c r="G13" s="12">
        <v>581677.18602000002</v>
      </c>
      <c r="H13" s="13">
        <f t="shared" si="1"/>
        <v>9.2489632606753407</v>
      </c>
      <c r="I13" s="13">
        <f t="shared" si="4"/>
        <v>0.75924165480135564</v>
      </c>
      <c r="J13" s="12">
        <v>1317169.6466399999</v>
      </c>
      <c r="K13" s="12">
        <v>1436462.50609</v>
      </c>
      <c r="L13" s="13">
        <f t="shared" si="2"/>
        <v>9.0567574005601443</v>
      </c>
      <c r="M13" s="13">
        <f t="shared" si="5"/>
        <v>0.79463023592213977</v>
      </c>
    </row>
    <row r="14" spans="1:13" ht="15.75" x14ac:dyDescent="0.25">
      <c r="A14" s="11" t="s">
        <v>135</v>
      </c>
      <c r="B14" s="12">
        <v>140152.84507000001</v>
      </c>
      <c r="C14" s="12">
        <v>133788.15731000001</v>
      </c>
      <c r="D14" s="13">
        <f t="shared" si="0"/>
        <v>-4.5412476334826648</v>
      </c>
      <c r="E14" s="10">
        <f t="shared" si="3"/>
        <v>0.7957197092056103</v>
      </c>
      <c r="F14" s="12">
        <v>698848.46375999996</v>
      </c>
      <c r="G14" s="12">
        <v>703262.75546000001</v>
      </c>
      <c r="H14" s="13">
        <f t="shared" si="1"/>
        <v>0.63165220057148541</v>
      </c>
      <c r="I14" s="13">
        <f t="shared" si="4"/>
        <v>0.91794278862649548</v>
      </c>
      <c r="J14" s="12">
        <v>1830318.6785800001</v>
      </c>
      <c r="K14" s="12">
        <v>1637929.8529099999</v>
      </c>
      <c r="L14" s="13">
        <f t="shared" si="2"/>
        <v>-10.511220145513649</v>
      </c>
      <c r="M14" s="13">
        <f t="shared" si="5"/>
        <v>0.90607905178434356</v>
      </c>
    </row>
    <row r="15" spans="1:13" ht="15.75" x14ac:dyDescent="0.25">
      <c r="A15" s="11" t="s">
        <v>136</v>
      </c>
      <c r="B15" s="12">
        <v>27552.43924</v>
      </c>
      <c r="C15" s="12">
        <v>28015.353999999999</v>
      </c>
      <c r="D15" s="13">
        <f t="shared" si="0"/>
        <v>1.6801226053624705</v>
      </c>
      <c r="E15" s="10">
        <f t="shared" si="3"/>
        <v>0.1666243842982206</v>
      </c>
      <c r="F15" s="12">
        <v>225072.13</v>
      </c>
      <c r="G15" s="12">
        <v>142682.11796999999</v>
      </c>
      <c r="H15" s="13">
        <f t="shared" si="1"/>
        <v>-36.606048038910913</v>
      </c>
      <c r="I15" s="13">
        <f t="shared" si="4"/>
        <v>0.18623767608857239</v>
      </c>
      <c r="J15" s="12">
        <v>409113.96743000002</v>
      </c>
      <c r="K15" s="12">
        <v>317086.82260000001</v>
      </c>
      <c r="L15" s="13">
        <f t="shared" si="2"/>
        <v>-22.494256406864423</v>
      </c>
      <c r="M15" s="13">
        <f t="shared" si="5"/>
        <v>0.17540783388512127</v>
      </c>
    </row>
    <row r="16" spans="1:13" ht="15.75" x14ac:dyDescent="0.25">
      <c r="A16" s="11" t="s">
        <v>137</v>
      </c>
      <c r="B16" s="12">
        <v>72477.135729999995</v>
      </c>
      <c r="C16" s="12">
        <v>96764.626529999994</v>
      </c>
      <c r="D16" s="13">
        <f t="shared" si="0"/>
        <v>33.510555508813844</v>
      </c>
      <c r="E16" s="10">
        <f t="shared" si="3"/>
        <v>0.57551820753036043</v>
      </c>
      <c r="F16" s="12">
        <v>352560.76990000001</v>
      </c>
      <c r="G16" s="12">
        <v>395332.00534999999</v>
      </c>
      <c r="H16" s="13">
        <f t="shared" si="1"/>
        <v>12.131592366936223</v>
      </c>
      <c r="I16" s="13">
        <f t="shared" si="4"/>
        <v>0.51601220256135694</v>
      </c>
      <c r="J16" s="12">
        <v>953587.74046999996</v>
      </c>
      <c r="K16" s="12">
        <v>1054333.2325500001</v>
      </c>
      <c r="L16" s="13">
        <f t="shared" si="2"/>
        <v>10.564889606314059</v>
      </c>
      <c r="M16" s="13">
        <f t="shared" si="5"/>
        <v>0.5832418610091219</v>
      </c>
    </row>
    <row r="17" spans="1:13" ht="15.75" x14ac:dyDescent="0.25">
      <c r="A17" s="11" t="s">
        <v>138</v>
      </c>
      <c r="B17" s="12">
        <v>6780.4105499999996</v>
      </c>
      <c r="C17" s="12">
        <v>8977.9546100000007</v>
      </c>
      <c r="D17" s="13">
        <f t="shared" si="0"/>
        <v>32.410191739790761</v>
      </c>
      <c r="E17" s="10">
        <f t="shared" si="3"/>
        <v>5.3397367713026979E-2</v>
      </c>
      <c r="F17" s="12">
        <v>60298.056640000003</v>
      </c>
      <c r="G17" s="12">
        <v>60020.717499999999</v>
      </c>
      <c r="H17" s="13">
        <f t="shared" si="1"/>
        <v>-0.45994706206837321</v>
      </c>
      <c r="I17" s="13">
        <f t="shared" si="4"/>
        <v>7.8342816208538432E-2</v>
      </c>
      <c r="J17" s="12">
        <v>97910.504749999993</v>
      </c>
      <c r="K17" s="12">
        <v>99025.266879999996</v>
      </c>
      <c r="L17" s="13">
        <f t="shared" si="2"/>
        <v>1.1385521225188076</v>
      </c>
      <c r="M17" s="13">
        <f t="shared" si="5"/>
        <v>5.4779342203156063E-2</v>
      </c>
    </row>
    <row r="18" spans="1:13" ht="15.75" x14ac:dyDescent="0.25">
      <c r="A18" s="9" t="s">
        <v>12</v>
      </c>
      <c r="B18" s="8">
        <f>B19</f>
        <v>211948.28867000001</v>
      </c>
      <c r="C18" s="8">
        <f>C19</f>
        <v>231307.38268000001</v>
      </c>
      <c r="D18" s="10">
        <f t="shared" si="0"/>
        <v>9.133876065468872</v>
      </c>
      <c r="E18" s="10">
        <f t="shared" si="3"/>
        <v>1.3757259759304807</v>
      </c>
      <c r="F18" s="8">
        <f>F19</f>
        <v>1040868.52897</v>
      </c>
      <c r="G18" s="8">
        <f>G19</f>
        <v>1118393.9856499999</v>
      </c>
      <c r="H18" s="10">
        <f t="shared" si="1"/>
        <v>7.4481507051342879</v>
      </c>
      <c r="I18" s="10">
        <f t="shared" si="4"/>
        <v>1.4597981849602635</v>
      </c>
      <c r="J18" s="8">
        <f>J19</f>
        <v>2438510.8326599998</v>
      </c>
      <c r="K18" s="8">
        <f>K19</f>
        <v>2588107.2106900001</v>
      </c>
      <c r="L18" s="10">
        <f t="shared" si="2"/>
        <v>6.1347432222319105</v>
      </c>
      <c r="M18" s="10">
        <f t="shared" si="5"/>
        <v>1.4317033926770188</v>
      </c>
    </row>
    <row r="19" spans="1:13" ht="15.75" x14ac:dyDescent="0.25">
      <c r="A19" s="11" t="s">
        <v>139</v>
      </c>
      <c r="B19" s="12">
        <v>211948.28867000001</v>
      </c>
      <c r="C19" s="12">
        <v>231307.38268000001</v>
      </c>
      <c r="D19" s="13">
        <f t="shared" si="0"/>
        <v>9.133876065468872</v>
      </c>
      <c r="E19" s="10">
        <f t="shared" si="3"/>
        <v>1.3757259759304807</v>
      </c>
      <c r="F19" s="12">
        <v>1040868.52897</v>
      </c>
      <c r="G19" s="12">
        <v>1118393.9856499999</v>
      </c>
      <c r="H19" s="13">
        <f t="shared" si="1"/>
        <v>7.4481507051342879</v>
      </c>
      <c r="I19" s="13">
        <f t="shared" si="4"/>
        <v>1.4597981849602635</v>
      </c>
      <c r="J19" s="12">
        <v>2438510.8326599998</v>
      </c>
      <c r="K19" s="12">
        <v>2588107.2106900001</v>
      </c>
      <c r="L19" s="13">
        <f t="shared" si="2"/>
        <v>6.1347432222319105</v>
      </c>
      <c r="M19" s="13">
        <f t="shared" si="5"/>
        <v>1.4317033926770188</v>
      </c>
    </row>
    <row r="20" spans="1:13" ht="15.75" x14ac:dyDescent="0.25">
      <c r="A20" s="9" t="s">
        <v>111</v>
      </c>
      <c r="B20" s="8">
        <f>B21</f>
        <v>429374.32088999997</v>
      </c>
      <c r="C20" s="8">
        <f>C21</f>
        <v>527454.78356000001</v>
      </c>
      <c r="D20" s="10">
        <f t="shared" si="0"/>
        <v>22.842647521794149</v>
      </c>
      <c r="E20" s="10">
        <f t="shared" si="3"/>
        <v>3.1370950570832057</v>
      </c>
      <c r="F20" s="8">
        <f>F21</f>
        <v>2067661.9208500001</v>
      </c>
      <c r="G20" s="8">
        <f>G21</f>
        <v>2280850.3652499998</v>
      </c>
      <c r="H20" s="10">
        <f t="shared" si="1"/>
        <v>10.310604565003526</v>
      </c>
      <c r="I20" s="10">
        <f t="shared" si="4"/>
        <v>2.9771093783402125</v>
      </c>
      <c r="J20" s="8">
        <f>J21</f>
        <v>4728103.8524799999</v>
      </c>
      <c r="K20" s="8">
        <f>K21</f>
        <v>5227973.59394</v>
      </c>
      <c r="L20" s="10">
        <f t="shared" si="2"/>
        <v>10.572308837882376</v>
      </c>
      <c r="M20" s="10">
        <f t="shared" si="5"/>
        <v>2.8920392093317719</v>
      </c>
    </row>
    <row r="21" spans="1:13" ht="15.75" x14ac:dyDescent="0.25">
      <c r="A21" s="11" t="s">
        <v>140</v>
      </c>
      <c r="B21" s="12">
        <v>429374.32088999997</v>
      </c>
      <c r="C21" s="12">
        <v>527454.78356000001</v>
      </c>
      <c r="D21" s="13">
        <f t="shared" si="0"/>
        <v>22.842647521794149</v>
      </c>
      <c r="E21" s="10">
        <f t="shared" si="3"/>
        <v>3.1370950570832057</v>
      </c>
      <c r="F21" s="12">
        <v>2067661.9208500001</v>
      </c>
      <c r="G21" s="12">
        <v>2280850.3652499998</v>
      </c>
      <c r="H21" s="13">
        <f t="shared" si="1"/>
        <v>10.310604565003526</v>
      </c>
      <c r="I21" s="13">
        <f t="shared" si="4"/>
        <v>2.9771093783402125</v>
      </c>
      <c r="J21" s="12">
        <v>4728103.8524799999</v>
      </c>
      <c r="K21" s="12">
        <v>5227973.59394</v>
      </c>
      <c r="L21" s="13">
        <f t="shared" si="2"/>
        <v>10.572308837882376</v>
      </c>
      <c r="M21" s="13">
        <f t="shared" si="5"/>
        <v>2.8920392093317719</v>
      </c>
    </row>
    <row r="22" spans="1:13" ht="16.5" x14ac:dyDescent="0.25">
      <c r="A22" s="88" t="s">
        <v>14</v>
      </c>
      <c r="B22" s="8">
        <f>B23+B27+B29</f>
        <v>11590060.350159999</v>
      </c>
      <c r="C22" s="8">
        <f>C23+C27+C29</f>
        <v>13039696.804880001</v>
      </c>
      <c r="D22" s="10">
        <f t="shared" si="0"/>
        <v>12.507583316423279</v>
      </c>
      <c r="E22" s="10">
        <f t="shared" si="3"/>
        <v>77.555023989652412</v>
      </c>
      <c r="F22" s="8">
        <f>F23+F27+F29</f>
        <v>56225134.510310002</v>
      </c>
      <c r="G22" s="8">
        <f>G23+G27+G29</f>
        <v>59098820.510149993</v>
      </c>
      <c r="H22" s="10">
        <f t="shared" si="1"/>
        <v>5.1110344597095514</v>
      </c>
      <c r="I22" s="10">
        <f t="shared" si="4"/>
        <v>77.139498263546798</v>
      </c>
      <c r="J22" s="8">
        <f>J23+J27+J29</f>
        <v>128405744.06961</v>
      </c>
      <c r="K22" s="8">
        <f>K23+K27+K29</f>
        <v>139100298.22024</v>
      </c>
      <c r="L22" s="10">
        <f t="shared" si="2"/>
        <v>8.3287194261592958</v>
      </c>
      <c r="M22" s="10">
        <f t="shared" si="5"/>
        <v>76.948268627252261</v>
      </c>
    </row>
    <row r="23" spans="1:13" ht="15.75" x14ac:dyDescent="0.25">
      <c r="A23" s="9" t="s">
        <v>15</v>
      </c>
      <c r="B23" s="8">
        <f>B24+B25+B26</f>
        <v>1089210.7529800001</v>
      </c>
      <c r="C23" s="8">
        <f>C24+C25+C26</f>
        <v>1187244.6153200001</v>
      </c>
      <c r="D23" s="10">
        <f>(C23-B23)/B23*100</f>
        <v>9.0004493686631903</v>
      </c>
      <c r="E23" s="10">
        <f t="shared" si="3"/>
        <v>7.0612672978921767</v>
      </c>
      <c r="F23" s="8">
        <f>F24+F25+F26</f>
        <v>5316877.0674900003</v>
      </c>
      <c r="G23" s="8">
        <f>G24+G25+G26</f>
        <v>5310193.7311799992</v>
      </c>
      <c r="H23" s="10">
        <f t="shared" si="1"/>
        <v>-0.12570041069533644</v>
      </c>
      <c r="I23" s="10">
        <f t="shared" si="4"/>
        <v>6.9311989066703124</v>
      </c>
      <c r="J23" s="8">
        <f>J24+J25+J26</f>
        <v>12303804.993009999</v>
      </c>
      <c r="K23" s="8">
        <f>K24+K25+K26</f>
        <v>12399864.68592</v>
      </c>
      <c r="L23" s="10">
        <f t="shared" si="2"/>
        <v>0.78073159453172269</v>
      </c>
      <c r="M23" s="10">
        <f t="shared" si="5"/>
        <v>6.8594254002463124</v>
      </c>
    </row>
    <row r="24" spans="1:13" ht="14.25" x14ac:dyDescent="0.2">
      <c r="A24" s="11" t="s">
        <v>141</v>
      </c>
      <c r="B24" s="12">
        <v>747205.41078000003</v>
      </c>
      <c r="C24" s="12">
        <v>788383.11549</v>
      </c>
      <c r="D24" s="13">
        <f t="shared" si="0"/>
        <v>5.5108948778910714</v>
      </c>
      <c r="E24" s="13">
        <f t="shared" si="3"/>
        <v>4.6889948707995694</v>
      </c>
      <c r="F24" s="12">
        <v>3638213.35727</v>
      </c>
      <c r="G24" s="12">
        <v>3522763.3301499998</v>
      </c>
      <c r="H24" s="13">
        <f t="shared" si="1"/>
        <v>-3.1732615925150212</v>
      </c>
      <c r="I24" s="13">
        <f t="shared" si="4"/>
        <v>4.5981323052347767</v>
      </c>
      <c r="J24" s="12">
        <v>8402602.3369999994</v>
      </c>
      <c r="K24" s="12">
        <v>8342331.5008500004</v>
      </c>
      <c r="L24" s="13">
        <f t="shared" si="2"/>
        <v>-0.71728773697408577</v>
      </c>
      <c r="M24" s="13">
        <f t="shared" si="5"/>
        <v>4.6148568588157755</v>
      </c>
    </row>
    <row r="25" spans="1:13" ht="14.25" x14ac:dyDescent="0.2">
      <c r="A25" s="11" t="s">
        <v>142</v>
      </c>
      <c r="B25" s="12">
        <v>141957.16248999999</v>
      </c>
      <c r="C25" s="12">
        <v>162861.80744</v>
      </c>
      <c r="D25" s="13">
        <f t="shared" si="0"/>
        <v>14.726023388550486</v>
      </c>
      <c r="E25" s="13">
        <f t="shared" si="3"/>
        <v>0.9686384255713979</v>
      </c>
      <c r="F25" s="12">
        <v>734083.03566000005</v>
      </c>
      <c r="G25" s="12">
        <v>744134.51158000005</v>
      </c>
      <c r="H25" s="13">
        <f t="shared" si="1"/>
        <v>1.3692559876367265</v>
      </c>
      <c r="I25" s="13">
        <f t="shared" si="4"/>
        <v>0.97129117583678437</v>
      </c>
      <c r="J25" s="12">
        <v>1641612.32238</v>
      </c>
      <c r="K25" s="12">
        <v>1693639.8280499999</v>
      </c>
      <c r="L25" s="13">
        <f t="shared" si="2"/>
        <v>3.1692930761247387</v>
      </c>
      <c r="M25" s="13">
        <f t="shared" si="5"/>
        <v>0.93689700247991214</v>
      </c>
    </row>
    <row r="26" spans="1:13" ht="14.25" x14ac:dyDescent="0.2">
      <c r="A26" s="11" t="s">
        <v>143</v>
      </c>
      <c r="B26" s="12">
        <v>200048.17971</v>
      </c>
      <c r="C26" s="12">
        <v>235999.69239000001</v>
      </c>
      <c r="D26" s="13">
        <f t="shared" si="0"/>
        <v>17.971427049282404</v>
      </c>
      <c r="E26" s="13">
        <f t="shared" si="3"/>
        <v>1.403634001521209</v>
      </c>
      <c r="F26" s="12">
        <v>944580.67455999996</v>
      </c>
      <c r="G26" s="12">
        <v>1043295.88945</v>
      </c>
      <c r="H26" s="13">
        <f t="shared" si="1"/>
        <v>10.450691777701584</v>
      </c>
      <c r="I26" s="13">
        <f t="shared" si="4"/>
        <v>1.3617754255987526</v>
      </c>
      <c r="J26" s="12">
        <v>2259590.3336299998</v>
      </c>
      <c r="K26" s="12">
        <v>2363893.35702</v>
      </c>
      <c r="L26" s="13">
        <f t="shared" si="2"/>
        <v>4.6160147632796296</v>
      </c>
      <c r="M26" s="13">
        <f t="shared" si="5"/>
        <v>1.3076715389506248</v>
      </c>
    </row>
    <row r="27" spans="1:13" ht="15.75" x14ac:dyDescent="0.25">
      <c r="A27" s="9" t="s">
        <v>19</v>
      </c>
      <c r="B27" s="8">
        <f>B28</f>
        <v>1461152.30905</v>
      </c>
      <c r="C27" s="8">
        <f>C28</f>
        <v>1944390.89377</v>
      </c>
      <c r="D27" s="10">
        <f t="shared" si="0"/>
        <v>33.072430692334052</v>
      </c>
      <c r="E27" s="10">
        <f t="shared" si="3"/>
        <v>11.564477661409994</v>
      </c>
      <c r="F27" s="8">
        <f>F28</f>
        <v>6978829.4412399996</v>
      </c>
      <c r="G27" s="8">
        <f>G28</f>
        <v>8693945.7968199998</v>
      </c>
      <c r="H27" s="10">
        <f t="shared" si="1"/>
        <v>24.575988996734356</v>
      </c>
      <c r="I27" s="10">
        <f t="shared" si="4"/>
        <v>11.347884964675147</v>
      </c>
      <c r="J27" s="8">
        <f>J28</f>
        <v>16392689.823170001</v>
      </c>
      <c r="K27" s="8">
        <f>K28</f>
        <v>19068292.679930001</v>
      </c>
      <c r="L27" s="10">
        <f t="shared" si="2"/>
        <v>16.321926941960495</v>
      </c>
      <c r="M27" s="10">
        <f t="shared" si="5"/>
        <v>10.548303103384892</v>
      </c>
    </row>
    <row r="28" spans="1:13" ht="14.25" x14ac:dyDescent="0.2">
      <c r="A28" s="11" t="s">
        <v>144</v>
      </c>
      <c r="B28" s="12">
        <v>1461152.30905</v>
      </c>
      <c r="C28" s="12">
        <v>1944390.89377</v>
      </c>
      <c r="D28" s="13">
        <f t="shared" si="0"/>
        <v>33.072430692334052</v>
      </c>
      <c r="E28" s="13">
        <f t="shared" si="3"/>
        <v>11.564477661409994</v>
      </c>
      <c r="F28" s="12">
        <v>6978829.4412399996</v>
      </c>
      <c r="G28" s="12">
        <v>8693945.7968199998</v>
      </c>
      <c r="H28" s="13">
        <f t="shared" si="1"/>
        <v>24.575988996734356</v>
      </c>
      <c r="I28" s="13">
        <f t="shared" si="4"/>
        <v>11.347884964675147</v>
      </c>
      <c r="J28" s="12">
        <v>16392689.823170001</v>
      </c>
      <c r="K28" s="12">
        <v>19068292.679930001</v>
      </c>
      <c r="L28" s="13">
        <f t="shared" si="2"/>
        <v>16.321926941960495</v>
      </c>
      <c r="M28" s="13">
        <f t="shared" si="5"/>
        <v>10.548303103384892</v>
      </c>
    </row>
    <row r="29" spans="1:13" ht="15.75" x14ac:dyDescent="0.25">
      <c r="A29" s="9" t="s">
        <v>21</v>
      </c>
      <c r="B29" s="8">
        <f>B30+B31+B32+B33+B34+B35+B36+B37+B38+B39+B40+B41</f>
        <v>9039697.2881299984</v>
      </c>
      <c r="C29" s="8">
        <f>C30+C31+C32+C33+C34+C35+C36+C37+C38+C39+C40+C41</f>
        <v>9908061.2957900017</v>
      </c>
      <c r="D29" s="10">
        <f t="shared" si="0"/>
        <v>9.6061182137177283</v>
      </c>
      <c r="E29" s="10">
        <f t="shared" si="3"/>
        <v>58.929279030350244</v>
      </c>
      <c r="F29" s="8">
        <f>F30+F31+F32+F33+F34+F35+F36+F37+F38+F39+F40+F41</f>
        <v>43929428.00158</v>
      </c>
      <c r="G29" s="8">
        <f>G30+G31+G32+G33+G34+G35+G36+G37+G38+G39+G40+G41</f>
        <v>45094680.982149996</v>
      </c>
      <c r="H29" s="10">
        <f t="shared" si="1"/>
        <v>2.6525566882593727</v>
      </c>
      <c r="I29" s="10">
        <f t="shared" si="4"/>
        <v>58.860414392201342</v>
      </c>
      <c r="J29" s="8">
        <f>J30+J31+J32+J33+J34+J35+J36+J37+J38+J39+J40+J41</f>
        <v>99709249.253430009</v>
      </c>
      <c r="K29" s="8">
        <f>K30+K31+K32+K33+K34+K35+K36+K37+K38+K39+K40+K41</f>
        <v>107632140.85439001</v>
      </c>
      <c r="L29" s="10">
        <f t="shared" si="2"/>
        <v>7.9459946396973331</v>
      </c>
      <c r="M29" s="10">
        <f t="shared" si="5"/>
        <v>59.540540123621064</v>
      </c>
    </row>
    <row r="30" spans="1:13" ht="14.25" x14ac:dyDescent="0.2">
      <c r="A30" s="11" t="s">
        <v>145</v>
      </c>
      <c r="B30" s="12">
        <v>1481005.85201</v>
      </c>
      <c r="C30" s="12">
        <v>1627522.0734399999</v>
      </c>
      <c r="D30" s="13">
        <f t="shared" si="0"/>
        <v>9.8930210998930352</v>
      </c>
      <c r="E30" s="13">
        <f t="shared" si="3"/>
        <v>9.6798656700430552</v>
      </c>
      <c r="F30" s="12">
        <v>7457173.15668</v>
      </c>
      <c r="G30" s="12">
        <v>7640473.9137800001</v>
      </c>
      <c r="H30" s="13">
        <f t="shared" si="1"/>
        <v>2.4580461422677646</v>
      </c>
      <c r="I30" s="13">
        <f t="shared" si="4"/>
        <v>9.9728271921007767</v>
      </c>
      <c r="J30" s="12">
        <v>17685811.16928</v>
      </c>
      <c r="K30" s="12">
        <v>17812942.92072</v>
      </c>
      <c r="L30" s="13">
        <f t="shared" si="2"/>
        <v>0.71883472136593773</v>
      </c>
      <c r="M30" s="13">
        <f t="shared" si="5"/>
        <v>9.8538618136911502</v>
      </c>
    </row>
    <row r="31" spans="1:13" ht="14.25" x14ac:dyDescent="0.2">
      <c r="A31" s="11" t="s">
        <v>146</v>
      </c>
      <c r="B31" s="12">
        <v>2764089.3998699998</v>
      </c>
      <c r="C31" s="12">
        <v>2758038.2257300001</v>
      </c>
      <c r="D31" s="13">
        <f t="shared" si="0"/>
        <v>-0.21892107181064341</v>
      </c>
      <c r="E31" s="13">
        <f t="shared" si="3"/>
        <v>16.403734224926016</v>
      </c>
      <c r="F31" s="12">
        <v>13891636.073729999</v>
      </c>
      <c r="G31" s="12">
        <v>13129372.77217</v>
      </c>
      <c r="H31" s="13">
        <f t="shared" si="1"/>
        <v>-5.487210415780253</v>
      </c>
      <c r="I31" s="13">
        <f t="shared" si="4"/>
        <v>17.137283272621708</v>
      </c>
      <c r="J31" s="12">
        <v>30562322.723379999</v>
      </c>
      <c r="K31" s="12">
        <v>30802823.3814</v>
      </c>
      <c r="L31" s="13">
        <f t="shared" si="2"/>
        <v>0.78691878296285145</v>
      </c>
      <c r="M31" s="13">
        <f t="shared" si="5"/>
        <v>17.039675387876997</v>
      </c>
    </row>
    <row r="32" spans="1:13" ht="14.25" x14ac:dyDescent="0.2">
      <c r="A32" s="11" t="s">
        <v>147</v>
      </c>
      <c r="B32" s="12">
        <v>133538.68554000001</v>
      </c>
      <c r="C32" s="12">
        <v>53989.944869999999</v>
      </c>
      <c r="D32" s="13">
        <f t="shared" si="0"/>
        <v>-59.569809563665409</v>
      </c>
      <c r="E32" s="13">
        <f t="shared" si="3"/>
        <v>0.32111110651175867</v>
      </c>
      <c r="F32" s="12">
        <v>354169.54719000001</v>
      </c>
      <c r="G32" s="12">
        <v>435666.2206</v>
      </c>
      <c r="H32" s="13">
        <f t="shared" si="1"/>
        <v>23.010638282313913</v>
      </c>
      <c r="I32" s="13">
        <f t="shared" si="4"/>
        <v>0.56865895761300023</v>
      </c>
      <c r="J32" s="12">
        <v>1207205.5013600001</v>
      </c>
      <c r="K32" s="12">
        <v>1072017.4137299999</v>
      </c>
      <c r="L32" s="13">
        <f t="shared" si="2"/>
        <v>-11.198432038099687</v>
      </c>
      <c r="M32" s="13">
        <f t="shared" si="5"/>
        <v>0.59302449369433086</v>
      </c>
    </row>
    <row r="33" spans="1:13" ht="14.25" x14ac:dyDescent="0.2">
      <c r="A33" s="11" t="s">
        <v>148</v>
      </c>
      <c r="B33" s="12">
        <v>985789.50477999996</v>
      </c>
      <c r="C33" s="12">
        <v>1046651.08325</v>
      </c>
      <c r="D33" s="13">
        <f t="shared" si="0"/>
        <v>6.1738919084538875</v>
      </c>
      <c r="E33" s="13">
        <f t="shared" si="3"/>
        <v>6.2250718774282445</v>
      </c>
      <c r="F33" s="12">
        <v>4609704.8097700002</v>
      </c>
      <c r="G33" s="12">
        <v>4663092.7573199999</v>
      </c>
      <c r="H33" s="13">
        <f t="shared" si="1"/>
        <v>1.1581641287929556</v>
      </c>
      <c r="I33" s="13">
        <f t="shared" si="4"/>
        <v>6.0865620083613212</v>
      </c>
      <c r="J33" s="12">
        <v>11219994.76966</v>
      </c>
      <c r="K33" s="12">
        <v>11357424.54198</v>
      </c>
      <c r="L33" s="13">
        <f t="shared" si="2"/>
        <v>1.2248648519126271</v>
      </c>
      <c r="M33" s="13">
        <f t="shared" si="5"/>
        <v>6.2827626234582823</v>
      </c>
    </row>
    <row r="34" spans="1:13" ht="14.25" x14ac:dyDescent="0.2">
      <c r="A34" s="11" t="s">
        <v>149</v>
      </c>
      <c r="B34" s="12">
        <v>622847.98627999995</v>
      </c>
      <c r="C34" s="12">
        <v>782617.43935999996</v>
      </c>
      <c r="D34" s="13">
        <f t="shared" si="0"/>
        <v>25.651436080613095</v>
      </c>
      <c r="E34" s="13">
        <f t="shared" si="3"/>
        <v>4.6547028809419997</v>
      </c>
      <c r="F34" s="12">
        <v>2919983.0239599999</v>
      </c>
      <c r="G34" s="12">
        <v>3329254.5516300001</v>
      </c>
      <c r="H34" s="13">
        <f t="shared" si="1"/>
        <v>14.016229694204096</v>
      </c>
      <c r="I34" s="13">
        <f t="shared" si="4"/>
        <v>4.3455524744399989</v>
      </c>
      <c r="J34" s="12">
        <v>6668800.1641899999</v>
      </c>
      <c r="K34" s="12">
        <v>7722876.1969100004</v>
      </c>
      <c r="L34" s="13">
        <f t="shared" si="2"/>
        <v>15.806082155230239</v>
      </c>
      <c r="M34" s="13">
        <f t="shared" si="5"/>
        <v>4.2721831640787533</v>
      </c>
    </row>
    <row r="35" spans="1:13" ht="14.25" x14ac:dyDescent="0.2">
      <c r="A35" s="11" t="s">
        <v>150</v>
      </c>
      <c r="B35" s="12">
        <v>716062.79812000005</v>
      </c>
      <c r="C35" s="12">
        <v>828400.45768999995</v>
      </c>
      <c r="D35" s="13">
        <f t="shared" si="0"/>
        <v>15.688241291816698</v>
      </c>
      <c r="E35" s="13">
        <f t="shared" si="3"/>
        <v>4.9270023935789062</v>
      </c>
      <c r="F35" s="12">
        <v>3399458.2190899998</v>
      </c>
      <c r="G35" s="12">
        <v>3554248.8192500002</v>
      </c>
      <c r="H35" s="13">
        <f t="shared" si="1"/>
        <v>4.5533902811559255</v>
      </c>
      <c r="I35" s="13">
        <f t="shared" si="4"/>
        <v>4.6392291462679953</v>
      </c>
      <c r="J35" s="12">
        <v>7514818.7390700001</v>
      </c>
      <c r="K35" s="12">
        <v>8237857.05528</v>
      </c>
      <c r="L35" s="13">
        <f t="shared" si="2"/>
        <v>9.6215004155839399</v>
      </c>
      <c r="M35" s="13">
        <f t="shared" si="5"/>
        <v>4.5570631099506569</v>
      </c>
    </row>
    <row r="36" spans="1:13" ht="14.25" x14ac:dyDescent="0.2">
      <c r="A36" s="11" t="s">
        <v>151</v>
      </c>
      <c r="B36" s="12">
        <v>1204113.1554399999</v>
      </c>
      <c r="C36" s="12">
        <v>1360728.8685900001</v>
      </c>
      <c r="D36" s="13">
        <f t="shared" si="0"/>
        <v>13.006727186928757</v>
      </c>
      <c r="E36" s="13">
        <f t="shared" si="3"/>
        <v>8.0930838827031444</v>
      </c>
      <c r="F36" s="12">
        <v>5878723.2774</v>
      </c>
      <c r="G36" s="12">
        <v>6297891.75973</v>
      </c>
      <c r="H36" s="13">
        <f t="shared" si="1"/>
        <v>7.1302638778974279</v>
      </c>
      <c r="I36" s="13">
        <f t="shared" si="4"/>
        <v>8.220404506723801</v>
      </c>
      <c r="J36" s="12">
        <v>12400158.008680001</v>
      </c>
      <c r="K36" s="12">
        <v>15918348.311559999</v>
      </c>
      <c r="L36" s="13">
        <f t="shared" si="2"/>
        <v>28.372140906731158</v>
      </c>
      <c r="M36" s="13">
        <f t="shared" si="5"/>
        <v>8.805799539269838</v>
      </c>
    </row>
    <row r="37" spans="1:13" ht="14.25" x14ac:dyDescent="0.2">
      <c r="A37" s="14" t="s">
        <v>152</v>
      </c>
      <c r="B37" s="12">
        <v>273577.41087999998</v>
      </c>
      <c r="C37" s="12">
        <v>354426.16768000001</v>
      </c>
      <c r="D37" s="13">
        <f t="shared" si="0"/>
        <v>29.552424134704214</v>
      </c>
      <c r="E37" s="13">
        <f t="shared" si="3"/>
        <v>2.1079884255204449</v>
      </c>
      <c r="F37" s="12">
        <v>1246536.76978</v>
      </c>
      <c r="G37" s="12">
        <v>1500923.61115</v>
      </c>
      <c r="H37" s="13">
        <f t="shared" si="1"/>
        <v>20.407487972849491</v>
      </c>
      <c r="I37" s="13">
        <f t="shared" si="4"/>
        <v>1.9590999159811822</v>
      </c>
      <c r="J37" s="12">
        <v>2849704.77312</v>
      </c>
      <c r="K37" s="12">
        <v>3241039.1573299998</v>
      </c>
      <c r="L37" s="13">
        <f t="shared" si="2"/>
        <v>13.732453547514231</v>
      </c>
      <c r="M37" s="13">
        <f t="shared" si="5"/>
        <v>1.7928958808902391</v>
      </c>
    </row>
    <row r="38" spans="1:13" ht="14.25" x14ac:dyDescent="0.2">
      <c r="A38" s="11" t="s">
        <v>153</v>
      </c>
      <c r="B38" s="12">
        <v>250847.89319</v>
      </c>
      <c r="C38" s="12">
        <v>362202.10943000001</v>
      </c>
      <c r="D38" s="13">
        <f t="shared" si="0"/>
        <v>44.391130746175676</v>
      </c>
      <c r="E38" s="13">
        <f t="shared" si="3"/>
        <v>2.154236690183907</v>
      </c>
      <c r="F38" s="12">
        <v>1464450.3269</v>
      </c>
      <c r="G38" s="12">
        <v>1442054.21401</v>
      </c>
      <c r="H38" s="13">
        <f t="shared" si="1"/>
        <v>-1.5293187128722125</v>
      </c>
      <c r="I38" s="13">
        <f t="shared" si="4"/>
        <v>1.8822598755327076</v>
      </c>
      <c r="J38" s="12">
        <v>3304553.3952600001</v>
      </c>
      <c r="K38" s="12">
        <v>4382521.8550800001</v>
      </c>
      <c r="L38" s="13">
        <f t="shared" si="2"/>
        <v>32.620700315093146</v>
      </c>
      <c r="M38" s="13">
        <f t="shared" si="5"/>
        <v>2.424347562760516</v>
      </c>
    </row>
    <row r="39" spans="1:13" ht="14.25" x14ac:dyDescent="0.2">
      <c r="A39" s="11" t="s">
        <v>154</v>
      </c>
      <c r="B39" s="12">
        <v>190016.05770999999</v>
      </c>
      <c r="C39" s="12">
        <v>249012.43778000001</v>
      </c>
      <c r="D39" s="13">
        <f>(C39-B39)/B39*100</f>
        <v>31.048102345139441</v>
      </c>
      <c r="E39" s="13">
        <f t="shared" si="3"/>
        <v>1.4810287290209314</v>
      </c>
      <c r="F39" s="12">
        <v>784065.13655000005</v>
      </c>
      <c r="G39" s="12">
        <v>1074423.6428100001</v>
      </c>
      <c r="H39" s="13">
        <f t="shared" si="1"/>
        <v>37.032447015514485</v>
      </c>
      <c r="I39" s="13">
        <f t="shared" si="4"/>
        <v>1.4024053274400159</v>
      </c>
      <c r="J39" s="12">
        <v>1885665.1071899999</v>
      </c>
      <c r="K39" s="12">
        <v>2326314.8283299999</v>
      </c>
      <c r="L39" s="13">
        <f t="shared" si="2"/>
        <v>23.368397678877987</v>
      </c>
      <c r="M39" s="13">
        <f t="shared" si="5"/>
        <v>1.2868836416042317</v>
      </c>
    </row>
    <row r="40" spans="1:13" ht="14.25" x14ac:dyDescent="0.2">
      <c r="A40" s="11" t="s">
        <v>155</v>
      </c>
      <c r="B40" s="12">
        <v>406279.17541999999</v>
      </c>
      <c r="C40" s="12">
        <v>473926.25371000002</v>
      </c>
      <c r="D40" s="13">
        <f>(C40-B40)/B40*100</f>
        <v>16.650392730581967</v>
      </c>
      <c r="E40" s="13">
        <f t="shared" si="3"/>
        <v>2.8187282669064628</v>
      </c>
      <c r="F40" s="12">
        <v>1871917.2074</v>
      </c>
      <c r="G40" s="12">
        <v>1978118.7686600001</v>
      </c>
      <c r="H40" s="13">
        <f t="shared" si="1"/>
        <v>5.6734112406343442</v>
      </c>
      <c r="I40" s="13">
        <f t="shared" si="4"/>
        <v>2.581965054512898</v>
      </c>
      <c r="J40" s="12">
        <v>4294610.2556299996</v>
      </c>
      <c r="K40" s="12">
        <v>4638769.3368199999</v>
      </c>
      <c r="L40" s="13">
        <f t="shared" si="2"/>
        <v>8.0137442213487589</v>
      </c>
      <c r="M40" s="13">
        <f t="shared" si="5"/>
        <v>2.5660999551872155</v>
      </c>
    </row>
    <row r="41" spans="1:13" ht="14.25" x14ac:dyDescent="0.2">
      <c r="A41" s="11" t="s">
        <v>156</v>
      </c>
      <c r="B41" s="12">
        <v>11529.36889</v>
      </c>
      <c r="C41" s="12">
        <v>10546.234259999999</v>
      </c>
      <c r="D41" s="13">
        <f t="shared" si="0"/>
        <v>-8.5272198277281461</v>
      </c>
      <c r="E41" s="13">
        <f t="shared" si="3"/>
        <v>6.2724882585360159E-2</v>
      </c>
      <c r="F41" s="12">
        <v>51610.453130000002</v>
      </c>
      <c r="G41" s="12">
        <v>49159.95104</v>
      </c>
      <c r="H41" s="13">
        <f t="shared" si="1"/>
        <v>-4.7480731932880076</v>
      </c>
      <c r="I41" s="13">
        <f t="shared" si="4"/>
        <v>6.416666060593941E-2</v>
      </c>
      <c r="J41" s="12">
        <v>115604.64661</v>
      </c>
      <c r="K41" s="12">
        <v>119205.85524999999</v>
      </c>
      <c r="L41" s="13">
        <f t="shared" si="2"/>
        <v>3.1151071739779761</v>
      </c>
      <c r="M41" s="13">
        <f t="shared" si="5"/>
        <v>6.5942951158847074E-2</v>
      </c>
    </row>
    <row r="42" spans="1:13" ht="15.75" x14ac:dyDescent="0.25">
      <c r="A42" s="9" t="s">
        <v>31</v>
      </c>
      <c r="B42" s="8">
        <f>B43</f>
        <v>430250.76095999999</v>
      </c>
      <c r="C42" s="8">
        <f>C43</f>
        <v>460059.22863999999</v>
      </c>
      <c r="D42" s="10">
        <f t="shared" si="0"/>
        <v>6.9281615245699157</v>
      </c>
      <c r="E42" s="10">
        <f t="shared" si="3"/>
        <v>2.736252617505897</v>
      </c>
      <c r="F42" s="8">
        <f>F43</f>
        <v>1902025.3011</v>
      </c>
      <c r="G42" s="8">
        <f>G43</f>
        <v>1811853.94355</v>
      </c>
      <c r="H42" s="10">
        <f t="shared" si="1"/>
        <v>-4.740807469693026</v>
      </c>
      <c r="I42" s="10">
        <f t="shared" si="4"/>
        <v>2.3649457455461644</v>
      </c>
      <c r="J42" s="8">
        <f>J43</f>
        <v>4677833.3338500001</v>
      </c>
      <c r="K42" s="8">
        <f>K43</f>
        <v>4471112.5998299997</v>
      </c>
      <c r="L42" s="10">
        <f t="shared" si="2"/>
        <v>-4.419155606167414</v>
      </c>
      <c r="M42" s="10">
        <f t="shared" si="5"/>
        <v>2.4733546785764573</v>
      </c>
    </row>
    <row r="43" spans="1:13" ht="14.25" x14ac:dyDescent="0.2">
      <c r="A43" s="11" t="s">
        <v>157</v>
      </c>
      <c r="B43" s="12">
        <v>430250.76095999999</v>
      </c>
      <c r="C43" s="12">
        <v>460059.22863999999</v>
      </c>
      <c r="D43" s="13">
        <f t="shared" si="0"/>
        <v>6.9281615245699157</v>
      </c>
      <c r="E43" s="13">
        <f t="shared" si="3"/>
        <v>2.736252617505897</v>
      </c>
      <c r="F43" s="12">
        <v>1902025.3011</v>
      </c>
      <c r="G43" s="12">
        <v>1811853.94355</v>
      </c>
      <c r="H43" s="13">
        <f t="shared" si="1"/>
        <v>-4.740807469693026</v>
      </c>
      <c r="I43" s="13">
        <f t="shared" si="4"/>
        <v>2.3649457455461644</v>
      </c>
      <c r="J43" s="12">
        <v>4677833.3338500001</v>
      </c>
      <c r="K43" s="12">
        <v>4471112.5998299997</v>
      </c>
      <c r="L43" s="13">
        <f t="shared" si="2"/>
        <v>-4.419155606167414</v>
      </c>
      <c r="M43" s="13">
        <f t="shared" si="5"/>
        <v>2.4733546785764573</v>
      </c>
    </row>
    <row r="44" spans="1:13" ht="15.75" x14ac:dyDescent="0.25">
      <c r="A44" s="9" t="s">
        <v>33</v>
      </c>
      <c r="B44" s="8">
        <f>B8+B22+B42</f>
        <v>13917248.907289999</v>
      </c>
      <c r="C44" s="8">
        <f>C8+C22+C42</f>
        <v>15515953.174999999</v>
      </c>
      <c r="D44" s="10">
        <f t="shared" si="0"/>
        <v>11.487214738773426</v>
      </c>
      <c r="E44" s="10">
        <f t="shared" si="3"/>
        <v>92.282829786280615</v>
      </c>
      <c r="F44" s="15">
        <f>F8+F22+F42</f>
        <v>67531698.067509994</v>
      </c>
      <c r="G44" s="15">
        <f>G8+G22+G42</f>
        <v>70499370.813830003</v>
      </c>
      <c r="H44" s="16">
        <f t="shared" si="1"/>
        <v>4.3944885605472122</v>
      </c>
      <c r="I44" s="16">
        <f t="shared" si="4"/>
        <v>92.020213695137571</v>
      </c>
      <c r="J44" s="15">
        <f>J8+J22+J42</f>
        <v>155238926.40594998</v>
      </c>
      <c r="K44" s="15">
        <f>K8+K22+K42</f>
        <v>166380929.22069001</v>
      </c>
      <c r="L44" s="16">
        <f t="shared" si="2"/>
        <v>7.1773253478986847</v>
      </c>
      <c r="M44" s="16">
        <f t="shared" si="5"/>
        <v>92.03951824642904</v>
      </c>
    </row>
    <row r="45" spans="1:13" ht="15.75" x14ac:dyDescent="0.25">
      <c r="A45" s="89" t="s">
        <v>34</v>
      </c>
      <c r="B45" s="90">
        <f>+B46-B44</f>
        <v>339464.32570938766</v>
      </c>
      <c r="C45" s="90">
        <f>+C46-C44</f>
        <v>481677.98100000061</v>
      </c>
      <c r="D45" s="91">
        <f t="shared" si="0"/>
        <v>41.893549489604034</v>
      </c>
      <c r="E45" s="91">
        <f t="shared" si="3"/>
        <v>2.8648325134187167</v>
      </c>
      <c r="F45" s="90">
        <f>+F46-F44</f>
        <v>1707267.4574869722</v>
      </c>
      <c r="G45" s="90">
        <f>+G46-G44</f>
        <v>2203535.3131640702</v>
      </c>
      <c r="H45" s="92">
        <f t="shared" si="1"/>
        <v>29.067961993932922</v>
      </c>
      <c r="I45" s="92">
        <f t="shared" si="4"/>
        <v>2.8761929086941849</v>
      </c>
      <c r="J45" s="90">
        <f>+J46-J44</f>
        <v>6742652.341041863</v>
      </c>
      <c r="K45" s="90">
        <f>+K46-K44</f>
        <v>5006873.710300684</v>
      </c>
      <c r="L45" s="92">
        <f t="shared" si="2"/>
        <v>-25.743261597156135</v>
      </c>
      <c r="M45" s="92">
        <f t="shared" si="5"/>
        <v>2.7697299586873561</v>
      </c>
    </row>
    <row r="46" spans="1:13" s="18" customFormat="1" ht="22.5" customHeight="1" x14ac:dyDescent="0.3">
      <c r="A46" s="17" t="s">
        <v>223</v>
      </c>
      <c r="B46" s="167">
        <v>14256713.232999386</v>
      </c>
      <c r="C46" s="167">
        <v>15997631.155999999</v>
      </c>
      <c r="D46" s="168">
        <f t="shared" si="0"/>
        <v>12.211215127558203</v>
      </c>
      <c r="E46" s="93">
        <f t="shared" si="3"/>
        <v>95.147662299699334</v>
      </c>
      <c r="F46" s="169">
        <v>69238965.524996966</v>
      </c>
      <c r="G46" s="169">
        <v>72702906.126994073</v>
      </c>
      <c r="H46" s="170">
        <f t="shared" si="1"/>
        <v>5.0028774631916466</v>
      </c>
      <c r="I46" s="94">
        <f t="shared" si="4"/>
        <v>94.89640660383175</v>
      </c>
      <c r="J46" s="169">
        <v>161981578.74699184</v>
      </c>
      <c r="K46" s="169">
        <v>171387802.9309907</v>
      </c>
      <c r="L46" s="170">
        <f t="shared" si="2"/>
        <v>5.8069715437771876</v>
      </c>
      <c r="M46" s="94">
        <f t="shared" si="5"/>
        <v>94.809248205116404</v>
      </c>
    </row>
    <row r="47" spans="1:13" ht="15" x14ac:dyDescent="0.2">
      <c r="A47" s="171" t="s">
        <v>224</v>
      </c>
      <c r="B47" s="90">
        <f>+B48-B46</f>
        <v>827005.14700061455</v>
      </c>
      <c r="C47" s="90">
        <f>+C48-C46</f>
        <v>815846.72599999979</v>
      </c>
      <c r="D47" s="91">
        <f t="shared" si="0"/>
        <v>-1.349256536199825</v>
      </c>
      <c r="E47" s="91">
        <f t="shared" si="3"/>
        <v>4.8523377003006658</v>
      </c>
      <c r="F47" s="90">
        <f t="shared" ref="F47:G47" si="6">+F48-F46</f>
        <v>3466211.1830030382</v>
      </c>
      <c r="G47" s="90">
        <f t="shared" si="6"/>
        <v>3910011.8210059255</v>
      </c>
      <c r="H47" s="172">
        <f t="shared" si="1"/>
        <v>12.803623742809279</v>
      </c>
      <c r="I47" s="172">
        <f t="shared" si="4"/>
        <v>5.1035933961682467</v>
      </c>
      <c r="J47" s="90">
        <f t="shared" ref="J47:K47" si="7">+J48-J46</f>
        <v>8132378.174008131</v>
      </c>
      <c r="K47" s="90">
        <f t="shared" si="7"/>
        <v>9383383.6100093424</v>
      </c>
      <c r="L47" s="172">
        <f t="shared" si="2"/>
        <v>15.383020922459634</v>
      </c>
      <c r="M47" s="172">
        <f t="shared" si="5"/>
        <v>5.1907517948836013</v>
      </c>
    </row>
    <row r="48" spans="1:13" s="18" customFormat="1" ht="22.5" customHeight="1" x14ac:dyDescent="0.3">
      <c r="A48" s="17" t="s">
        <v>225</v>
      </c>
      <c r="B48" s="167">
        <v>15083718.380000001</v>
      </c>
      <c r="C48" s="167">
        <v>16813477.881999999</v>
      </c>
      <c r="D48" s="168">
        <f t="shared" si="0"/>
        <v>11.467726050186295</v>
      </c>
      <c r="E48" s="93">
        <f t="shared" si="3"/>
        <v>100</v>
      </c>
      <c r="F48" s="169">
        <v>72705176.708000004</v>
      </c>
      <c r="G48" s="169">
        <v>76612917.947999999</v>
      </c>
      <c r="H48" s="170">
        <f t="shared" si="1"/>
        <v>5.3747771712244692</v>
      </c>
      <c r="I48" s="94">
        <f t="shared" si="4"/>
        <v>100</v>
      </c>
      <c r="J48" s="169">
        <v>170113956.92099997</v>
      </c>
      <c r="K48" s="169">
        <v>180771186.54100004</v>
      </c>
      <c r="L48" s="170">
        <f t="shared" si="2"/>
        <v>6.2647591137682053</v>
      </c>
      <c r="M48" s="94">
        <f t="shared" si="5"/>
        <v>100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55" sqref="I55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2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3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3" t="s">
        <v>56</v>
      </c>
    </row>
    <row r="34" ht="12.75" customHeight="1" x14ac:dyDescent="0.2"/>
    <row r="50" spans="2:2" ht="12.75" customHeight="1" x14ac:dyDescent="0.2"/>
    <row r="51" spans="2:2" x14ac:dyDescent="0.2">
      <c r="B51" s="32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3" t="s">
        <v>14</v>
      </c>
    </row>
    <row r="2" spans="2:2" ht="15" x14ac:dyDescent="0.25">
      <c r="B2" s="33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2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3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3" t="s">
        <v>59</v>
      </c>
    </row>
    <row r="19" spans="2:2" ht="15" x14ac:dyDescent="0.25">
      <c r="B19" s="33"/>
    </row>
    <row r="20" spans="2:2" ht="15" x14ac:dyDescent="0.25">
      <c r="B20" s="33"/>
    </row>
    <row r="21" spans="2:2" ht="15" x14ac:dyDescent="0.25">
      <c r="B21" s="33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2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showGridLines="0" zoomScale="90" zoomScaleNormal="90" workbookViewId="0"/>
  </sheetViews>
  <sheetFormatPr defaultColWidth="9.140625" defaultRowHeight="12.75" x14ac:dyDescent="0.2"/>
  <cols>
    <col min="1" max="1" width="7" customWidth="1"/>
    <col min="2" max="2" width="40.28515625" customWidth="1"/>
    <col min="3" max="4" width="11" style="35" bestFit="1" customWidth="1"/>
    <col min="5" max="5" width="12.28515625" style="36" bestFit="1" customWidth="1"/>
    <col min="6" max="6" width="11" style="36" bestFit="1" customWidth="1"/>
    <col min="7" max="7" width="12.28515625" style="36" bestFit="1" customWidth="1"/>
    <col min="8" max="8" width="11.42578125" style="36" bestFit="1" customWidth="1"/>
    <col min="9" max="9" width="12.28515625" style="36" bestFit="1" customWidth="1"/>
    <col min="10" max="10" width="12.7109375" style="36" bestFit="1" customWidth="1"/>
    <col min="11" max="11" width="12.28515625" style="36" bestFit="1" customWidth="1"/>
    <col min="12" max="12" width="11" style="36" customWidth="1"/>
    <col min="13" max="13" width="12.28515625" style="36" bestFit="1" customWidth="1"/>
    <col min="14" max="14" width="11" style="36" bestFit="1" customWidth="1"/>
    <col min="15" max="15" width="13.5703125" style="35" bestFit="1" customWidth="1"/>
  </cols>
  <sheetData>
    <row r="1" spans="1:15" ht="16.5" thickBot="1" x14ac:dyDescent="0.3">
      <c r="A1" s="103"/>
      <c r="B1" s="132" t="s">
        <v>60</v>
      </c>
      <c r="C1" s="133" t="s">
        <v>44</v>
      </c>
      <c r="D1" s="133" t="s">
        <v>45</v>
      </c>
      <c r="E1" s="133" t="s">
        <v>46</v>
      </c>
      <c r="F1" s="133" t="s">
        <v>47</v>
      </c>
      <c r="G1" s="133" t="s">
        <v>48</v>
      </c>
      <c r="H1" s="133" t="s">
        <v>49</v>
      </c>
      <c r="I1" s="133" t="s">
        <v>0</v>
      </c>
      <c r="J1" s="133" t="s">
        <v>61</v>
      </c>
      <c r="K1" s="133" t="s">
        <v>50</v>
      </c>
      <c r="L1" s="133" t="s">
        <v>51</v>
      </c>
      <c r="M1" s="133" t="s">
        <v>52</v>
      </c>
      <c r="N1" s="133" t="s">
        <v>53</v>
      </c>
      <c r="O1" s="134" t="s">
        <v>42</v>
      </c>
    </row>
    <row r="2" spans="1:15" s="39" customFormat="1" ht="16.5" thickTop="1" thickBot="1" x14ac:dyDescent="0.3">
      <c r="A2" s="108">
        <v>2019</v>
      </c>
      <c r="B2" s="135" t="s">
        <v>2</v>
      </c>
      <c r="C2" s="136">
        <f>C4+C6+C8+C10+C12+C14+C16+C18+C20+C22</f>
        <v>1882870.0383899999</v>
      </c>
      <c r="D2" s="136">
        <f t="shared" ref="D2:O2" si="0">D4+D6+D8+D10+D12+D14+D16+D18+D20+D22</f>
        <v>1857752.9878599998</v>
      </c>
      <c r="E2" s="136">
        <f t="shared" si="0"/>
        <v>1951085.2490400001</v>
      </c>
      <c r="F2" s="136">
        <f t="shared" si="0"/>
        <v>1880790.9433599999</v>
      </c>
      <c r="G2" s="136">
        <f t="shared" si="0"/>
        <v>2016197.1414799998</v>
      </c>
      <c r="H2" s="136"/>
      <c r="I2" s="136"/>
      <c r="J2" s="136"/>
      <c r="K2" s="136"/>
      <c r="L2" s="136"/>
      <c r="M2" s="136"/>
      <c r="N2" s="136"/>
      <c r="O2" s="136">
        <f t="shared" si="0"/>
        <v>9588696.3601300009</v>
      </c>
    </row>
    <row r="3" spans="1:15" ht="15.75" thickTop="1" x14ac:dyDescent="0.25">
      <c r="A3" s="103">
        <v>2018</v>
      </c>
      <c r="B3" s="135" t="s">
        <v>2</v>
      </c>
      <c r="C3" s="136">
        <f>C5+C7+C9+C11+C13+C15+C17+C19+C21+C23</f>
        <v>1893782.1339599998</v>
      </c>
      <c r="D3" s="136">
        <f t="shared" ref="D3:O3" si="1">D5+D7+D9+D11+D13+D15+D17+D19+D21+D23</f>
        <v>1835790.3465799999</v>
      </c>
      <c r="E3" s="136">
        <f t="shared" si="1"/>
        <v>1994921.6316400003</v>
      </c>
      <c r="F3" s="136">
        <f t="shared" si="1"/>
        <v>1783106.34775</v>
      </c>
      <c r="G3" s="136">
        <f t="shared" si="1"/>
        <v>1896937.79617</v>
      </c>
      <c r="H3" s="136">
        <f t="shared" si="1"/>
        <v>1589496.7403500001</v>
      </c>
      <c r="I3" s="136">
        <f t="shared" si="1"/>
        <v>1678276.1827799999</v>
      </c>
      <c r="J3" s="136">
        <f t="shared" si="1"/>
        <v>1512401.98162</v>
      </c>
      <c r="K3" s="136">
        <f t="shared" si="1"/>
        <v>1895119.1197300002</v>
      </c>
      <c r="L3" s="136">
        <f t="shared" si="1"/>
        <v>2161774.7781700003</v>
      </c>
      <c r="M3" s="136">
        <f t="shared" si="1"/>
        <v>2304226.4682499999</v>
      </c>
      <c r="N3" s="136">
        <f t="shared" si="1"/>
        <v>2079526.7695899999</v>
      </c>
      <c r="O3" s="136">
        <f t="shared" si="1"/>
        <v>22625360.29659</v>
      </c>
    </row>
    <row r="4" spans="1:15" s="39" customFormat="1" ht="15" x14ac:dyDescent="0.25">
      <c r="A4" s="108">
        <v>2019</v>
      </c>
      <c r="B4" s="137" t="s">
        <v>131</v>
      </c>
      <c r="C4" s="138">
        <v>560227.50957999995</v>
      </c>
      <c r="D4" s="138">
        <v>565307.68799999997</v>
      </c>
      <c r="E4" s="138">
        <v>586916.81333999999</v>
      </c>
      <c r="F4" s="138">
        <v>598798.15764999995</v>
      </c>
      <c r="G4" s="138">
        <v>591780.54024</v>
      </c>
      <c r="H4" s="138"/>
      <c r="I4" s="138"/>
      <c r="J4" s="138"/>
      <c r="K4" s="138"/>
      <c r="L4" s="138"/>
      <c r="M4" s="138"/>
      <c r="N4" s="138"/>
      <c r="O4" s="139">
        <v>2903030.7088100002</v>
      </c>
    </row>
    <row r="5" spans="1:15" ht="15" x14ac:dyDescent="0.25">
      <c r="A5" s="103">
        <v>2018</v>
      </c>
      <c r="B5" s="137" t="s">
        <v>131</v>
      </c>
      <c r="C5" s="138">
        <v>547223.66903999995</v>
      </c>
      <c r="D5" s="138">
        <v>534695.97504000005</v>
      </c>
      <c r="E5" s="138">
        <v>599951.91367000004</v>
      </c>
      <c r="F5" s="138">
        <v>534035.62387000001</v>
      </c>
      <c r="G5" s="138">
        <v>559444.18229999999</v>
      </c>
      <c r="H5" s="138">
        <v>447489.81228999997</v>
      </c>
      <c r="I5" s="138">
        <v>533361.76101000002</v>
      </c>
      <c r="J5" s="138">
        <v>490078.24404999998</v>
      </c>
      <c r="K5" s="138">
        <v>544913.30087000004</v>
      </c>
      <c r="L5" s="138">
        <v>645860.07984999998</v>
      </c>
      <c r="M5" s="138">
        <v>647965.97167999996</v>
      </c>
      <c r="N5" s="138">
        <v>593568.21259999997</v>
      </c>
      <c r="O5" s="139">
        <v>6678588.74627</v>
      </c>
    </row>
    <row r="6" spans="1:15" s="39" customFormat="1" ht="15" x14ac:dyDescent="0.25">
      <c r="A6" s="108">
        <v>2019</v>
      </c>
      <c r="B6" s="137" t="s">
        <v>132</v>
      </c>
      <c r="C6" s="138">
        <v>199271.56036</v>
      </c>
      <c r="D6" s="138">
        <v>165999.48939</v>
      </c>
      <c r="E6" s="138">
        <v>143628.72250999999</v>
      </c>
      <c r="F6" s="138">
        <v>113248.42848</v>
      </c>
      <c r="G6" s="138">
        <v>140951.10248</v>
      </c>
      <c r="H6" s="138"/>
      <c r="I6" s="138"/>
      <c r="J6" s="138"/>
      <c r="K6" s="138"/>
      <c r="L6" s="138"/>
      <c r="M6" s="138"/>
      <c r="N6" s="138"/>
      <c r="O6" s="139">
        <v>763099.30322</v>
      </c>
    </row>
    <row r="7" spans="1:15" ht="15" x14ac:dyDescent="0.25">
      <c r="A7" s="103">
        <v>2018</v>
      </c>
      <c r="B7" s="137" t="s">
        <v>132</v>
      </c>
      <c r="C7" s="138">
        <v>225394.03391999999</v>
      </c>
      <c r="D7" s="138">
        <v>211795.22271</v>
      </c>
      <c r="E7" s="138">
        <v>207194.92988000001</v>
      </c>
      <c r="F7" s="138">
        <v>149357.76658</v>
      </c>
      <c r="G7" s="138">
        <v>213052.51121999999</v>
      </c>
      <c r="H7" s="138">
        <v>167641.58673000001</v>
      </c>
      <c r="I7" s="138">
        <v>104393.81816</v>
      </c>
      <c r="J7" s="138">
        <v>111080.62385</v>
      </c>
      <c r="K7" s="138">
        <v>152247.07018000001</v>
      </c>
      <c r="L7" s="138">
        <v>201906.55186000001</v>
      </c>
      <c r="M7" s="138">
        <v>299913.01861000003</v>
      </c>
      <c r="N7" s="138">
        <v>281857.20082000003</v>
      </c>
      <c r="O7" s="139">
        <v>2325834.33452</v>
      </c>
    </row>
    <row r="8" spans="1:15" s="39" customFormat="1" ht="15" x14ac:dyDescent="0.25">
      <c r="A8" s="108">
        <v>2019</v>
      </c>
      <c r="B8" s="137" t="s">
        <v>133</v>
      </c>
      <c r="C8" s="138">
        <v>125479.96011</v>
      </c>
      <c r="D8" s="138">
        <v>122313.23172</v>
      </c>
      <c r="E8" s="138">
        <v>128044.82229</v>
      </c>
      <c r="F8" s="138">
        <v>125524.53582999999</v>
      </c>
      <c r="G8" s="138">
        <v>138984.66495000001</v>
      </c>
      <c r="H8" s="138"/>
      <c r="I8" s="138"/>
      <c r="J8" s="138"/>
      <c r="K8" s="138"/>
      <c r="L8" s="138"/>
      <c r="M8" s="138"/>
      <c r="N8" s="138"/>
      <c r="O8" s="139">
        <v>640347.21490000002</v>
      </c>
    </row>
    <row r="9" spans="1:15" ht="15" x14ac:dyDescent="0.25">
      <c r="A9" s="103">
        <v>2018</v>
      </c>
      <c r="B9" s="137" t="s">
        <v>133</v>
      </c>
      <c r="C9" s="138">
        <v>119835.36044999999</v>
      </c>
      <c r="D9" s="138">
        <v>117643.61351</v>
      </c>
      <c r="E9" s="138">
        <v>141218.40416000001</v>
      </c>
      <c r="F9" s="138">
        <v>128537.29485999999</v>
      </c>
      <c r="G9" s="138">
        <v>137415.20196999999</v>
      </c>
      <c r="H9" s="138">
        <v>118810.93104</v>
      </c>
      <c r="I9" s="138">
        <v>125958.33078</v>
      </c>
      <c r="J9" s="138">
        <v>111575.90204</v>
      </c>
      <c r="K9" s="138">
        <v>143626.68825000001</v>
      </c>
      <c r="L9" s="138">
        <v>141433.93588</v>
      </c>
      <c r="M9" s="138">
        <v>150320.74768999999</v>
      </c>
      <c r="N9" s="138">
        <v>128118.89979</v>
      </c>
      <c r="O9" s="139">
        <v>1564495.31042</v>
      </c>
    </row>
    <row r="10" spans="1:15" s="39" customFormat="1" ht="15" x14ac:dyDescent="0.25">
      <c r="A10" s="108">
        <v>2019</v>
      </c>
      <c r="B10" s="137" t="s">
        <v>134</v>
      </c>
      <c r="C10" s="138">
        <v>112162.98022</v>
      </c>
      <c r="D10" s="138">
        <v>114930.60799</v>
      </c>
      <c r="E10" s="138">
        <v>118360.64698</v>
      </c>
      <c r="F10" s="138">
        <v>118050.37570999999</v>
      </c>
      <c r="G10" s="138">
        <v>118172.57511999999</v>
      </c>
      <c r="H10" s="138"/>
      <c r="I10" s="138"/>
      <c r="J10" s="138"/>
      <c r="K10" s="138"/>
      <c r="L10" s="138"/>
      <c r="M10" s="138"/>
      <c r="N10" s="138"/>
      <c r="O10" s="139">
        <v>581677.18602000002</v>
      </c>
    </row>
    <row r="11" spans="1:15" ht="15" x14ac:dyDescent="0.25">
      <c r="A11" s="103">
        <v>2018</v>
      </c>
      <c r="B11" s="137" t="s">
        <v>134</v>
      </c>
      <c r="C11" s="138">
        <v>108333.43629</v>
      </c>
      <c r="D11" s="138">
        <v>107572.17714</v>
      </c>
      <c r="E11" s="138">
        <v>114735.2337</v>
      </c>
      <c r="F11" s="138">
        <v>103051.37514</v>
      </c>
      <c r="G11" s="138">
        <v>98740.460529999997</v>
      </c>
      <c r="H11" s="138">
        <v>72043.221720000001</v>
      </c>
      <c r="I11" s="138">
        <v>76536.520529999994</v>
      </c>
      <c r="J11" s="138">
        <v>90846.776310000001</v>
      </c>
      <c r="K11" s="138">
        <v>154030.35561999999</v>
      </c>
      <c r="L11" s="138">
        <v>176872.83212000001</v>
      </c>
      <c r="M11" s="138">
        <v>157902.3199</v>
      </c>
      <c r="N11" s="138">
        <v>126553.29386999999</v>
      </c>
      <c r="O11" s="139">
        <v>1387218.00287</v>
      </c>
    </row>
    <row r="12" spans="1:15" s="39" customFormat="1" ht="15" x14ac:dyDescent="0.25">
      <c r="A12" s="108">
        <v>2019</v>
      </c>
      <c r="B12" s="137" t="s">
        <v>135</v>
      </c>
      <c r="C12" s="138">
        <v>152343.08544</v>
      </c>
      <c r="D12" s="138">
        <v>144359.66367000001</v>
      </c>
      <c r="E12" s="138">
        <v>136437.55009</v>
      </c>
      <c r="F12" s="138">
        <v>136334.29895</v>
      </c>
      <c r="G12" s="138">
        <v>133788.15731000001</v>
      </c>
      <c r="H12" s="138"/>
      <c r="I12" s="138"/>
      <c r="J12" s="138"/>
      <c r="K12" s="138"/>
      <c r="L12" s="138"/>
      <c r="M12" s="138"/>
      <c r="N12" s="138"/>
      <c r="O12" s="139">
        <v>703262.75546000001</v>
      </c>
    </row>
    <row r="13" spans="1:15" ht="15" x14ac:dyDescent="0.25">
      <c r="A13" s="103">
        <v>2018</v>
      </c>
      <c r="B13" s="137" t="s">
        <v>135</v>
      </c>
      <c r="C13" s="138">
        <v>153621.37202000001</v>
      </c>
      <c r="D13" s="138">
        <v>132753.50149</v>
      </c>
      <c r="E13" s="138">
        <v>124563.13004</v>
      </c>
      <c r="F13" s="138">
        <v>147757.61514000001</v>
      </c>
      <c r="G13" s="138">
        <v>140152.84507000001</v>
      </c>
      <c r="H13" s="138">
        <v>100310.21571</v>
      </c>
      <c r="I13" s="138">
        <v>117908.15614000001</v>
      </c>
      <c r="J13" s="138">
        <v>63697.746619999998</v>
      </c>
      <c r="K13" s="138">
        <v>130607.7053</v>
      </c>
      <c r="L13" s="138">
        <v>178003.61371000001</v>
      </c>
      <c r="M13" s="138">
        <v>179367.82448000001</v>
      </c>
      <c r="N13" s="138">
        <v>164771.83549</v>
      </c>
      <c r="O13" s="139">
        <v>1633515.56121</v>
      </c>
    </row>
    <row r="14" spans="1:15" s="39" customFormat="1" ht="15" x14ac:dyDescent="0.25">
      <c r="A14" s="108">
        <v>2019</v>
      </c>
      <c r="B14" s="137" t="s">
        <v>136</v>
      </c>
      <c r="C14" s="138">
        <v>28852.43131</v>
      </c>
      <c r="D14" s="138">
        <v>26829.830040000001</v>
      </c>
      <c r="E14" s="138">
        <v>34862.358189999999</v>
      </c>
      <c r="F14" s="138">
        <v>24122.14443</v>
      </c>
      <c r="G14" s="138">
        <v>28015.353999999999</v>
      </c>
      <c r="H14" s="138"/>
      <c r="I14" s="138"/>
      <c r="J14" s="138"/>
      <c r="K14" s="138"/>
      <c r="L14" s="138"/>
      <c r="M14" s="138"/>
      <c r="N14" s="138"/>
      <c r="O14" s="139">
        <v>142682.11796999999</v>
      </c>
    </row>
    <row r="15" spans="1:15" ht="15" x14ac:dyDescent="0.25">
      <c r="A15" s="103">
        <v>2018</v>
      </c>
      <c r="B15" s="137" t="s">
        <v>136</v>
      </c>
      <c r="C15" s="138">
        <v>63470.139309999999</v>
      </c>
      <c r="D15" s="138">
        <v>57999.799489999998</v>
      </c>
      <c r="E15" s="138">
        <v>47250.82015</v>
      </c>
      <c r="F15" s="138">
        <v>28798.931809999998</v>
      </c>
      <c r="G15" s="138">
        <v>27552.43924</v>
      </c>
      <c r="H15" s="138">
        <v>17097.2582</v>
      </c>
      <c r="I15" s="138">
        <v>17987.946319999999</v>
      </c>
      <c r="J15" s="138">
        <v>16805.825659999999</v>
      </c>
      <c r="K15" s="138">
        <v>26288.061740000001</v>
      </c>
      <c r="L15" s="138">
        <v>28306.503280000001</v>
      </c>
      <c r="M15" s="138">
        <v>34843.242209999997</v>
      </c>
      <c r="N15" s="138">
        <v>33075.86722</v>
      </c>
      <c r="O15" s="139">
        <v>399476.83463</v>
      </c>
    </row>
    <row r="16" spans="1:15" ht="15" x14ac:dyDescent="0.25">
      <c r="A16" s="108">
        <v>2019</v>
      </c>
      <c r="B16" s="137" t="s">
        <v>137</v>
      </c>
      <c r="C16" s="138">
        <v>82543.428780000002</v>
      </c>
      <c r="D16" s="138">
        <v>82189.18088</v>
      </c>
      <c r="E16" s="138">
        <v>73557.318710000007</v>
      </c>
      <c r="F16" s="138">
        <v>60277.450449999997</v>
      </c>
      <c r="G16" s="138">
        <v>96764.626529999994</v>
      </c>
      <c r="H16" s="138"/>
      <c r="I16" s="138"/>
      <c r="J16" s="138"/>
      <c r="K16" s="138"/>
      <c r="L16" s="138"/>
      <c r="M16" s="138"/>
      <c r="N16" s="138"/>
      <c r="O16" s="139">
        <v>395332.00534999999</v>
      </c>
    </row>
    <row r="17" spans="1:15" ht="15" x14ac:dyDescent="0.25">
      <c r="A17" s="103">
        <v>2018</v>
      </c>
      <c r="B17" s="137" t="s">
        <v>137</v>
      </c>
      <c r="C17" s="138">
        <v>77553.726509999993</v>
      </c>
      <c r="D17" s="138">
        <v>83548.081090000007</v>
      </c>
      <c r="E17" s="138">
        <v>65103.239679999999</v>
      </c>
      <c r="F17" s="138">
        <v>53878.586889999999</v>
      </c>
      <c r="G17" s="138">
        <v>72477.135729999995</v>
      </c>
      <c r="H17" s="138">
        <v>86879.483730000007</v>
      </c>
      <c r="I17" s="138">
        <v>90149.987599999993</v>
      </c>
      <c r="J17" s="138">
        <v>66542.850229999996</v>
      </c>
      <c r="K17" s="138">
        <v>119426.97013</v>
      </c>
      <c r="L17" s="138">
        <v>122858.87014</v>
      </c>
      <c r="M17" s="138">
        <v>101133.17666</v>
      </c>
      <c r="N17" s="138">
        <v>72009.888709999999</v>
      </c>
      <c r="O17" s="139">
        <v>1011561.9971</v>
      </c>
    </row>
    <row r="18" spans="1:15" ht="15" x14ac:dyDescent="0.25">
      <c r="A18" s="108">
        <v>2019</v>
      </c>
      <c r="B18" s="137" t="s">
        <v>138</v>
      </c>
      <c r="C18" s="138">
        <v>8448.1456600000001</v>
      </c>
      <c r="D18" s="138">
        <v>13166.345960000001</v>
      </c>
      <c r="E18" s="138">
        <v>19682.62761</v>
      </c>
      <c r="F18" s="138">
        <v>9745.6436599999997</v>
      </c>
      <c r="G18" s="138">
        <v>8977.9546100000007</v>
      </c>
      <c r="H18" s="138"/>
      <c r="I18" s="138"/>
      <c r="J18" s="138"/>
      <c r="K18" s="138"/>
      <c r="L18" s="138"/>
      <c r="M18" s="138"/>
      <c r="N18" s="138"/>
      <c r="O18" s="139">
        <v>60020.717499999999</v>
      </c>
    </row>
    <row r="19" spans="1:15" ht="15" x14ac:dyDescent="0.25">
      <c r="A19" s="103">
        <v>2018</v>
      </c>
      <c r="B19" s="137" t="s">
        <v>138</v>
      </c>
      <c r="C19" s="138">
        <v>8699.7593300000008</v>
      </c>
      <c r="D19" s="138">
        <v>14888.55919</v>
      </c>
      <c r="E19" s="138">
        <v>18298.714830000001</v>
      </c>
      <c r="F19" s="138">
        <v>11630.61274</v>
      </c>
      <c r="G19" s="138">
        <v>6780.4105499999996</v>
      </c>
      <c r="H19" s="138">
        <v>4806.9034300000003</v>
      </c>
      <c r="I19" s="138">
        <v>4293.7941899999996</v>
      </c>
      <c r="J19" s="138">
        <v>4651.7716099999998</v>
      </c>
      <c r="K19" s="138">
        <v>5349.45957</v>
      </c>
      <c r="L19" s="138">
        <v>5137.6928900000003</v>
      </c>
      <c r="M19" s="138">
        <v>7430.7043599999997</v>
      </c>
      <c r="N19" s="138">
        <v>7334.2233299999998</v>
      </c>
      <c r="O19" s="139">
        <v>99302.606020000007</v>
      </c>
    </row>
    <row r="20" spans="1:15" ht="15" x14ac:dyDescent="0.25">
      <c r="A20" s="108">
        <v>2019</v>
      </c>
      <c r="B20" s="137" t="s">
        <v>139</v>
      </c>
      <c r="C20" s="140">
        <v>220627.41555000001</v>
      </c>
      <c r="D20" s="140">
        <v>211080.66346000001</v>
      </c>
      <c r="E20" s="140">
        <v>237571.21019000001</v>
      </c>
      <c r="F20" s="140">
        <v>217807.31377000001</v>
      </c>
      <c r="G20" s="140">
        <v>231307.38268000001</v>
      </c>
      <c r="H20" s="138"/>
      <c r="I20" s="138"/>
      <c r="J20" s="138"/>
      <c r="K20" s="138"/>
      <c r="L20" s="138"/>
      <c r="M20" s="138"/>
      <c r="N20" s="138"/>
      <c r="O20" s="139">
        <v>1118393.9856499999</v>
      </c>
    </row>
    <row r="21" spans="1:15" ht="15" x14ac:dyDescent="0.25">
      <c r="A21" s="103">
        <v>2018</v>
      </c>
      <c r="B21" s="137" t="s">
        <v>139</v>
      </c>
      <c r="C21" s="138">
        <v>218255.13686</v>
      </c>
      <c r="D21" s="138">
        <v>177209.36773</v>
      </c>
      <c r="E21" s="138">
        <v>219741.03091</v>
      </c>
      <c r="F21" s="138">
        <v>213714.70480000001</v>
      </c>
      <c r="G21" s="138">
        <v>211948.28867000001</v>
      </c>
      <c r="H21" s="138">
        <v>189600.86120000001</v>
      </c>
      <c r="I21" s="138">
        <v>202233.59744000001</v>
      </c>
      <c r="J21" s="138">
        <v>192331.07040999999</v>
      </c>
      <c r="K21" s="138">
        <v>208921.23465</v>
      </c>
      <c r="L21" s="138">
        <v>221852.63436</v>
      </c>
      <c r="M21" s="138">
        <v>241024.81894</v>
      </c>
      <c r="N21" s="138">
        <v>213749.00803999999</v>
      </c>
      <c r="O21" s="139">
        <v>2510581.7540099998</v>
      </c>
    </row>
    <row r="22" spans="1:15" ht="15" x14ac:dyDescent="0.25">
      <c r="A22" s="108">
        <v>2019</v>
      </c>
      <c r="B22" s="137" t="s">
        <v>140</v>
      </c>
      <c r="C22" s="140">
        <v>392913.52137999999</v>
      </c>
      <c r="D22" s="140">
        <v>411576.28675000003</v>
      </c>
      <c r="E22" s="140">
        <v>472023.17913</v>
      </c>
      <c r="F22" s="140">
        <v>476882.59443</v>
      </c>
      <c r="G22" s="140">
        <v>527454.78356000001</v>
      </c>
      <c r="H22" s="138"/>
      <c r="I22" s="138"/>
      <c r="J22" s="138"/>
      <c r="K22" s="138"/>
      <c r="L22" s="138"/>
      <c r="M22" s="138"/>
      <c r="N22" s="138"/>
      <c r="O22" s="139">
        <v>2280850.3652499998</v>
      </c>
    </row>
    <row r="23" spans="1:15" ht="15" x14ac:dyDescent="0.25">
      <c r="A23" s="103">
        <v>2018</v>
      </c>
      <c r="B23" s="137" t="s">
        <v>140</v>
      </c>
      <c r="C23" s="138">
        <v>371395.50023000001</v>
      </c>
      <c r="D23" s="140">
        <v>397684.04918999999</v>
      </c>
      <c r="E23" s="138">
        <v>456864.21461999998</v>
      </c>
      <c r="F23" s="138">
        <v>412343.83591999998</v>
      </c>
      <c r="G23" s="138">
        <v>429374.32088999997</v>
      </c>
      <c r="H23" s="138">
        <v>384816.46629999997</v>
      </c>
      <c r="I23" s="138">
        <v>405452.27061000001</v>
      </c>
      <c r="J23" s="138">
        <v>364791.17083999998</v>
      </c>
      <c r="K23" s="138">
        <v>409708.27341999998</v>
      </c>
      <c r="L23" s="138">
        <v>439542.06407999998</v>
      </c>
      <c r="M23" s="138">
        <v>484324.64371999999</v>
      </c>
      <c r="N23" s="138">
        <v>458488.33971999999</v>
      </c>
      <c r="O23" s="139">
        <v>5014785.1495399997</v>
      </c>
    </row>
    <row r="24" spans="1:15" ht="15" x14ac:dyDescent="0.25">
      <c r="A24" s="108">
        <v>2019</v>
      </c>
      <c r="B24" s="135" t="s">
        <v>14</v>
      </c>
      <c r="C24" s="141">
        <f>C26+C28+C30+C32+C34+C36+C38+C40+C42+C44+C46+C48+C50+C52+C54+C56</f>
        <v>10606031.133000001</v>
      </c>
      <c r="D24" s="141">
        <f t="shared" ref="D24:O24" si="2">D26+D28+D30+D32+D34+D36+D38+D40+D42+D44+D46+D48+D50+D52+D54+D56</f>
        <v>11041496.240890002</v>
      </c>
      <c r="E24" s="141">
        <f t="shared" si="2"/>
        <v>12634840.854499999</v>
      </c>
      <c r="F24" s="141">
        <f t="shared" si="2"/>
        <v>11776755.476879999</v>
      </c>
      <c r="G24" s="141">
        <f t="shared" si="2"/>
        <v>13039696.804880001</v>
      </c>
      <c r="H24" s="141"/>
      <c r="I24" s="141"/>
      <c r="J24" s="141"/>
      <c r="K24" s="141"/>
      <c r="L24" s="141"/>
      <c r="M24" s="141"/>
      <c r="N24" s="141"/>
      <c r="O24" s="141">
        <f t="shared" si="2"/>
        <v>59098820.510150008</v>
      </c>
    </row>
    <row r="25" spans="1:15" ht="15" x14ac:dyDescent="0.25">
      <c r="A25" s="103">
        <v>2018</v>
      </c>
      <c r="B25" s="135" t="s">
        <v>14</v>
      </c>
      <c r="C25" s="141">
        <f>C27+C29+C31+C33+C35+C37+C39+C41+C43+C45+C47+C49+C51+C53+C55+C57</f>
        <v>9885886.3860400021</v>
      </c>
      <c r="D25" s="141">
        <f t="shared" ref="D25:O25" si="3">D27+D29+D31+D33+D35+D37+D39+D41+D43+D45+D47+D49+D51+D53+D55+D57</f>
        <v>10688342.665900001</v>
      </c>
      <c r="E25" s="141">
        <f t="shared" si="3"/>
        <v>12705755.70634</v>
      </c>
      <c r="F25" s="141">
        <f t="shared" si="3"/>
        <v>11355089.401870001</v>
      </c>
      <c r="G25" s="141">
        <f t="shared" si="3"/>
        <v>11590060.350159999</v>
      </c>
      <c r="H25" s="141">
        <f t="shared" si="3"/>
        <v>10582000.13477</v>
      </c>
      <c r="I25" s="141">
        <f t="shared" si="3"/>
        <v>11552068.809970003</v>
      </c>
      <c r="J25" s="141">
        <f t="shared" si="3"/>
        <v>10100825.289050002</v>
      </c>
      <c r="K25" s="141">
        <f t="shared" si="3"/>
        <v>11716224.58107</v>
      </c>
      <c r="L25" s="141">
        <f t="shared" si="3"/>
        <v>12703513.903349999</v>
      </c>
      <c r="M25" s="141">
        <f t="shared" si="3"/>
        <v>12273688.983080002</v>
      </c>
      <c r="N25" s="141">
        <f t="shared" si="3"/>
        <v>11073156.0088</v>
      </c>
      <c r="O25" s="141">
        <f t="shared" si="3"/>
        <v>136226612.22040001</v>
      </c>
    </row>
    <row r="26" spans="1:15" ht="15" x14ac:dyDescent="0.25">
      <c r="A26" s="108">
        <v>2019</v>
      </c>
      <c r="B26" s="137" t="s">
        <v>141</v>
      </c>
      <c r="C26" s="138">
        <v>675642.58085000003</v>
      </c>
      <c r="D26" s="138">
        <v>639790.19570000004</v>
      </c>
      <c r="E26" s="138">
        <v>727664.92744999996</v>
      </c>
      <c r="F26" s="138">
        <v>691282.51066000003</v>
      </c>
      <c r="G26" s="138">
        <v>788383.11549</v>
      </c>
      <c r="H26" s="138"/>
      <c r="I26" s="138"/>
      <c r="J26" s="138"/>
      <c r="K26" s="138"/>
      <c r="L26" s="138"/>
      <c r="M26" s="138"/>
      <c r="N26" s="138"/>
      <c r="O26" s="139">
        <v>3522763.3301499998</v>
      </c>
    </row>
    <row r="27" spans="1:15" ht="15" x14ac:dyDescent="0.25">
      <c r="A27" s="103">
        <v>2018</v>
      </c>
      <c r="B27" s="137" t="s">
        <v>141</v>
      </c>
      <c r="C27" s="138">
        <v>695217.7378</v>
      </c>
      <c r="D27" s="138">
        <v>698373.08108999999</v>
      </c>
      <c r="E27" s="138">
        <v>791150.88341000001</v>
      </c>
      <c r="F27" s="138">
        <v>706266.24419</v>
      </c>
      <c r="G27" s="138">
        <v>747205.41078000003</v>
      </c>
      <c r="H27" s="138">
        <v>659439.04787999997</v>
      </c>
      <c r="I27" s="138">
        <v>699579.03579999995</v>
      </c>
      <c r="J27" s="138">
        <v>615916.05243000004</v>
      </c>
      <c r="K27" s="138">
        <v>716766.21788000001</v>
      </c>
      <c r="L27" s="138">
        <v>759184.79778000002</v>
      </c>
      <c r="M27" s="138">
        <v>746796.36410000001</v>
      </c>
      <c r="N27" s="138">
        <v>621886.65483000001</v>
      </c>
      <c r="O27" s="139">
        <v>8457781.5279699992</v>
      </c>
    </row>
    <row r="28" spans="1:15" ht="15" x14ac:dyDescent="0.25">
      <c r="A28" s="108">
        <v>2019</v>
      </c>
      <c r="B28" s="137" t="s">
        <v>142</v>
      </c>
      <c r="C28" s="138">
        <v>116970.32388</v>
      </c>
      <c r="D28" s="138">
        <v>146345.07359000001</v>
      </c>
      <c r="E28" s="138">
        <v>176137.64150999999</v>
      </c>
      <c r="F28" s="138">
        <v>141819.66516</v>
      </c>
      <c r="G28" s="138">
        <v>162861.80744</v>
      </c>
      <c r="H28" s="138"/>
      <c r="I28" s="138"/>
      <c r="J28" s="138"/>
      <c r="K28" s="138"/>
      <c r="L28" s="138"/>
      <c r="M28" s="138"/>
      <c r="N28" s="138"/>
      <c r="O28" s="139">
        <v>744134.51158000005</v>
      </c>
    </row>
    <row r="29" spans="1:15" ht="15" x14ac:dyDescent="0.25">
      <c r="A29" s="103">
        <v>2018</v>
      </c>
      <c r="B29" s="137" t="s">
        <v>142</v>
      </c>
      <c r="C29" s="138">
        <v>129006.51098000001</v>
      </c>
      <c r="D29" s="138">
        <v>144500.90893000001</v>
      </c>
      <c r="E29" s="138">
        <v>168928.24050000001</v>
      </c>
      <c r="F29" s="138">
        <v>149690.21275999999</v>
      </c>
      <c r="G29" s="138">
        <v>141957.16248999999</v>
      </c>
      <c r="H29" s="138">
        <v>117837.21334</v>
      </c>
      <c r="I29" s="138">
        <v>149645.90728000001</v>
      </c>
      <c r="J29" s="138">
        <v>142627.31474</v>
      </c>
      <c r="K29" s="138">
        <v>138314.59461</v>
      </c>
      <c r="L29" s="138">
        <v>142958.90181000001</v>
      </c>
      <c r="M29" s="138">
        <v>124210.01234</v>
      </c>
      <c r="N29" s="138">
        <v>133911.37234999999</v>
      </c>
      <c r="O29" s="139">
        <v>1683588.35213</v>
      </c>
    </row>
    <row r="30" spans="1:15" s="39" customFormat="1" ht="15" x14ac:dyDescent="0.25">
      <c r="A30" s="108">
        <v>2019</v>
      </c>
      <c r="B30" s="137" t="s">
        <v>143</v>
      </c>
      <c r="C30" s="138">
        <v>182672.99269000001</v>
      </c>
      <c r="D30" s="138">
        <v>185858.84268</v>
      </c>
      <c r="E30" s="138">
        <v>208933.02343999999</v>
      </c>
      <c r="F30" s="138">
        <v>229831.33825</v>
      </c>
      <c r="G30" s="138">
        <v>235999.69239000001</v>
      </c>
      <c r="H30" s="138"/>
      <c r="I30" s="138"/>
      <c r="J30" s="138"/>
      <c r="K30" s="138"/>
      <c r="L30" s="138"/>
      <c r="M30" s="138"/>
      <c r="N30" s="138"/>
      <c r="O30" s="139">
        <v>1043295.88945</v>
      </c>
    </row>
    <row r="31" spans="1:15" ht="15" x14ac:dyDescent="0.25">
      <c r="A31" s="103">
        <v>2018</v>
      </c>
      <c r="B31" s="137" t="s">
        <v>143</v>
      </c>
      <c r="C31" s="138">
        <v>168766.30025999999</v>
      </c>
      <c r="D31" s="138">
        <v>173337.79154999999</v>
      </c>
      <c r="E31" s="138">
        <v>211790.01795000001</v>
      </c>
      <c r="F31" s="138">
        <v>190638.38509</v>
      </c>
      <c r="G31" s="138">
        <v>200048.17971</v>
      </c>
      <c r="H31" s="138">
        <v>152699.56980999999</v>
      </c>
      <c r="I31" s="138">
        <v>184959.29788</v>
      </c>
      <c r="J31" s="138">
        <v>158409.96462000001</v>
      </c>
      <c r="K31" s="138">
        <v>193617.09578</v>
      </c>
      <c r="L31" s="138">
        <v>213044.10553</v>
      </c>
      <c r="M31" s="138">
        <v>227692.57577</v>
      </c>
      <c r="N31" s="138">
        <v>190174.85818000001</v>
      </c>
      <c r="O31" s="139">
        <v>2265178.1421300001</v>
      </c>
    </row>
    <row r="32" spans="1:15" ht="15" x14ac:dyDescent="0.25">
      <c r="A32" s="108">
        <v>2019</v>
      </c>
      <c r="B32" s="137" t="s">
        <v>144</v>
      </c>
      <c r="C32" s="140">
        <v>1522893.0125299999</v>
      </c>
      <c r="D32" s="140">
        <v>1633797.31259</v>
      </c>
      <c r="E32" s="140">
        <v>1828157.14524</v>
      </c>
      <c r="F32" s="140">
        <v>1764707.4326899999</v>
      </c>
      <c r="G32" s="140">
        <v>1944390.89377</v>
      </c>
      <c r="H32" s="140"/>
      <c r="I32" s="140"/>
      <c r="J32" s="140"/>
      <c r="K32" s="140"/>
      <c r="L32" s="140"/>
      <c r="M32" s="140"/>
      <c r="N32" s="140"/>
      <c r="O32" s="139">
        <v>8693945.7968199998</v>
      </c>
    </row>
    <row r="33" spans="1:15" ht="15" x14ac:dyDescent="0.25">
      <c r="A33" s="103">
        <v>2018</v>
      </c>
      <c r="B33" s="137" t="s">
        <v>144</v>
      </c>
      <c r="C33" s="138">
        <v>1349461.76315</v>
      </c>
      <c r="D33" s="138">
        <v>1260187.44426</v>
      </c>
      <c r="E33" s="138">
        <v>1560031.6217</v>
      </c>
      <c r="F33" s="140">
        <v>1347996.30308</v>
      </c>
      <c r="G33" s="140">
        <v>1461152.30905</v>
      </c>
      <c r="H33" s="140">
        <v>1417615.5962</v>
      </c>
      <c r="I33" s="140">
        <v>1473259.5628599999</v>
      </c>
      <c r="J33" s="140">
        <v>1374072.55433</v>
      </c>
      <c r="K33" s="140">
        <v>1529524.6383499999</v>
      </c>
      <c r="L33" s="140">
        <v>1583017.92915</v>
      </c>
      <c r="M33" s="140">
        <v>1489301.9779099999</v>
      </c>
      <c r="N33" s="140">
        <v>1507554.6243100001</v>
      </c>
      <c r="O33" s="139">
        <v>17353176.324349999</v>
      </c>
    </row>
    <row r="34" spans="1:15" ht="15" x14ac:dyDescent="0.25">
      <c r="A34" s="108">
        <v>2019</v>
      </c>
      <c r="B34" s="137" t="s">
        <v>145</v>
      </c>
      <c r="C34" s="138">
        <v>1415484.7377200001</v>
      </c>
      <c r="D34" s="138">
        <v>1414602.74135</v>
      </c>
      <c r="E34" s="138">
        <v>1675716.0282300001</v>
      </c>
      <c r="F34" s="138">
        <v>1507148.3330399999</v>
      </c>
      <c r="G34" s="138">
        <v>1627522.0734399999</v>
      </c>
      <c r="H34" s="138"/>
      <c r="I34" s="138"/>
      <c r="J34" s="138"/>
      <c r="K34" s="138"/>
      <c r="L34" s="138"/>
      <c r="M34" s="138"/>
      <c r="N34" s="138"/>
      <c r="O34" s="139">
        <v>7640473.9137800001</v>
      </c>
    </row>
    <row r="35" spans="1:15" ht="15" x14ac:dyDescent="0.25">
      <c r="A35" s="103">
        <v>2018</v>
      </c>
      <c r="B35" s="137" t="s">
        <v>145</v>
      </c>
      <c r="C35" s="138">
        <v>1427518.43108</v>
      </c>
      <c r="D35" s="138">
        <v>1405228.1349899999</v>
      </c>
      <c r="E35" s="138">
        <v>1678441.7929199999</v>
      </c>
      <c r="F35" s="138">
        <v>1464978.9456799999</v>
      </c>
      <c r="G35" s="138">
        <v>1481005.85201</v>
      </c>
      <c r="H35" s="138">
        <v>1354507.2340200001</v>
      </c>
      <c r="I35" s="138">
        <v>1580637.0014500001</v>
      </c>
      <c r="J35" s="138">
        <v>1385416.9784899999</v>
      </c>
      <c r="K35" s="138">
        <v>1459394.0889000001</v>
      </c>
      <c r="L35" s="138">
        <v>1561042.1975799999</v>
      </c>
      <c r="M35" s="138">
        <v>1525290.1079299999</v>
      </c>
      <c r="N35" s="138">
        <v>1306181.39857</v>
      </c>
      <c r="O35" s="139">
        <v>17629642.163619999</v>
      </c>
    </row>
    <row r="36" spans="1:15" ht="15" x14ac:dyDescent="0.25">
      <c r="A36" s="108">
        <v>2019</v>
      </c>
      <c r="B36" s="137" t="s">
        <v>146</v>
      </c>
      <c r="C36" s="138">
        <v>2327891.0437099999</v>
      </c>
      <c r="D36" s="138">
        <v>2544778.6626900001</v>
      </c>
      <c r="E36" s="138">
        <v>2883361.6969099999</v>
      </c>
      <c r="F36" s="138">
        <v>2615303.1431300002</v>
      </c>
      <c r="G36" s="138">
        <v>2758038.2257300001</v>
      </c>
      <c r="H36" s="138"/>
      <c r="I36" s="138"/>
      <c r="J36" s="138"/>
      <c r="K36" s="138"/>
      <c r="L36" s="138"/>
      <c r="M36" s="138"/>
      <c r="N36" s="138"/>
      <c r="O36" s="139">
        <v>13129372.77217</v>
      </c>
    </row>
    <row r="37" spans="1:15" ht="15" x14ac:dyDescent="0.25">
      <c r="A37" s="103">
        <v>2018</v>
      </c>
      <c r="B37" s="137" t="s">
        <v>146</v>
      </c>
      <c r="C37" s="138">
        <v>2285575.09082</v>
      </c>
      <c r="D37" s="138">
        <v>2795908.2250100002</v>
      </c>
      <c r="E37" s="138">
        <v>3144072.3177899998</v>
      </c>
      <c r="F37" s="138">
        <v>2901991.04024</v>
      </c>
      <c r="G37" s="138">
        <v>2764089.3998699998</v>
      </c>
      <c r="H37" s="138">
        <v>2539894.5764500001</v>
      </c>
      <c r="I37" s="138">
        <v>2762765.1183199999</v>
      </c>
      <c r="J37" s="138">
        <v>1607580.9760799999</v>
      </c>
      <c r="K37" s="138">
        <v>2605378.7055799998</v>
      </c>
      <c r="L37" s="138">
        <v>2918845.8335500001</v>
      </c>
      <c r="M37" s="138">
        <v>2766904.93548</v>
      </c>
      <c r="N37" s="138">
        <v>2472080.4637699998</v>
      </c>
      <c r="O37" s="139">
        <v>31565086.68296</v>
      </c>
    </row>
    <row r="38" spans="1:15" ht="15" x14ac:dyDescent="0.25">
      <c r="A38" s="108">
        <v>2019</v>
      </c>
      <c r="B38" s="137" t="s">
        <v>147</v>
      </c>
      <c r="C38" s="138">
        <v>91914.359599999996</v>
      </c>
      <c r="D38" s="138">
        <v>75710.983500000002</v>
      </c>
      <c r="E38" s="138">
        <v>99641.453349999996</v>
      </c>
      <c r="F38" s="138">
        <v>114409.47928</v>
      </c>
      <c r="G38" s="138">
        <v>53989.944869999999</v>
      </c>
      <c r="H38" s="138"/>
      <c r="I38" s="138"/>
      <c r="J38" s="138"/>
      <c r="K38" s="138"/>
      <c r="L38" s="138"/>
      <c r="M38" s="138"/>
      <c r="N38" s="138"/>
      <c r="O38" s="139">
        <v>435666.2206</v>
      </c>
    </row>
    <row r="39" spans="1:15" ht="15" x14ac:dyDescent="0.25">
      <c r="A39" s="103">
        <v>2018</v>
      </c>
      <c r="B39" s="137" t="s">
        <v>147</v>
      </c>
      <c r="C39" s="138">
        <v>42524.265619999998</v>
      </c>
      <c r="D39" s="138">
        <v>56242.339760000003</v>
      </c>
      <c r="E39" s="138">
        <v>79226.622390000004</v>
      </c>
      <c r="F39" s="138">
        <v>42637.633880000001</v>
      </c>
      <c r="G39" s="138">
        <v>133538.68554000001</v>
      </c>
      <c r="H39" s="138">
        <v>139721.95924</v>
      </c>
      <c r="I39" s="138">
        <v>148742.76595999999</v>
      </c>
      <c r="J39" s="138">
        <v>95641.843789999999</v>
      </c>
      <c r="K39" s="138">
        <v>53260.481919999998</v>
      </c>
      <c r="L39" s="138">
        <v>130754.85827</v>
      </c>
      <c r="M39" s="138">
        <v>29652.930079999998</v>
      </c>
      <c r="N39" s="138">
        <v>38576.353869999999</v>
      </c>
      <c r="O39" s="139">
        <v>990520.74031999998</v>
      </c>
    </row>
    <row r="40" spans="1:15" ht="15" x14ac:dyDescent="0.25">
      <c r="A40" s="108">
        <v>2019</v>
      </c>
      <c r="B40" s="137" t="s">
        <v>148</v>
      </c>
      <c r="C40" s="138">
        <v>797389.98</v>
      </c>
      <c r="D40" s="138">
        <v>889006.11655000004</v>
      </c>
      <c r="E40" s="138">
        <v>992677.72141999996</v>
      </c>
      <c r="F40" s="138">
        <v>937367.85609999998</v>
      </c>
      <c r="G40" s="138">
        <v>1046651.08325</v>
      </c>
      <c r="H40" s="138"/>
      <c r="I40" s="138"/>
      <c r="J40" s="138"/>
      <c r="K40" s="138"/>
      <c r="L40" s="138"/>
      <c r="M40" s="138"/>
      <c r="N40" s="138"/>
      <c r="O40" s="139">
        <v>4663092.7573199999</v>
      </c>
    </row>
    <row r="41" spans="1:15" ht="15" x14ac:dyDescent="0.25">
      <c r="A41" s="103">
        <v>2018</v>
      </c>
      <c r="B41" s="137" t="s">
        <v>148</v>
      </c>
      <c r="C41" s="138">
        <v>767130.12494999997</v>
      </c>
      <c r="D41" s="138">
        <v>879671.44675</v>
      </c>
      <c r="E41" s="138">
        <v>1028302.50552</v>
      </c>
      <c r="F41" s="138">
        <v>948811.22777</v>
      </c>
      <c r="G41" s="138">
        <v>985789.50477999996</v>
      </c>
      <c r="H41" s="138">
        <v>861743.66347999999</v>
      </c>
      <c r="I41" s="138">
        <v>871301.42177999998</v>
      </c>
      <c r="J41" s="138">
        <v>800780.80090999999</v>
      </c>
      <c r="K41" s="138">
        <v>999351.2365</v>
      </c>
      <c r="L41" s="138">
        <v>1112867.0086300001</v>
      </c>
      <c r="M41" s="138">
        <v>1091022.93414</v>
      </c>
      <c r="N41" s="138">
        <v>957264.71921999997</v>
      </c>
      <c r="O41" s="139">
        <v>11304036.59443</v>
      </c>
    </row>
    <row r="42" spans="1:15" ht="15" x14ac:dyDescent="0.25">
      <c r="A42" s="108">
        <v>2019</v>
      </c>
      <c r="B42" s="137" t="s">
        <v>149</v>
      </c>
      <c r="C42" s="138">
        <v>585777.77391999995</v>
      </c>
      <c r="D42" s="138">
        <v>601202.43406</v>
      </c>
      <c r="E42" s="138">
        <v>699126.69481999998</v>
      </c>
      <c r="F42" s="138">
        <v>660530.20947</v>
      </c>
      <c r="G42" s="138">
        <v>782617.43935999996</v>
      </c>
      <c r="H42" s="138"/>
      <c r="I42" s="138"/>
      <c r="J42" s="138"/>
      <c r="K42" s="138"/>
      <c r="L42" s="138"/>
      <c r="M42" s="138"/>
      <c r="N42" s="138"/>
      <c r="O42" s="139">
        <v>3329254.5516300001</v>
      </c>
    </row>
    <row r="43" spans="1:15" ht="15" x14ac:dyDescent="0.25">
      <c r="A43" s="103">
        <v>2018</v>
      </c>
      <c r="B43" s="137" t="s">
        <v>149</v>
      </c>
      <c r="C43" s="138">
        <v>511761.42559</v>
      </c>
      <c r="D43" s="138">
        <v>547295.95458999998</v>
      </c>
      <c r="E43" s="138">
        <v>635697.34967000003</v>
      </c>
      <c r="F43" s="138">
        <v>602380.30782999995</v>
      </c>
      <c r="G43" s="138">
        <v>622847.98627999995</v>
      </c>
      <c r="H43" s="138">
        <v>551031.92663</v>
      </c>
      <c r="I43" s="138">
        <v>611387.17458999995</v>
      </c>
      <c r="J43" s="138">
        <v>550932.26330999995</v>
      </c>
      <c r="K43" s="138">
        <v>612422.20359000005</v>
      </c>
      <c r="L43" s="138">
        <v>702370.57146999997</v>
      </c>
      <c r="M43" s="138">
        <v>702719.7781</v>
      </c>
      <c r="N43" s="138">
        <v>662757.72759000002</v>
      </c>
      <c r="O43" s="139">
        <v>7313604.6692399997</v>
      </c>
    </row>
    <row r="44" spans="1:15" ht="15" x14ac:dyDescent="0.25">
      <c r="A44" s="108">
        <v>2019</v>
      </c>
      <c r="B44" s="137" t="s">
        <v>150</v>
      </c>
      <c r="C44" s="138">
        <v>650851.40830999997</v>
      </c>
      <c r="D44" s="138">
        <v>655198.73181000003</v>
      </c>
      <c r="E44" s="138">
        <v>712465.37985999999</v>
      </c>
      <c r="F44" s="138">
        <v>707332.84158000001</v>
      </c>
      <c r="G44" s="138">
        <v>828400.45768999995</v>
      </c>
      <c r="H44" s="138"/>
      <c r="I44" s="138"/>
      <c r="J44" s="138"/>
      <c r="K44" s="138"/>
      <c r="L44" s="138"/>
      <c r="M44" s="138"/>
      <c r="N44" s="138"/>
      <c r="O44" s="139">
        <v>3554248.8192500002</v>
      </c>
    </row>
    <row r="45" spans="1:15" ht="15" x14ac:dyDescent="0.25">
      <c r="A45" s="103">
        <v>2018</v>
      </c>
      <c r="B45" s="137" t="s">
        <v>150</v>
      </c>
      <c r="C45" s="138">
        <v>597071.10094999999</v>
      </c>
      <c r="D45" s="138">
        <v>635657.39185999997</v>
      </c>
      <c r="E45" s="138">
        <v>752662.33996999997</v>
      </c>
      <c r="F45" s="138">
        <v>698004.58819000004</v>
      </c>
      <c r="G45" s="138">
        <v>716062.79812000005</v>
      </c>
      <c r="H45" s="138">
        <v>656930.07006000006</v>
      </c>
      <c r="I45" s="138">
        <v>686919.49075999996</v>
      </c>
      <c r="J45" s="138">
        <v>600373.73675000004</v>
      </c>
      <c r="K45" s="138">
        <v>663447.95184999995</v>
      </c>
      <c r="L45" s="138">
        <v>715231.58592999994</v>
      </c>
      <c r="M45" s="138">
        <v>729424.65784</v>
      </c>
      <c r="N45" s="138">
        <v>631280.74283999996</v>
      </c>
      <c r="O45" s="139">
        <v>8083066.4551200001</v>
      </c>
    </row>
    <row r="46" spans="1:15" ht="15" x14ac:dyDescent="0.25">
      <c r="A46" s="108">
        <v>2019</v>
      </c>
      <c r="B46" s="137" t="s">
        <v>151</v>
      </c>
      <c r="C46" s="138">
        <v>1197530.0786600001</v>
      </c>
      <c r="D46" s="138">
        <v>1195839.9701100001</v>
      </c>
      <c r="E46" s="138">
        <v>1307719.3682500001</v>
      </c>
      <c r="F46" s="138">
        <v>1236073.4741199999</v>
      </c>
      <c r="G46" s="138">
        <v>1360728.8685900001</v>
      </c>
      <c r="H46" s="138"/>
      <c r="I46" s="138"/>
      <c r="J46" s="138"/>
      <c r="K46" s="138"/>
      <c r="L46" s="138"/>
      <c r="M46" s="138"/>
      <c r="N46" s="138"/>
      <c r="O46" s="139">
        <v>6297891.75973</v>
      </c>
    </row>
    <row r="47" spans="1:15" ht="15" x14ac:dyDescent="0.25">
      <c r="A47" s="103">
        <v>2018</v>
      </c>
      <c r="B47" s="137" t="s">
        <v>151</v>
      </c>
      <c r="C47" s="138">
        <v>1117500.22694</v>
      </c>
      <c r="D47" s="138">
        <v>1147428.09671</v>
      </c>
      <c r="E47" s="138">
        <v>1287249.9662200001</v>
      </c>
      <c r="F47" s="138">
        <v>1122431.8320899999</v>
      </c>
      <c r="G47" s="138">
        <v>1204113.1554399999</v>
      </c>
      <c r="H47" s="138">
        <v>1187610.1720799999</v>
      </c>
      <c r="I47" s="138">
        <v>1260244.78776</v>
      </c>
      <c r="J47" s="138">
        <v>1181895.4759899999</v>
      </c>
      <c r="K47" s="138">
        <v>1404160.0737600001</v>
      </c>
      <c r="L47" s="138">
        <v>1489984.88032</v>
      </c>
      <c r="M47" s="138">
        <v>1659630.3535500001</v>
      </c>
      <c r="N47" s="138">
        <v>1436930.80837</v>
      </c>
      <c r="O47" s="139">
        <v>15499179.829229999</v>
      </c>
    </row>
    <row r="48" spans="1:15" ht="15" x14ac:dyDescent="0.25">
      <c r="A48" s="108">
        <v>2019</v>
      </c>
      <c r="B48" s="137" t="s">
        <v>152</v>
      </c>
      <c r="C48" s="138">
        <v>251910.98457</v>
      </c>
      <c r="D48" s="138">
        <v>266435.40298999997</v>
      </c>
      <c r="E48" s="138">
        <v>316776.43423000001</v>
      </c>
      <c r="F48" s="138">
        <v>311374.62167999998</v>
      </c>
      <c r="G48" s="138">
        <v>354426.16768000001</v>
      </c>
      <c r="H48" s="138"/>
      <c r="I48" s="138"/>
      <c r="J48" s="138"/>
      <c r="K48" s="138"/>
      <c r="L48" s="138"/>
      <c r="M48" s="138"/>
      <c r="N48" s="138"/>
      <c r="O48" s="139">
        <v>1500923.61115</v>
      </c>
    </row>
    <row r="49" spans="1:15" ht="15" x14ac:dyDescent="0.25">
      <c r="A49" s="103">
        <v>2018</v>
      </c>
      <c r="B49" s="137" t="s">
        <v>152</v>
      </c>
      <c r="C49" s="138">
        <v>208340.64773999999</v>
      </c>
      <c r="D49" s="138">
        <v>239376.10553999999</v>
      </c>
      <c r="E49" s="138">
        <v>266845.07678</v>
      </c>
      <c r="F49" s="138">
        <v>258397.52884000001</v>
      </c>
      <c r="G49" s="138">
        <v>273577.41087999998</v>
      </c>
      <c r="H49" s="138">
        <v>254254.18246000001</v>
      </c>
      <c r="I49" s="138">
        <v>256352.098</v>
      </c>
      <c r="J49" s="138">
        <v>220595.08929</v>
      </c>
      <c r="K49" s="138">
        <v>243458.81565999999</v>
      </c>
      <c r="L49" s="138">
        <v>261500.93969</v>
      </c>
      <c r="M49" s="138">
        <v>261200.28651000001</v>
      </c>
      <c r="N49" s="138">
        <v>242754.13456999999</v>
      </c>
      <c r="O49" s="139">
        <v>2986652.3159599998</v>
      </c>
    </row>
    <row r="50" spans="1:15" ht="15" x14ac:dyDescent="0.25">
      <c r="A50" s="108">
        <v>2019</v>
      </c>
      <c r="B50" s="137" t="s">
        <v>153</v>
      </c>
      <c r="C50" s="138">
        <v>272605.94021999999</v>
      </c>
      <c r="D50" s="138">
        <v>250588.32324999999</v>
      </c>
      <c r="E50" s="138">
        <v>297957.09169999999</v>
      </c>
      <c r="F50" s="138">
        <v>258700.74940999999</v>
      </c>
      <c r="G50" s="138">
        <v>362202.10943000001</v>
      </c>
      <c r="H50" s="138"/>
      <c r="I50" s="138"/>
      <c r="J50" s="138"/>
      <c r="K50" s="138"/>
      <c r="L50" s="138"/>
      <c r="M50" s="138"/>
      <c r="N50" s="138"/>
      <c r="O50" s="139">
        <v>1442054.21401</v>
      </c>
    </row>
    <row r="51" spans="1:15" ht="15" x14ac:dyDescent="0.25">
      <c r="A51" s="103">
        <v>2018</v>
      </c>
      <c r="B51" s="137" t="s">
        <v>153</v>
      </c>
      <c r="C51" s="138">
        <v>141387.96517000001</v>
      </c>
      <c r="D51" s="138">
        <v>195475.11747</v>
      </c>
      <c r="E51" s="138">
        <v>522430.24839999998</v>
      </c>
      <c r="F51" s="138">
        <v>354309.10266999999</v>
      </c>
      <c r="G51" s="138">
        <v>250847.89319</v>
      </c>
      <c r="H51" s="138">
        <v>198061.38391</v>
      </c>
      <c r="I51" s="138">
        <v>259638.05088</v>
      </c>
      <c r="J51" s="138">
        <v>896300.57183000003</v>
      </c>
      <c r="K51" s="138">
        <v>590867.07625000004</v>
      </c>
      <c r="L51" s="138">
        <v>471262.10317999998</v>
      </c>
      <c r="M51" s="138">
        <v>272161.49738000002</v>
      </c>
      <c r="N51" s="138">
        <v>252176.95764000001</v>
      </c>
      <c r="O51" s="139">
        <v>4404917.9679699996</v>
      </c>
    </row>
    <row r="52" spans="1:15" ht="15" x14ac:dyDescent="0.25">
      <c r="A52" s="108">
        <v>2019</v>
      </c>
      <c r="B52" s="137" t="s">
        <v>154</v>
      </c>
      <c r="C52" s="138">
        <v>174778.95116</v>
      </c>
      <c r="D52" s="138">
        <v>170976.06770000001</v>
      </c>
      <c r="E52" s="138">
        <v>282600.40944000002</v>
      </c>
      <c r="F52" s="138">
        <v>197055.77673000001</v>
      </c>
      <c r="G52" s="138">
        <v>249012.43778000001</v>
      </c>
      <c r="H52" s="138"/>
      <c r="I52" s="138"/>
      <c r="J52" s="138"/>
      <c r="K52" s="138"/>
      <c r="L52" s="138"/>
      <c r="M52" s="138"/>
      <c r="N52" s="138"/>
      <c r="O52" s="139">
        <v>1074423.6428100001</v>
      </c>
    </row>
    <row r="53" spans="1:15" ht="15" x14ac:dyDescent="0.25">
      <c r="A53" s="103">
        <v>2018</v>
      </c>
      <c r="B53" s="137" t="s">
        <v>154</v>
      </c>
      <c r="C53" s="138">
        <v>106506.34802</v>
      </c>
      <c r="D53" s="138">
        <v>149655.0753</v>
      </c>
      <c r="E53" s="138">
        <v>147926.57779000001</v>
      </c>
      <c r="F53" s="138">
        <v>189961.07772999999</v>
      </c>
      <c r="G53" s="138">
        <v>190016.05770999999</v>
      </c>
      <c r="H53" s="138">
        <v>123013.28576</v>
      </c>
      <c r="I53" s="138">
        <v>197255.41209</v>
      </c>
      <c r="J53" s="138">
        <v>119749.85591</v>
      </c>
      <c r="K53" s="138">
        <v>122785.72756</v>
      </c>
      <c r="L53" s="138">
        <v>206633.42103999999</v>
      </c>
      <c r="M53" s="138">
        <v>228958.16792000001</v>
      </c>
      <c r="N53" s="138">
        <v>253495.31524</v>
      </c>
      <c r="O53" s="139">
        <v>2035956.32207</v>
      </c>
    </row>
    <row r="54" spans="1:15" ht="15" x14ac:dyDescent="0.25">
      <c r="A54" s="108">
        <v>2019</v>
      </c>
      <c r="B54" s="137" t="s">
        <v>155</v>
      </c>
      <c r="C54" s="138">
        <v>334397.50907999999</v>
      </c>
      <c r="D54" s="138">
        <v>362360.41947000002</v>
      </c>
      <c r="E54" s="138">
        <v>414518.55369999999</v>
      </c>
      <c r="F54" s="138">
        <v>392916.03269999998</v>
      </c>
      <c r="G54" s="138">
        <v>473926.25371000002</v>
      </c>
      <c r="H54" s="138"/>
      <c r="I54" s="138"/>
      <c r="J54" s="138"/>
      <c r="K54" s="138"/>
      <c r="L54" s="138"/>
      <c r="M54" s="138"/>
      <c r="N54" s="138"/>
      <c r="O54" s="139">
        <v>1978118.7686600001</v>
      </c>
    </row>
    <row r="55" spans="1:15" ht="15" x14ac:dyDescent="0.25">
      <c r="A55" s="103">
        <v>2018</v>
      </c>
      <c r="B55" s="137" t="s">
        <v>155</v>
      </c>
      <c r="C55" s="138">
        <v>331287.17619999999</v>
      </c>
      <c r="D55" s="138">
        <v>350915.61978000001</v>
      </c>
      <c r="E55" s="138">
        <v>417498.91473000002</v>
      </c>
      <c r="F55" s="138">
        <v>365936.32127000001</v>
      </c>
      <c r="G55" s="138">
        <v>406279.17541999999</v>
      </c>
      <c r="H55" s="138">
        <v>357596.32114999997</v>
      </c>
      <c r="I55" s="138">
        <v>401515.14698000002</v>
      </c>
      <c r="J55" s="138">
        <v>342625.92940000002</v>
      </c>
      <c r="K55" s="138">
        <v>374318.99060999998</v>
      </c>
      <c r="L55" s="138">
        <v>422422.60677000001</v>
      </c>
      <c r="M55" s="138">
        <v>409450.05657999997</v>
      </c>
      <c r="N55" s="138">
        <v>352721.51666999998</v>
      </c>
      <c r="O55" s="139">
        <v>4532567.77556</v>
      </c>
    </row>
    <row r="56" spans="1:15" ht="15" x14ac:dyDescent="0.25">
      <c r="A56" s="108">
        <v>2019</v>
      </c>
      <c r="B56" s="137" t="s">
        <v>156</v>
      </c>
      <c r="C56" s="138">
        <v>7319.4561000000003</v>
      </c>
      <c r="D56" s="138">
        <v>9004.9628499999999</v>
      </c>
      <c r="E56" s="138">
        <v>11387.284949999999</v>
      </c>
      <c r="F56" s="138">
        <v>10902.01288</v>
      </c>
      <c r="G56" s="138">
        <v>10546.234259999999</v>
      </c>
      <c r="H56" s="138"/>
      <c r="I56" s="138"/>
      <c r="J56" s="138"/>
      <c r="K56" s="138"/>
      <c r="L56" s="138"/>
      <c r="M56" s="138"/>
      <c r="N56" s="138"/>
      <c r="O56" s="139">
        <v>49159.95104</v>
      </c>
    </row>
    <row r="57" spans="1:15" ht="15" x14ac:dyDescent="0.25">
      <c r="A57" s="103">
        <v>2018</v>
      </c>
      <c r="B57" s="137" t="s">
        <v>156</v>
      </c>
      <c r="C57" s="138">
        <v>6831.2707700000001</v>
      </c>
      <c r="D57" s="138">
        <v>9089.9323100000001</v>
      </c>
      <c r="E57" s="138">
        <v>13501.230600000001</v>
      </c>
      <c r="F57" s="138">
        <v>10658.65056</v>
      </c>
      <c r="G57" s="138">
        <v>11529.36889</v>
      </c>
      <c r="H57" s="138">
        <v>10043.9323</v>
      </c>
      <c r="I57" s="138">
        <v>7866.5375800000002</v>
      </c>
      <c r="J57" s="138">
        <v>7905.8811800000003</v>
      </c>
      <c r="K57" s="138">
        <v>9156.6822699999993</v>
      </c>
      <c r="L57" s="138">
        <v>12392.16265</v>
      </c>
      <c r="M57" s="138">
        <v>9272.3474499999993</v>
      </c>
      <c r="N57" s="138">
        <v>13408.360780000001</v>
      </c>
      <c r="O57" s="139">
        <v>121656.35734</v>
      </c>
    </row>
    <row r="58" spans="1:15" ht="15" x14ac:dyDescent="0.25">
      <c r="A58" s="108">
        <v>2019</v>
      </c>
      <c r="B58" s="135" t="s">
        <v>31</v>
      </c>
      <c r="C58" s="141">
        <f>C60</f>
        <v>304076.68474</v>
      </c>
      <c r="D58" s="141">
        <f t="shared" ref="D58:O58" si="4">D60</f>
        <v>293966.76949999999</v>
      </c>
      <c r="E58" s="141">
        <f t="shared" si="4"/>
        <v>368407.54131</v>
      </c>
      <c r="F58" s="141">
        <f t="shared" si="4"/>
        <v>385343.71935999999</v>
      </c>
      <c r="G58" s="141">
        <f t="shared" si="4"/>
        <v>460059.22863999999</v>
      </c>
      <c r="H58" s="141"/>
      <c r="I58" s="141"/>
      <c r="J58" s="141"/>
      <c r="K58" s="141"/>
      <c r="L58" s="141"/>
      <c r="M58" s="141"/>
      <c r="N58" s="141"/>
      <c r="O58" s="141">
        <f t="shared" si="4"/>
        <v>1811853.94355</v>
      </c>
    </row>
    <row r="59" spans="1:15" ht="15" x14ac:dyDescent="0.25">
      <c r="A59" s="103">
        <v>2018</v>
      </c>
      <c r="B59" s="135" t="s">
        <v>31</v>
      </c>
      <c r="C59" s="141">
        <f>C61</f>
        <v>391324.55086000002</v>
      </c>
      <c r="D59" s="141">
        <f t="shared" ref="D59:O59" si="5">D61</f>
        <v>334207.24878999998</v>
      </c>
      <c r="E59" s="141">
        <f t="shared" si="5"/>
        <v>376898.40801999997</v>
      </c>
      <c r="F59" s="141">
        <f t="shared" si="5"/>
        <v>369344.33247000002</v>
      </c>
      <c r="G59" s="141">
        <f t="shared" si="5"/>
        <v>430250.76095999999</v>
      </c>
      <c r="H59" s="141">
        <f t="shared" si="5"/>
        <v>379256.99645999999</v>
      </c>
      <c r="I59" s="141">
        <f t="shared" si="5"/>
        <v>403169.32608999999</v>
      </c>
      <c r="J59" s="141">
        <f t="shared" si="5"/>
        <v>325034.33490000002</v>
      </c>
      <c r="K59" s="141">
        <f t="shared" si="5"/>
        <v>364373.57481999998</v>
      </c>
      <c r="L59" s="141">
        <f t="shared" si="5"/>
        <v>415068.17206999997</v>
      </c>
      <c r="M59" s="141">
        <f t="shared" si="5"/>
        <v>398765.57965999999</v>
      </c>
      <c r="N59" s="141">
        <f t="shared" si="5"/>
        <v>373590.67228</v>
      </c>
      <c r="O59" s="141">
        <f t="shared" si="5"/>
        <v>4561283.9573799996</v>
      </c>
    </row>
    <row r="60" spans="1:15" ht="15" x14ac:dyDescent="0.25">
      <c r="A60" s="108">
        <v>2019</v>
      </c>
      <c r="B60" s="137" t="s">
        <v>157</v>
      </c>
      <c r="C60" s="138">
        <v>304076.68474</v>
      </c>
      <c r="D60" s="138">
        <v>293966.76949999999</v>
      </c>
      <c r="E60" s="138">
        <v>368407.54131</v>
      </c>
      <c r="F60" s="138">
        <v>385343.71935999999</v>
      </c>
      <c r="G60" s="138">
        <v>460059.22863999999</v>
      </c>
      <c r="H60" s="138"/>
      <c r="I60" s="138"/>
      <c r="J60" s="138"/>
      <c r="K60" s="138"/>
      <c r="L60" s="138"/>
      <c r="M60" s="138"/>
      <c r="N60" s="138"/>
      <c r="O60" s="139">
        <v>1811853.94355</v>
      </c>
    </row>
    <row r="61" spans="1:15" ht="15.75" thickBot="1" x14ac:dyDescent="0.3">
      <c r="A61" s="103">
        <v>2018</v>
      </c>
      <c r="B61" s="137" t="s">
        <v>157</v>
      </c>
      <c r="C61" s="138">
        <v>391324.55086000002</v>
      </c>
      <c r="D61" s="138">
        <v>334207.24878999998</v>
      </c>
      <c r="E61" s="138">
        <v>376898.40801999997</v>
      </c>
      <c r="F61" s="138">
        <v>369344.33247000002</v>
      </c>
      <c r="G61" s="138">
        <v>430250.76095999999</v>
      </c>
      <c r="H61" s="138">
        <v>379256.99645999999</v>
      </c>
      <c r="I61" s="138">
        <v>403169.32608999999</v>
      </c>
      <c r="J61" s="138">
        <v>325034.33490000002</v>
      </c>
      <c r="K61" s="138">
        <v>364373.57481999998</v>
      </c>
      <c r="L61" s="138">
        <v>415068.17206999997</v>
      </c>
      <c r="M61" s="138">
        <v>398765.57965999999</v>
      </c>
      <c r="N61" s="138">
        <v>373590.67228</v>
      </c>
      <c r="O61" s="139">
        <v>4561283.9573799996</v>
      </c>
    </row>
    <row r="62" spans="1:15" s="34" customFormat="1" ht="15" customHeight="1" thickBot="1" x14ac:dyDescent="0.25">
      <c r="A62" s="142">
        <v>2002</v>
      </c>
      <c r="B62" s="143" t="s">
        <v>40</v>
      </c>
      <c r="C62" s="144">
        <v>2607319.6609999998</v>
      </c>
      <c r="D62" s="144">
        <v>2383772.9539999999</v>
      </c>
      <c r="E62" s="144">
        <v>2918943.5210000002</v>
      </c>
      <c r="F62" s="144">
        <v>2742857.9219999998</v>
      </c>
      <c r="G62" s="144">
        <v>3000325.2429999998</v>
      </c>
      <c r="H62" s="144">
        <v>2770693.8810000001</v>
      </c>
      <c r="I62" s="144">
        <v>3103851.8620000002</v>
      </c>
      <c r="J62" s="144">
        <v>2975888.9739999999</v>
      </c>
      <c r="K62" s="144">
        <v>3218206.861</v>
      </c>
      <c r="L62" s="144">
        <v>3501128.02</v>
      </c>
      <c r="M62" s="144">
        <v>3593604.8960000002</v>
      </c>
      <c r="N62" s="144">
        <v>3242495.2340000002</v>
      </c>
      <c r="O62" s="145">
        <f>SUM(C62:N62)</f>
        <v>36059089.028999999</v>
      </c>
    </row>
    <row r="63" spans="1:15" s="34" customFormat="1" ht="15" customHeight="1" thickBot="1" x14ac:dyDescent="0.25">
      <c r="A63" s="142">
        <v>2003</v>
      </c>
      <c r="B63" s="143" t="s">
        <v>40</v>
      </c>
      <c r="C63" s="144">
        <v>3533705.5819999999</v>
      </c>
      <c r="D63" s="144">
        <v>2923460.39</v>
      </c>
      <c r="E63" s="144">
        <v>3908255.9909999999</v>
      </c>
      <c r="F63" s="144">
        <v>3662183.449</v>
      </c>
      <c r="G63" s="144">
        <v>3860471.3</v>
      </c>
      <c r="H63" s="144">
        <v>3796113.5219999999</v>
      </c>
      <c r="I63" s="144">
        <v>4236114.2640000004</v>
      </c>
      <c r="J63" s="144">
        <v>3828726.17</v>
      </c>
      <c r="K63" s="144">
        <v>4114677.523</v>
      </c>
      <c r="L63" s="144">
        <v>4824388.2589999996</v>
      </c>
      <c r="M63" s="144">
        <v>3969697.4580000001</v>
      </c>
      <c r="N63" s="144">
        <v>4595042.3940000003</v>
      </c>
      <c r="O63" s="145">
        <f t="shared" ref="O63:O79" si="6">SUM(C63:N63)</f>
        <v>47252836.302000001</v>
      </c>
    </row>
    <row r="64" spans="1:15" s="34" customFormat="1" ht="15" customHeight="1" thickBot="1" x14ac:dyDescent="0.25">
      <c r="A64" s="142">
        <v>2004</v>
      </c>
      <c r="B64" s="143" t="s">
        <v>40</v>
      </c>
      <c r="C64" s="144">
        <v>4619660.84</v>
      </c>
      <c r="D64" s="144">
        <v>3664503.0430000001</v>
      </c>
      <c r="E64" s="144">
        <v>5218042.1770000001</v>
      </c>
      <c r="F64" s="144">
        <v>5072462.9939999999</v>
      </c>
      <c r="G64" s="144">
        <v>5170061.6050000004</v>
      </c>
      <c r="H64" s="144">
        <v>5284383.2860000003</v>
      </c>
      <c r="I64" s="144">
        <v>5632138.7980000004</v>
      </c>
      <c r="J64" s="144">
        <v>4707491.284</v>
      </c>
      <c r="K64" s="144">
        <v>5656283.5209999997</v>
      </c>
      <c r="L64" s="144">
        <v>5867342.1210000003</v>
      </c>
      <c r="M64" s="144">
        <v>5733908.9759999998</v>
      </c>
      <c r="N64" s="144">
        <v>6540874.1749999998</v>
      </c>
      <c r="O64" s="145">
        <f t="shared" si="6"/>
        <v>63167152.819999993</v>
      </c>
    </row>
    <row r="65" spans="1:15" s="34" customFormat="1" ht="15" customHeight="1" thickBot="1" x14ac:dyDescent="0.25">
      <c r="A65" s="142">
        <v>2005</v>
      </c>
      <c r="B65" s="143" t="s">
        <v>40</v>
      </c>
      <c r="C65" s="144">
        <v>4997279.7240000004</v>
      </c>
      <c r="D65" s="144">
        <v>5651741.2520000003</v>
      </c>
      <c r="E65" s="144">
        <v>6591859.2180000003</v>
      </c>
      <c r="F65" s="144">
        <v>6128131.8779999996</v>
      </c>
      <c r="G65" s="144">
        <v>5977226.2170000002</v>
      </c>
      <c r="H65" s="144">
        <v>6038534.3669999996</v>
      </c>
      <c r="I65" s="144">
        <v>5763466.3530000001</v>
      </c>
      <c r="J65" s="144">
        <v>5552867.2120000003</v>
      </c>
      <c r="K65" s="144">
        <v>6814268.9409999996</v>
      </c>
      <c r="L65" s="144">
        <v>6772178.5690000001</v>
      </c>
      <c r="M65" s="144">
        <v>5942575.7819999997</v>
      </c>
      <c r="N65" s="144">
        <v>7246278.6299999999</v>
      </c>
      <c r="O65" s="145">
        <f t="shared" si="6"/>
        <v>73476408.142999992</v>
      </c>
    </row>
    <row r="66" spans="1:15" s="34" customFormat="1" ht="15" customHeight="1" thickBot="1" x14ac:dyDescent="0.25">
      <c r="A66" s="142">
        <v>2006</v>
      </c>
      <c r="B66" s="143" t="s">
        <v>40</v>
      </c>
      <c r="C66" s="144">
        <v>5133048.8810000001</v>
      </c>
      <c r="D66" s="144">
        <v>6058251.2790000001</v>
      </c>
      <c r="E66" s="144">
        <v>7411101.659</v>
      </c>
      <c r="F66" s="144">
        <v>6456090.2609999999</v>
      </c>
      <c r="G66" s="144">
        <v>7041543.2470000004</v>
      </c>
      <c r="H66" s="144">
        <v>7815434.6220000004</v>
      </c>
      <c r="I66" s="144">
        <v>7067411.4790000003</v>
      </c>
      <c r="J66" s="144">
        <v>6811202.4100000001</v>
      </c>
      <c r="K66" s="144">
        <v>7606551.0949999997</v>
      </c>
      <c r="L66" s="144">
        <v>6888812.5489999996</v>
      </c>
      <c r="M66" s="144">
        <v>8641474.5559999999</v>
      </c>
      <c r="N66" s="144">
        <v>8603753.4800000004</v>
      </c>
      <c r="O66" s="145">
        <f t="shared" si="6"/>
        <v>85534675.517999992</v>
      </c>
    </row>
    <row r="67" spans="1:15" s="34" customFormat="1" ht="15" customHeight="1" thickBot="1" x14ac:dyDescent="0.25">
      <c r="A67" s="142">
        <v>2007</v>
      </c>
      <c r="B67" s="143" t="s">
        <v>40</v>
      </c>
      <c r="C67" s="144">
        <v>6564559.7929999996</v>
      </c>
      <c r="D67" s="144">
        <v>7656951.608</v>
      </c>
      <c r="E67" s="144">
        <v>8957851.6209999993</v>
      </c>
      <c r="F67" s="144">
        <v>8313312.0049999999</v>
      </c>
      <c r="G67" s="144">
        <v>9147620.0419999994</v>
      </c>
      <c r="H67" s="144">
        <v>8980247.4370000008</v>
      </c>
      <c r="I67" s="144">
        <v>8937741.591</v>
      </c>
      <c r="J67" s="144">
        <v>8736689.0920000002</v>
      </c>
      <c r="K67" s="144">
        <v>9038743.8959999997</v>
      </c>
      <c r="L67" s="144">
        <v>9895216.6219999995</v>
      </c>
      <c r="M67" s="144">
        <v>11318798.220000001</v>
      </c>
      <c r="N67" s="144">
        <v>9724017.977</v>
      </c>
      <c r="O67" s="145">
        <f t="shared" si="6"/>
        <v>107271749.90399998</v>
      </c>
    </row>
    <row r="68" spans="1:15" s="34" customFormat="1" ht="15" customHeight="1" thickBot="1" x14ac:dyDescent="0.25">
      <c r="A68" s="142">
        <v>2008</v>
      </c>
      <c r="B68" s="143" t="s">
        <v>40</v>
      </c>
      <c r="C68" s="144">
        <v>10632207.040999999</v>
      </c>
      <c r="D68" s="144">
        <v>11077899.119999999</v>
      </c>
      <c r="E68" s="144">
        <v>11428587.233999999</v>
      </c>
      <c r="F68" s="144">
        <v>11363963.503</v>
      </c>
      <c r="G68" s="144">
        <v>12477968.699999999</v>
      </c>
      <c r="H68" s="144">
        <v>11770634.384</v>
      </c>
      <c r="I68" s="144">
        <v>12595426.863</v>
      </c>
      <c r="J68" s="144">
        <v>11046830.085999999</v>
      </c>
      <c r="K68" s="144">
        <v>12793148.034</v>
      </c>
      <c r="L68" s="144">
        <v>9722708.7899999991</v>
      </c>
      <c r="M68" s="144">
        <v>9395872.8969999999</v>
      </c>
      <c r="N68" s="144">
        <v>7721948.9740000004</v>
      </c>
      <c r="O68" s="145">
        <f t="shared" si="6"/>
        <v>132027195.626</v>
      </c>
    </row>
    <row r="69" spans="1:15" s="34" customFormat="1" ht="15" customHeight="1" thickBot="1" x14ac:dyDescent="0.25">
      <c r="A69" s="142">
        <v>2009</v>
      </c>
      <c r="B69" s="143" t="s">
        <v>40</v>
      </c>
      <c r="C69" s="144">
        <v>7884493.5240000002</v>
      </c>
      <c r="D69" s="144">
        <v>8435115.8340000007</v>
      </c>
      <c r="E69" s="144">
        <v>8155485.0810000002</v>
      </c>
      <c r="F69" s="144">
        <v>7561696.2829999998</v>
      </c>
      <c r="G69" s="144">
        <v>7346407.5279999999</v>
      </c>
      <c r="H69" s="144">
        <v>8329692.7829999998</v>
      </c>
      <c r="I69" s="144">
        <v>9055733.6710000001</v>
      </c>
      <c r="J69" s="144">
        <v>7839908.8420000002</v>
      </c>
      <c r="K69" s="144">
        <v>8480708.3870000001</v>
      </c>
      <c r="L69" s="144">
        <v>10095768.029999999</v>
      </c>
      <c r="M69" s="144">
        <v>8903010.773</v>
      </c>
      <c r="N69" s="144">
        <v>10054591.867000001</v>
      </c>
      <c r="O69" s="145">
        <f t="shared" si="6"/>
        <v>102142612.603</v>
      </c>
    </row>
    <row r="70" spans="1:15" s="34" customFormat="1" ht="15" customHeight="1" thickBot="1" x14ac:dyDescent="0.25">
      <c r="A70" s="142">
        <v>2010</v>
      </c>
      <c r="B70" s="143" t="s">
        <v>40</v>
      </c>
      <c r="C70" s="144">
        <v>7828748.0580000002</v>
      </c>
      <c r="D70" s="144">
        <v>8263237.8140000002</v>
      </c>
      <c r="E70" s="144">
        <v>9886488.1710000001</v>
      </c>
      <c r="F70" s="144">
        <v>9396006.6539999992</v>
      </c>
      <c r="G70" s="144">
        <v>9799958.1170000006</v>
      </c>
      <c r="H70" s="144">
        <v>9542907.6439999994</v>
      </c>
      <c r="I70" s="144">
        <v>9564682.5449999999</v>
      </c>
      <c r="J70" s="144">
        <v>8523451.9729999993</v>
      </c>
      <c r="K70" s="144">
        <v>8909230.5209999997</v>
      </c>
      <c r="L70" s="144">
        <v>10963586.27</v>
      </c>
      <c r="M70" s="144">
        <v>9382369.7180000003</v>
      </c>
      <c r="N70" s="144">
        <v>11822551.698999999</v>
      </c>
      <c r="O70" s="145">
        <f t="shared" si="6"/>
        <v>113883219.18399999</v>
      </c>
    </row>
    <row r="71" spans="1:15" s="34" customFormat="1" ht="15" customHeight="1" thickBot="1" x14ac:dyDescent="0.25">
      <c r="A71" s="142">
        <v>2011</v>
      </c>
      <c r="B71" s="143" t="s">
        <v>40</v>
      </c>
      <c r="C71" s="144">
        <v>9551084.6390000004</v>
      </c>
      <c r="D71" s="144">
        <v>10059126.307</v>
      </c>
      <c r="E71" s="144">
        <v>11811085.16</v>
      </c>
      <c r="F71" s="144">
        <v>11873269.447000001</v>
      </c>
      <c r="G71" s="144">
        <v>10943364.372</v>
      </c>
      <c r="H71" s="144">
        <v>11349953.558</v>
      </c>
      <c r="I71" s="144">
        <v>11860004.271</v>
      </c>
      <c r="J71" s="144">
        <v>11245124.657</v>
      </c>
      <c r="K71" s="144">
        <v>10750626.098999999</v>
      </c>
      <c r="L71" s="144">
        <v>11907219.297</v>
      </c>
      <c r="M71" s="144">
        <v>11078524.743000001</v>
      </c>
      <c r="N71" s="144">
        <v>12477486.279999999</v>
      </c>
      <c r="O71" s="145">
        <f t="shared" si="6"/>
        <v>134906868.83000001</v>
      </c>
    </row>
    <row r="72" spans="1:15" ht="13.5" thickBot="1" x14ac:dyDescent="0.25">
      <c r="A72" s="142">
        <v>2012</v>
      </c>
      <c r="B72" s="143" t="s">
        <v>40</v>
      </c>
      <c r="C72" s="144">
        <v>10348187.165999999</v>
      </c>
      <c r="D72" s="144">
        <v>11748000.124</v>
      </c>
      <c r="E72" s="144">
        <v>13208572.977</v>
      </c>
      <c r="F72" s="144">
        <v>12630226.718</v>
      </c>
      <c r="G72" s="144">
        <v>13131530.960999999</v>
      </c>
      <c r="H72" s="144">
        <v>13231198.687999999</v>
      </c>
      <c r="I72" s="144">
        <v>12830675.307</v>
      </c>
      <c r="J72" s="144">
        <v>12831394.572000001</v>
      </c>
      <c r="K72" s="144">
        <v>12952651.721999999</v>
      </c>
      <c r="L72" s="144">
        <v>13190769.654999999</v>
      </c>
      <c r="M72" s="144">
        <v>13753052.493000001</v>
      </c>
      <c r="N72" s="144">
        <v>12605476.173</v>
      </c>
      <c r="O72" s="145">
        <f t="shared" si="6"/>
        <v>152461736.55599999</v>
      </c>
    </row>
    <row r="73" spans="1:15" ht="13.5" thickBot="1" x14ac:dyDescent="0.25">
      <c r="A73" s="142">
        <v>2013</v>
      </c>
      <c r="B73" s="143" t="s">
        <v>40</v>
      </c>
      <c r="C73" s="144">
        <v>11481521.079</v>
      </c>
      <c r="D73" s="144">
        <v>12385690.909</v>
      </c>
      <c r="E73" s="144">
        <v>13122058.141000001</v>
      </c>
      <c r="F73" s="144">
        <v>12468202.903000001</v>
      </c>
      <c r="G73" s="144">
        <v>13277209.017000001</v>
      </c>
      <c r="H73" s="144">
        <v>12399973.961999999</v>
      </c>
      <c r="I73" s="144">
        <v>13059519.685000001</v>
      </c>
      <c r="J73" s="144">
        <v>11118300.903000001</v>
      </c>
      <c r="K73" s="144">
        <v>13060371.039000001</v>
      </c>
      <c r="L73" s="144">
        <v>12053704.638</v>
      </c>
      <c r="M73" s="144">
        <v>14201227.351</v>
      </c>
      <c r="N73" s="144">
        <v>13174857.460000001</v>
      </c>
      <c r="O73" s="145">
        <f t="shared" si="6"/>
        <v>151802637.08700001</v>
      </c>
    </row>
    <row r="74" spans="1:15" ht="13.5" thickBot="1" x14ac:dyDescent="0.25">
      <c r="A74" s="142">
        <v>2014</v>
      </c>
      <c r="B74" s="143" t="s">
        <v>40</v>
      </c>
      <c r="C74" s="144">
        <v>12399761.948000001</v>
      </c>
      <c r="D74" s="144">
        <v>13053292.493000001</v>
      </c>
      <c r="E74" s="144">
        <v>14680110.779999999</v>
      </c>
      <c r="F74" s="144">
        <v>13371185.664000001</v>
      </c>
      <c r="G74" s="144">
        <v>13681906.159</v>
      </c>
      <c r="H74" s="144">
        <v>12880924.245999999</v>
      </c>
      <c r="I74" s="144">
        <v>13344776.958000001</v>
      </c>
      <c r="J74" s="144">
        <v>11386828.925000001</v>
      </c>
      <c r="K74" s="144">
        <v>13583120.905999999</v>
      </c>
      <c r="L74" s="144">
        <v>12891630.102</v>
      </c>
      <c r="M74" s="144">
        <v>13067348.107000001</v>
      </c>
      <c r="N74" s="144">
        <v>13269271.402000001</v>
      </c>
      <c r="O74" s="145">
        <f t="shared" si="6"/>
        <v>157610157.69</v>
      </c>
    </row>
    <row r="75" spans="1:15" ht="13.5" thickBot="1" x14ac:dyDescent="0.25">
      <c r="A75" s="142">
        <v>2015</v>
      </c>
      <c r="B75" s="143" t="s">
        <v>40</v>
      </c>
      <c r="C75" s="144">
        <v>12301766.75</v>
      </c>
      <c r="D75" s="144">
        <v>12231860.140000001</v>
      </c>
      <c r="E75" s="144">
        <v>12519910.437999999</v>
      </c>
      <c r="F75" s="144">
        <v>13349346.866</v>
      </c>
      <c r="G75" s="144">
        <v>11080385.127</v>
      </c>
      <c r="H75" s="144">
        <v>11949647.085999999</v>
      </c>
      <c r="I75" s="144">
        <v>11129358.973999999</v>
      </c>
      <c r="J75" s="144">
        <v>11022045.344000001</v>
      </c>
      <c r="K75" s="144">
        <v>11581703.842</v>
      </c>
      <c r="L75" s="144">
        <v>13240039.088</v>
      </c>
      <c r="M75" s="144">
        <v>11681989.013</v>
      </c>
      <c r="N75" s="144">
        <v>11750818.76</v>
      </c>
      <c r="O75" s="145">
        <f t="shared" si="6"/>
        <v>143838871.428</v>
      </c>
    </row>
    <row r="76" spans="1:15" ht="13.5" thickBot="1" x14ac:dyDescent="0.25">
      <c r="A76" s="142">
        <v>2016</v>
      </c>
      <c r="B76" s="143" t="s">
        <v>40</v>
      </c>
      <c r="C76" s="144">
        <v>9546115.4000000004</v>
      </c>
      <c r="D76" s="144">
        <v>12366388.057</v>
      </c>
      <c r="E76" s="144">
        <v>12757672.093</v>
      </c>
      <c r="F76" s="144">
        <v>11950497.685000001</v>
      </c>
      <c r="G76" s="144">
        <v>12098611.067</v>
      </c>
      <c r="H76" s="144">
        <v>12864154.060000001</v>
      </c>
      <c r="I76" s="144">
        <v>9850124.8719999995</v>
      </c>
      <c r="J76" s="144">
        <v>11830762.82</v>
      </c>
      <c r="K76" s="144">
        <v>10901638.452</v>
      </c>
      <c r="L76" s="144">
        <v>12796159.91</v>
      </c>
      <c r="M76" s="144">
        <v>12786936.247</v>
      </c>
      <c r="N76" s="144">
        <v>12780523.145</v>
      </c>
      <c r="O76" s="145">
        <f t="shared" si="6"/>
        <v>142529583.80799997</v>
      </c>
    </row>
    <row r="77" spans="1:15" ht="13.5" thickBot="1" x14ac:dyDescent="0.25">
      <c r="A77" s="142">
        <v>2017</v>
      </c>
      <c r="B77" s="143" t="s">
        <v>40</v>
      </c>
      <c r="C77" s="144">
        <v>11247585.677000133</v>
      </c>
      <c r="D77" s="144">
        <v>12089908.933999483</v>
      </c>
      <c r="E77" s="144">
        <v>14470814.05899963</v>
      </c>
      <c r="F77" s="144">
        <v>12859938.790999187</v>
      </c>
      <c r="G77" s="144">
        <v>13582079.73099998</v>
      </c>
      <c r="H77" s="144">
        <v>13125306.943999315</v>
      </c>
      <c r="I77" s="144">
        <v>12612074.05599888</v>
      </c>
      <c r="J77" s="144">
        <v>13248462.990000026</v>
      </c>
      <c r="K77" s="144">
        <v>11810080.804999635</v>
      </c>
      <c r="L77" s="144">
        <v>13912699.49399944</v>
      </c>
      <c r="M77" s="144">
        <v>14188323.115998682</v>
      </c>
      <c r="N77" s="144">
        <v>13845665.816998869</v>
      </c>
      <c r="O77" s="145">
        <f t="shared" si="6"/>
        <v>156992940.41399324</v>
      </c>
    </row>
    <row r="78" spans="1:15" ht="13.5" thickBot="1" x14ac:dyDescent="0.25">
      <c r="A78" s="142">
        <v>2018</v>
      </c>
      <c r="B78" s="143" t="s">
        <v>40</v>
      </c>
      <c r="C78" s="144">
        <v>12434100.724998668</v>
      </c>
      <c r="D78" s="144">
        <v>13148084.013000133</v>
      </c>
      <c r="E78" s="144">
        <v>15553315.196999481</v>
      </c>
      <c r="F78" s="144">
        <v>13846752.356999293</v>
      </c>
      <c r="G78" s="144">
        <v>14256713.232999386</v>
      </c>
      <c r="H78" s="144">
        <v>12924460.022999842</v>
      </c>
      <c r="I78" s="144">
        <v>14048851.409999395</v>
      </c>
      <c r="J78" s="144">
        <v>12331948.453999996</v>
      </c>
      <c r="K78" s="144">
        <v>14398012.082999384</v>
      </c>
      <c r="L78" s="144">
        <v>15677997.153999766</v>
      </c>
      <c r="M78" s="144">
        <v>15492240.227999074</v>
      </c>
      <c r="N78" s="144">
        <v>13811387.45199915</v>
      </c>
      <c r="O78" s="145">
        <f t="shared" si="6"/>
        <v>167923862.32899356</v>
      </c>
    </row>
    <row r="79" spans="1:15" ht="13.5" thickBot="1" x14ac:dyDescent="0.25">
      <c r="A79" s="142">
        <v>2019</v>
      </c>
      <c r="B79" s="143" t="s">
        <v>40</v>
      </c>
      <c r="C79" s="144">
        <v>13183676.003000412</v>
      </c>
      <c r="D79" s="144">
        <v>13573213.592998119</v>
      </c>
      <c r="E79" s="144">
        <v>15468443.838997979</v>
      </c>
      <c r="F79" s="144">
        <v>14479941.535997571</v>
      </c>
      <c r="G79" s="173">
        <v>15997631.155999999</v>
      </c>
      <c r="H79" s="144"/>
      <c r="I79" s="144"/>
      <c r="J79" s="144"/>
      <c r="K79" s="144"/>
      <c r="L79" s="144"/>
      <c r="M79" s="144"/>
      <c r="N79" s="144"/>
      <c r="O79" s="144">
        <f t="shared" si="6"/>
        <v>72702906.126994088</v>
      </c>
    </row>
    <row r="80" spans="1:15" x14ac:dyDescent="0.2">
      <c r="A80" s="103"/>
      <c r="B80" s="146" t="s">
        <v>230</v>
      </c>
      <c r="C80" s="147"/>
      <c r="D80" s="147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7"/>
    </row>
    <row r="82" spans="3:3" x14ac:dyDescent="0.2">
      <c r="C82" s="3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/>
  </sheetViews>
  <sheetFormatPr defaultColWidth="9.140625" defaultRowHeight="12.75" x14ac:dyDescent="0.2"/>
  <cols>
    <col min="1" max="1" width="29.140625" customWidth="1"/>
    <col min="2" max="2" width="20" style="38" customWidth="1"/>
    <col min="3" max="3" width="17.5703125" style="38" customWidth="1"/>
    <col min="4" max="4" width="9.28515625" bestFit="1" customWidth="1"/>
  </cols>
  <sheetData>
    <row r="2" spans="1:4" ht="24.6" customHeight="1" x14ac:dyDescent="0.3">
      <c r="A2" s="155" t="s">
        <v>62</v>
      </c>
      <c r="B2" s="155"/>
      <c r="C2" s="155"/>
      <c r="D2" s="155"/>
    </row>
    <row r="3" spans="1:4" ht="15.75" x14ac:dyDescent="0.25">
      <c r="A3" s="154" t="s">
        <v>63</v>
      </c>
      <c r="B3" s="154"/>
      <c r="C3" s="154"/>
      <c r="D3" s="154"/>
    </row>
    <row r="4" spans="1:4" x14ac:dyDescent="0.2">
      <c r="A4" s="103"/>
      <c r="B4" s="104"/>
      <c r="C4" s="104"/>
      <c r="D4" s="103"/>
    </row>
    <row r="5" spans="1:4" x14ac:dyDescent="0.2">
      <c r="A5" s="105" t="s">
        <v>64</v>
      </c>
      <c r="B5" s="106" t="s">
        <v>158</v>
      </c>
      <c r="C5" s="106" t="s">
        <v>159</v>
      </c>
      <c r="D5" s="107" t="s">
        <v>65</v>
      </c>
    </row>
    <row r="6" spans="1:4" x14ac:dyDescent="0.2">
      <c r="A6" s="95" t="s">
        <v>160</v>
      </c>
      <c r="B6" s="96">
        <v>1194.75595</v>
      </c>
      <c r="C6" s="96">
        <v>12313.647129999999</v>
      </c>
      <c r="D6" s="97">
        <v>930.64120584626505</v>
      </c>
    </row>
    <row r="7" spans="1:4" x14ac:dyDescent="0.2">
      <c r="A7" s="95" t="s">
        <v>161</v>
      </c>
      <c r="B7" s="96">
        <v>14926.656629999999</v>
      </c>
      <c r="C7" s="96">
        <v>99333.760899999994</v>
      </c>
      <c r="D7" s="97">
        <v>565.47897069164378</v>
      </c>
    </row>
    <row r="8" spans="1:4" x14ac:dyDescent="0.2">
      <c r="A8" s="95" t="s">
        <v>162</v>
      </c>
      <c r="B8" s="96">
        <v>12405.16013</v>
      </c>
      <c r="C8" s="96">
        <v>53426.302300000003</v>
      </c>
      <c r="D8" s="97">
        <v>330.67805445571457</v>
      </c>
    </row>
    <row r="9" spans="1:4" x14ac:dyDescent="0.2">
      <c r="A9" s="95" t="s">
        <v>163</v>
      </c>
      <c r="B9" s="96">
        <v>25570.2291</v>
      </c>
      <c r="C9" s="96">
        <v>55367.362999999998</v>
      </c>
      <c r="D9" s="97">
        <v>116.53057070184795</v>
      </c>
    </row>
    <row r="10" spans="1:4" x14ac:dyDescent="0.2">
      <c r="A10" s="95" t="s">
        <v>164</v>
      </c>
      <c r="B10" s="96">
        <v>7734.7639300000001</v>
      </c>
      <c r="C10" s="96">
        <v>15844.98774</v>
      </c>
      <c r="D10" s="97">
        <v>104.85418667457637</v>
      </c>
    </row>
    <row r="11" spans="1:4" x14ac:dyDescent="0.2">
      <c r="A11" s="95" t="s">
        <v>165</v>
      </c>
      <c r="B11" s="96">
        <v>47421.35729</v>
      </c>
      <c r="C11" s="96">
        <v>91871.311079999999</v>
      </c>
      <c r="D11" s="97">
        <v>93.734039534489256</v>
      </c>
    </row>
    <row r="12" spans="1:4" x14ac:dyDescent="0.2">
      <c r="A12" s="95" t="s">
        <v>166</v>
      </c>
      <c r="B12" s="96">
        <v>18793.284299999999</v>
      </c>
      <c r="C12" s="96">
        <v>36392.24035</v>
      </c>
      <c r="D12" s="97">
        <v>93.644920010069754</v>
      </c>
    </row>
    <row r="13" spans="1:4" x14ac:dyDescent="0.2">
      <c r="A13" s="95" t="s">
        <v>167</v>
      </c>
      <c r="B13" s="96">
        <v>17147.062020000001</v>
      </c>
      <c r="C13" s="96">
        <v>31373.574550000001</v>
      </c>
      <c r="D13" s="97">
        <v>82.967639082464814</v>
      </c>
    </row>
    <row r="14" spans="1:4" x14ac:dyDescent="0.2">
      <c r="A14" s="95" t="s">
        <v>168</v>
      </c>
      <c r="B14" s="96">
        <v>13757.498439999999</v>
      </c>
      <c r="C14" s="96">
        <v>24558.575550000001</v>
      </c>
      <c r="D14" s="97">
        <v>78.510473085686939</v>
      </c>
    </row>
    <row r="15" spans="1:4" x14ac:dyDescent="0.2">
      <c r="A15" s="95" t="s">
        <v>169</v>
      </c>
      <c r="B15" s="96">
        <v>31853.76053</v>
      </c>
      <c r="C15" s="96">
        <v>56621.370719999999</v>
      </c>
      <c r="D15" s="97">
        <v>77.754116870043532</v>
      </c>
    </row>
    <row r="16" spans="1:4" x14ac:dyDescent="0.2">
      <c r="A16" s="98" t="s">
        <v>66</v>
      </c>
      <c r="B16" s="104"/>
      <c r="C16" s="104"/>
      <c r="D16" s="99"/>
    </row>
    <row r="17" spans="1:4" x14ac:dyDescent="0.2">
      <c r="A17" s="100"/>
      <c r="B17" s="104"/>
      <c r="C17" s="104"/>
      <c r="D17" s="103"/>
    </row>
    <row r="18" spans="1:4" ht="19.5" x14ac:dyDescent="0.3">
      <c r="A18" s="155" t="s">
        <v>67</v>
      </c>
      <c r="B18" s="155"/>
      <c r="C18" s="155"/>
      <c r="D18" s="155"/>
    </row>
    <row r="19" spans="1:4" ht="15.75" x14ac:dyDescent="0.25">
      <c r="A19" s="154" t="s">
        <v>68</v>
      </c>
      <c r="B19" s="154"/>
      <c r="C19" s="154"/>
      <c r="D19" s="154"/>
    </row>
    <row r="20" spans="1:4" x14ac:dyDescent="0.2">
      <c r="A20" s="108"/>
      <c r="B20" s="104"/>
      <c r="C20" s="104"/>
      <c r="D20" s="103"/>
    </row>
    <row r="21" spans="1:4" x14ac:dyDescent="0.2">
      <c r="A21" s="105" t="s">
        <v>64</v>
      </c>
      <c r="B21" s="106" t="s">
        <v>158</v>
      </c>
      <c r="C21" s="106" t="s">
        <v>159</v>
      </c>
      <c r="D21" s="107" t="s">
        <v>65</v>
      </c>
    </row>
    <row r="22" spans="1:4" x14ac:dyDescent="0.2">
      <c r="A22" s="95" t="s">
        <v>170</v>
      </c>
      <c r="B22" s="96">
        <v>1342438.97279</v>
      </c>
      <c r="C22" s="96">
        <v>1429483.32</v>
      </c>
      <c r="D22" s="97">
        <f>(C22-B22)/B22*100</f>
        <v>6.4840450086975032</v>
      </c>
    </row>
    <row r="23" spans="1:4" x14ac:dyDescent="0.2">
      <c r="A23" s="95" t="s">
        <v>171</v>
      </c>
      <c r="B23" s="96">
        <v>858733.65563000005</v>
      </c>
      <c r="C23" s="96">
        <v>855830.43773000001</v>
      </c>
      <c r="D23" s="97">
        <f t="shared" ref="D23:D31" si="0">(C23-B23)/B23*100</f>
        <v>-0.33808129924407526</v>
      </c>
    </row>
    <row r="24" spans="1:4" x14ac:dyDescent="0.2">
      <c r="A24" s="95" t="s">
        <v>172</v>
      </c>
      <c r="B24" s="96">
        <v>860373.06056999997</v>
      </c>
      <c r="C24" s="96">
        <v>846879.95623000001</v>
      </c>
      <c r="D24" s="97">
        <f t="shared" si="0"/>
        <v>-1.5682853123110032</v>
      </c>
    </row>
    <row r="25" spans="1:4" x14ac:dyDescent="0.2">
      <c r="A25" s="95" t="s">
        <v>173</v>
      </c>
      <c r="B25" s="96">
        <v>595134.94686999999</v>
      </c>
      <c r="C25" s="96">
        <v>758324.47290000005</v>
      </c>
      <c r="D25" s="97">
        <f t="shared" si="0"/>
        <v>27.420592067104209</v>
      </c>
    </row>
    <row r="26" spans="1:4" x14ac:dyDescent="0.2">
      <c r="A26" s="95" t="s">
        <v>174</v>
      </c>
      <c r="B26" s="96">
        <v>754257.55516999995</v>
      </c>
      <c r="C26" s="96">
        <v>738098.49476000003</v>
      </c>
      <c r="D26" s="97">
        <f t="shared" si="0"/>
        <v>-2.1423796552303509</v>
      </c>
    </row>
    <row r="27" spans="1:4" x14ac:dyDescent="0.2">
      <c r="A27" s="95" t="s">
        <v>175</v>
      </c>
      <c r="B27" s="96">
        <v>672122.76994999999</v>
      </c>
      <c r="C27" s="96">
        <v>734866.09210999997</v>
      </c>
      <c r="D27" s="97">
        <f t="shared" si="0"/>
        <v>9.3350984321908239</v>
      </c>
    </row>
    <row r="28" spans="1:4" x14ac:dyDescent="0.2">
      <c r="A28" s="95" t="s">
        <v>176</v>
      </c>
      <c r="B28" s="96">
        <v>633730.46597999998</v>
      </c>
      <c r="C28" s="96">
        <v>660591.82496999996</v>
      </c>
      <c r="D28" s="97">
        <f t="shared" si="0"/>
        <v>4.238609382375456</v>
      </c>
    </row>
    <row r="29" spans="1:4" x14ac:dyDescent="0.2">
      <c r="A29" s="95" t="s">
        <v>177</v>
      </c>
      <c r="B29" s="96">
        <v>405865.58971999999</v>
      </c>
      <c r="C29" s="96">
        <v>506065.81469999999</v>
      </c>
      <c r="D29" s="97">
        <f t="shared" si="0"/>
        <v>24.688031584329799</v>
      </c>
    </row>
    <row r="30" spans="1:4" x14ac:dyDescent="0.2">
      <c r="A30" s="95" t="s">
        <v>178</v>
      </c>
      <c r="B30" s="96">
        <v>321713.54006000003</v>
      </c>
      <c r="C30" s="96">
        <v>408204.7059</v>
      </c>
      <c r="D30" s="97">
        <f t="shared" si="0"/>
        <v>26.884527714894823</v>
      </c>
    </row>
    <row r="31" spans="1:4" x14ac:dyDescent="0.2">
      <c r="A31" s="95" t="s">
        <v>179</v>
      </c>
      <c r="B31" s="96">
        <v>232226.71831</v>
      </c>
      <c r="C31" s="96">
        <v>340291.84396999999</v>
      </c>
      <c r="D31" s="97">
        <f t="shared" si="0"/>
        <v>46.534320618415492</v>
      </c>
    </row>
    <row r="32" spans="1:4" x14ac:dyDescent="0.2">
      <c r="A32" s="103"/>
      <c r="B32" s="104"/>
      <c r="C32" s="104"/>
      <c r="D32" s="103"/>
    </row>
    <row r="33" spans="1:4" ht="19.5" x14ac:dyDescent="0.3">
      <c r="A33" s="155" t="s">
        <v>69</v>
      </c>
      <c r="B33" s="155"/>
      <c r="C33" s="155"/>
      <c r="D33" s="155"/>
    </row>
    <row r="34" spans="1:4" ht="15.75" x14ac:dyDescent="0.25">
      <c r="A34" s="154" t="s">
        <v>73</v>
      </c>
      <c r="B34" s="154"/>
      <c r="C34" s="154"/>
      <c r="D34" s="154"/>
    </row>
    <row r="35" spans="1:4" x14ac:dyDescent="0.2">
      <c r="A35" s="103"/>
      <c r="B35" s="104"/>
      <c r="C35" s="104"/>
      <c r="D35" s="103"/>
    </row>
    <row r="36" spans="1:4" x14ac:dyDescent="0.2">
      <c r="A36" s="105" t="s">
        <v>71</v>
      </c>
      <c r="B36" s="106" t="s">
        <v>158</v>
      </c>
      <c r="C36" s="106" t="s">
        <v>159</v>
      </c>
      <c r="D36" s="107" t="s">
        <v>65</v>
      </c>
    </row>
    <row r="37" spans="1:4" x14ac:dyDescent="0.2">
      <c r="A37" s="95" t="s">
        <v>153</v>
      </c>
      <c r="B37" s="96">
        <v>250847.89319</v>
      </c>
      <c r="C37" s="96">
        <v>362202.10943000001</v>
      </c>
      <c r="D37" s="97">
        <v>44.391130746175669</v>
      </c>
    </row>
    <row r="38" spans="1:4" x14ac:dyDescent="0.2">
      <c r="A38" s="95" t="s">
        <v>137</v>
      </c>
      <c r="B38" s="96">
        <v>72477.135729999995</v>
      </c>
      <c r="C38" s="96">
        <v>96764.626529999994</v>
      </c>
      <c r="D38" s="97">
        <v>33.510555508813837</v>
      </c>
    </row>
    <row r="39" spans="1:4" x14ac:dyDescent="0.2">
      <c r="A39" s="95" t="s">
        <v>144</v>
      </c>
      <c r="B39" s="96">
        <v>1461152.30905</v>
      </c>
      <c r="C39" s="96">
        <v>1944390.89377</v>
      </c>
      <c r="D39" s="97">
        <v>33.072430692334059</v>
      </c>
    </row>
    <row r="40" spans="1:4" x14ac:dyDescent="0.2">
      <c r="A40" s="95" t="s">
        <v>138</v>
      </c>
      <c r="B40" s="96">
        <v>6780.4105499999996</v>
      </c>
      <c r="C40" s="96">
        <v>8977.9546100000007</v>
      </c>
      <c r="D40" s="97">
        <v>32.41019173979074</v>
      </c>
    </row>
    <row r="41" spans="1:4" x14ac:dyDescent="0.2">
      <c r="A41" s="95" t="s">
        <v>154</v>
      </c>
      <c r="B41" s="96">
        <v>190016.05770999999</v>
      </c>
      <c r="C41" s="96">
        <v>249012.43778000001</v>
      </c>
      <c r="D41" s="97">
        <v>31.04810234513943</v>
      </c>
    </row>
    <row r="42" spans="1:4" x14ac:dyDescent="0.2">
      <c r="A42" s="95" t="s">
        <v>152</v>
      </c>
      <c r="B42" s="96">
        <v>273577.41087999998</v>
      </c>
      <c r="C42" s="96">
        <v>354426.16768000001</v>
      </c>
      <c r="D42" s="97">
        <v>29.5524241347042</v>
      </c>
    </row>
    <row r="43" spans="1:4" x14ac:dyDescent="0.2">
      <c r="A43" s="98" t="s">
        <v>149</v>
      </c>
      <c r="B43" s="96">
        <v>622847.98627999995</v>
      </c>
      <c r="C43" s="96">
        <v>782617.43935999996</v>
      </c>
      <c r="D43" s="97">
        <v>25.651436080613092</v>
      </c>
    </row>
    <row r="44" spans="1:4" x14ac:dyDescent="0.2">
      <c r="A44" s="95" t="s">
        <v>140</v>
      </c>
      <c r="B44" s="96">
        <v>429374.32088999997</v>
      </c>
      <c r="C44" s="96">
        <v>527454.78356000001</v>
      </c>
      <c r="D44" s="97">
        <v>22.842647521794138</v>
      </c>
    </row>
    <row r="45" spans="1:4" x14ac:dyDescent="0.2">
      <c r="A45" s="95" t="s">
        <v>134</v>
      </c>
      <c r="B45" s="96">
        <v>98740.460529999997</v>
      </c>
      <c r="C45" s="96">
        <v>118172.57511999999</v>
      </c>
      <c r="D45" s="97">
        <v>19.679991855107868</v>
      </c>
    </row>
    <row r="46" spans="1:4" x14ac:dyDescent="0.2">
      <c r="A46" s="95" t="s">
        <v>143</v>
      </c>
      <c r="B46" s="96">
        <v>200048.17971</v>
      </c>
      <c r="C46" s="96">
        <v>235999.69239000001</v>
      </c>
      <c r="D46" s="97">
        <v>17.971427049282397</v>
      </c>
    </row>
    <row r="47" spans="1:4" x14ac:dyDescent="0.2">
      <c r="A47" s="103"/>
      <c r="B47" s="104"/>
      <c r="C47" s="104"/>
      <c r="D47" s="103"/>
    </row>
    <row r="48" spans="1:4" ht="19.5" x14ac:dyDescent="0.3">
      <c r="A48" s="155" t="s">
        <v>72</v>
      </c>
      <c r="B48" s="155"/>
      <c r="C48" s="155"/>
      <c r="D48" s="155"/>
    </row>
    <row r="49" spans="1:4" ht="15.75" x14ac:dyDescent="0.25">
      <c r="A49" s="154" t="s">
        <v>70</v>
      </c>
      <c r="B49" s="154"/>
      <c r="C49" s="154"/>
      <c r="D49" s="154"/>
    </row>
    <row r="50" spans="1:4" x14ac:dyDescent="0.2">
      <c r="A50" s="103"/>
      <c r="B50" s="104"/>
      <c r="C50" s="104"/>
      <c r="D50" s="103"/>
    </row>
    <row r="51" spans="1:4" x14ac:dyDescent="0.2">
      <c r="A51" s="105" t="s">
        <v>71</v>
      </c>
      <c r="B51" s="106" t="s">
        <v>158</v>
      </c>
      <c r="C51" s="106" t="s">
        <v>159</v>
      </c>
      <c r="D51" s="107" t="s">
        <v>65</v>
      </c>
    </row>
    <row r="52" spans="1:4" x14ac:dyDescent="0.2">
      <c r="A52" s="95" t="s">
        <v>146</v>
      </c>
      <c r="B52" s="96">
        <v>2764089.3998699998</v>
      </c>
      <c r="C52" s="96">
        <v>2758038.2257300001</v>
      </c>
      <c r="D52" s="97">
        <v>-0.21892107181065118</v>
      </c>
    </row>
    <row r="53" spans="1:4" x14ac:dyDescent="0.2">
      <c r="A53" s="95" t="s">
        <v>144</v>
      </c>
      <c r="B53" s="96">
        <v>1461152.30905</v>
      </c>
      <c r="C53" s="96">
        <v>1944390.89377</v>
      </c>
      <c r="D53" s="97">
        <v>33.072430692334059</v>
      </c>
    </row>
    <row r="54" spans="1:4" x14ac:dyDescent="0.2">
      <c r="A54" s="95" t="s">
        <v>145</v>
      </c>
      <c r="B54" s="96">
        <v>1481005.85201</v>
      </c>
      <c r="C54" s="96">
        <v>1627522.0734399999</v>
      </c>
      <c r="D54" s="97">
        <v>9.8930210998930406</v>
      </c>
    </row>
    <row r="55" spans="1:4" x14ac:dyDescent="0.2">
      <c r="A55" s="95" t="s">
        <v>151</v>
      </c>
      <c r="B55" s="96">
        <v>1204113.1554399999</v>
      </c>
      <c r="C55" s="96">
        <v>1360728.8685900001</v>
      </c>
      <c r="D55" s="97">
        <v>13.006727186928739</v>
      </c>
    </row>
    <row r="56" spans="1:4" x14ac:dyDescent="0.2">
      <c r="A56" s="95" t="s">
        <v>148</v>
      </c>
      <c r="B56" s="96">
        <v>985789.50477999996</v>
      </c>
      <c r="C56" s="96">
        <v>1046651.08325</v>
      </c>
      <c r="D56" s="97">
        <v>6.1738919084538804</v>
      </c>
    </row>
    <row r="57" spans="1:4" x14ac:dyDescent="0.2">
      <c r="A57" s="95" t="s">
        <v>150</v>
      </c>
      <c r="B57" s="96">
        <v>716062.79812000005</v>
      </c>
      <c r="C57" s="96">
        <v>828400.45768999995</v>
      </c>
      <c r="D57" s="97">
        <v>15.688241291816713</v>
      </c>
    </row>
    <row r="58" spans="1:4" x14ac:dyDescent="0.2">
      <c r="A58" s="95" t="s">
        <v>141</v>
      </c>
      <c r="B58" s="96">
        <v>747205.41078000003</v>
      </c>
      <c r="C58" s="96">
        <v>788383.11549</v>
      </c>
      <c r="D58" s="97">
        <v>5.5108948778910767</v>
      </c>
    </row>
    <row r="59" spans="1:4" x14ac:dyDescent="0.2">
      <c r="A59" s="95" t="s">
        <v>149</v>
      </c>
      <c r="B59" s="96">
        <v>622847.98627999995</v>
      </c>
      <c r="C59" s="96">
        <v>782617.43935999996</v>
      </c>
      <c r="D59" s="97">
        <v>25.651436080613092</v>
      </c>
    </row>
    <row r="60" spans="1:4" x14ac:dyDescent="0.2">
      <c r="A60" s="95" t="s">
        <v>131</v>
      </c>
      <c r="B60" s="96">
        <v>559444.18229999999</v>
      </c>
      <c r="C60" s="96">
        <v>591780.54024</v>
      </c>
      <c r="D60" s="97">
        <v>5.7800865507364838</v>
      </c>
    </row>
    <row r="61" spans="1:4" x14ac:dyDescent="0.2">
      <c r="A61" s="95" t="s">
        <v>140</v>
      </c>
      <c r="B61" s="96">
        <v>429374.32088999997</v>
      </c>
      <c r="C61" s="96">
        <v>527454.78356000001</v>
      </c>
      <c r="D61" s="97">
        <v>22.842647521794138</v>
      </c>
    </row>
    <row r="62" spans="1:4" x14ac:dyDescent="0.2">
      <c r="A62" s="103"/>
      <c r="B62" s="104"/>
      <c r="C62" s="104"/>
      <c r="D62" s="103"/>
    </row>
    <row r="63" spans="1:4" ht="19.5" x14ac:dyDescent="0.3">
      <c r="A63" s="155" t="s">
        <v>74</v>
      </c>
      <c r="B63" s="155"/>
      <c r="C63" s="155"/>
      <c r="D63" s="155"/>
    </row>
    <row r="64" spans="1:4" ht="15.75" x14ac:dyDescent="0.25">
      <c r="A64" s="154" t="s">
        <v>75</v>
      </c>
      <c r="B64" s="154"/>
      <c r="C64" s="154"/>
      <c r="D64" s="154"/>
    </row>
    <row r="65" spans="1:4" x14ac:dyDescent="0.2">
      <c r="A65" s="103"/>
      <c r="B65" s="104"/>
      <c r="C65" s="104"/>
      <c r="D65" s="103"/>
    </row>
    <row r="66" spans="1:4" x14ac:dyDescent="0.2">
      <c r="A66" s="105" t="s">
        <v>76</v>
      </c>
      <c r="B66" s="106" t="s">
        <v>158</v>
      </c>
      <c r="C66" s="106" t="s">
        <v>159</v>
      </c>
      <c r="D66" s="107" t="s">
        <v>65</v>
      </c>
    </row>
    <row r="67" spans="1:4" x14ac:dyDescent="0.2">
      <c r="A67" s="95" t="s">
        <v>180</v>
      </c>
      <c r="B67" s="101">
        <v>5854481.0442199996</v>
      </c>
      <c r="C67" s="101">
        <v>6803004.84614</v>
      </c>
      <c r="D67" s="102">
        <f>(C67-B67)/B67</f>
        <v>0.16201671758019562</v>
      </c>
    </row>
    <row r="68" spans="1:4" x14ac:dyDescent="0.2">
      <c r="A68" s="95" t="s">
        <v>181</v>
      </c>
      <c r="B68" s="101">
        <v>1447778.3726900001</v>
      </c>
      <c r="C68" s="101">
        <v>1449047.0607400001</v>
      </c>
      <c r="D68" s="102">
        <f t="shared" ref="D68:D76" si="1">(C68-B68)/B68</f>
        <v>8.7629990468965921E-4</v>
      </c>
    </row>
    <row r="69" spans="1:4" x14ac:dyDescent="0.2">
      <c r="A69" s="95" t="s">
        <v>182</v>
      </c>
      <c r="B69" s="101">
        <v>1169731.1095400001</v>
      </c>
      <c r="C69" s="101">
        <v>1236621.87793</v>
      </c>
      <c r="D69" s="102">
        <f t="shared" si="1"/>
        <v>5.7184739163092656E-2</v>
      </c>
    </row>
    <row r="70" spans="1:4" x14ac:dyDescent="0.2">
      <c r="A70" s="95" t="s">
        <v>183</v>
      </c>
      <c r="B70" s="101">
        <v>827337.15910000005</v>
      </c>
      <c r="C70" s="101">
        <v>955196.89398000005</v>
      </c>
      <c r="D70" s="102">
        <f t="shared" si="1"/>
        <v>0.15454368690400574</v>
      </c>
    </row>
    <row r="71" spans="1:4" x14ac:dyDescent="0.2">
      <c r="A71" s="95" t="s">
        <v>184</v>
      </c>
      <c r="B71" s="101">
        <v>683625.99237999995</v>
      </c>
      <c r="C71" s="101">
        <v>775790.86562000006</v>
      </c>
      <c r="D71" s="102">
        <f t="shared" si="1"/>
        <v>0.1348176843293129</v>
      </c>
    </row>
    <row r="72" spans="1:4" x14ac:dyDescent="0.2">
      <c r="A72" s="95" t="s">
        <v>185</v>
      </c>
      <c r="B72" s="101">
        <v>617326.06590000005</v>
      </c>
      <c r="C72" s="101">
        <v>684031.39482000005</v>
      </c>
      <c r="D72" s="102">
        <f t="shared" si="1"/>
        <v>0.10805526059028507</v>
      </c>
    </row>
    <row r="73" spans="1:4" x14ac:dyDescent="0.2">
      <c r="A73" s="95" t="s">
        <v>186</v>
      </c>
      <c r="B73" s="101">
        <v>425415.27863999997</v>
      </c>
      <c r="C73" s="101">
        <v>485000.44646000001</v>
      </c>
      <c r="D73" s="102">
        <f t="shared" si="1"/>
        <v>0.14006353511911102</v>
      </c>
    </row>
    <row r="74" spans="1:4" x14ac:dyDescent="0.2">
      <c r="A74" s="95" t="s">
        <v>187</v>
      </c>
      <c r="B74" s="101">
        <v>383961.29946000001</v>
      </c>
      <c r="C74" s="101">
        <v>413254.78853000002</v>
      </c>
      <c r="D74" s="102">
        <f t="shared" si="1"/>
        <v>7.6292816779186159E-2</v>
      </c>
    </row>
    <row r="75" spans="1:4" x14ac:dyDescent="0.2">
      <c r="A75" s="95" t="s">
        <v>188</v>
      </c>
      <c r="B75" s="101">
        <v>294754.73350999999</v>
      </c>
      <c r="C75" s="101">
        <v>322332.70624000003</v>
      </c>
      <c r="D75" s="102">
        <f t="shared" si="1"/>
        <v>9.3562442243406457E-2</v>
      </c>
    </row>
    <row r="76" spans="1:4" x14ac:dyDescent="0.2">
      <c r="A76" s="95" t="s">
        <v>189</v>
      </c>
      <c r="B76" s="101">
        <v>253806.19631999999</v>
      </c>
      <c r="C76" s="101">
        <v>226588.86769000001</v>
      </c>
      <c r="D76" s="102">
        <f t="shared" si="1"/>
        <v>-0.10723665940639307</v>
      </c>
    </row>
    <row r="77" spans="1:4" x14ac:dyDescent="0.2">
      <c r="A77" s="103"/>
      <c r="B77" s="104"/>
      <c r="C77" s="104"/>
      <c r="D77" s="103"/>
    </row>
    <row r="78" spans="1:4" ht="19.5" x14ac:dyDescent="0.3">
      <c r="A78" s="155" t="s">
        <v>77</v>
      </c>
      <c r="B78" s="155"/>
      <c r="C78" s="155"/>
      <c r="D78" s="155"/>
    </row>
    <row r="79" spans="1:4" ht="15.75" x14ac:dyDescent="0.25">
      <c r="A79" s="154" t="s">
        <v>78</v>
      </c>
      <c r="B79" s="154"/>
      <c r="C79" s="154"/>
      <c r="D79" s="154"/>
    </row>
    <row r="80" spans="1:4" x14ac:dyDescent="0.2">
      <c r="A80" s="103"/>
      <c r="B80" s="104"/>
      <c r="C80" s="104"/>
      <c r="D80" s="103"/>
    </row>
    <row r="81" spans="1:4" x14ac:dyDescent="0.2">
      <c r="A81" s="105" t="s">
        <v>76</v>
      </c>
      <c r="B81" s="106" t="s">
        <v>158</v>
      </c>
      <c r="C81" s="106" t="s">
        <v>159</v>
      </c>
      <c r="D81" s="107" t="s">
        <v>65</v>
      </c>
    </row>
    <row r="82" spans="1:4" x14ac:dyDescent="0.2">
      <c r="A82" s="95" t="s">
        <v>190</v>
      </c>
      <c r="B82" s="101">
        <v>983.10838999999999</v>
      </c>
      <c r="C82" s="101">
        <v>3258.3375000000001</v>
      </c>
      <c r="D82" s="97">
        <v>231.43217300790198</v>
      </c>
    </row>
    <row r="83" spans="1:4" x14ac:dyDescent="0.2">
      <c r="A83" s="95" t="s">
        <v>191</v>
      </c>
      <c r="B83" s="101">
        <v>268.06459000000001</v>
      </c>
      <c r="C83" s="101">
        <v>857.14887999999996</v>
      </c>
      <c r="D83" s="97">
        <v>219.75460839493942</v>
      </c>
    </row>
    <row r="84" spans="1:4" x14ac:dyDescent="0.2">
      <c r="A84" s="95" t="s">
        <v>192</v>
      </c>
      <c r="B84" s="101">
        <v>3090.1000899999999</v>
      </c>
      <c r="C84" s="101">
        <v>7308.4882500000003</v>
      </c>
      <c r="D84" s="97">
        <v>136.51299430886718</v>
      </c>
    </row>
    <row r="85" spans="1:4" x14ac:dyDescent="0.2">
      <c r="A85" s="95" t="s">
        <v>193</v>
      </c>
      <c r="B85" s="101">
        <v>1542.78918</v>
      </c>
      <c r="C85" s="101">
        <v>3203.6382199999998</v>
      </c>
      <c r="D85" s="97">
        <v>107.65236504964339</v>
      </c>
    </row>
    <row r="86" spans="1:4" x14ac:dyDescent="0.2">
      <c r="A86" s="95" t="s">
        <v>194</v>
      </c>
      <c r="B86" s="101">
        <v>1668.90833</v>
      </c>
      <c r="C86" s="101">
        <v>3339.35943</v>
      </c>
      <c r="D86" s="97">
        <v>100.09244186587527</v>
      </c>
    </row>
    <row r="87" spans="1:4" x14ac:dyDescent="0.2">
      <c r="A87" s="95" t="s">
        <v>195</v>
      </c>
      <c r="B87" s="101">
        <v>464.68858</v>
      </c>
      <c r="C87" s="101">
        <v>830.42156999999997</v>
      </c>
      <c r="D87" s="97">
        <v>78.70496623781888</v>
      </c>
    </row>
    <row r="88" spans="1:4" x14ac:dyDescent="0.2">
      <c r="A88" s="95" t="s">
        <v>196</v>
      </c>
      <c r="B88" s="101">
        <v>10817.814630000001</v>
      </c>
      <c r="C88" s="101">
        <v>18805.335050000002</v>
      </c>
      <c r="D88" s="97">
        <v>73.836728518613924</v>
      </c>
    </row>
    <row r="89" spans="1:4" x14ac:dyDescent="0.2">
      <c r="A89" s="95" t="s">
        <v>197</v>
      </c>
      <c r="B89" s="101">
        <v>16447.090329999999</v>
      </c>
      <c r="C89" s="101">
        <v>27349.89747</v>
      </c>
      <c r="D89" s="97">
        <v>66.290188241460214</v>
      </c>
    </row>
    <row r="90" spans="1:4" x14ac:dyDescent="0.2">
      <c r="A90" s="95" t="s">
        <v>198</v>
      </c>
      <c r="B90" s="101">
        <v>525.29245000000003</v>
      </c>
      <c r="C90" s="101">
        <v>865.96473000000003</v>
      </c>
      <c r="D90" s="97">
        <v>64.85383142285788</v>
      </c>
    </row>
    <row r="91" spans="1:4" x14ac:dyDescent="0.2">
      <c r="A91" s="95" t="s">
        <v>199</v>
      </c>
      <c r="B91" s="101">
        <v>44033.60325</v>
      </c>
      <c r="C91" s="101">
        <v>69154.981769999999</v>
      </c>
      <c r="D91" s="97">
        <v>57.050472061924651</v>
      </c>
    </row>
    <row r="92" spans="1:4" x14ac:dyDescent="0.2">
      <c r="A92" s="103" t="s">
        <v>226</v>
      </c>
      <c r="B92" s="104"/>
      <c r="C92" s="104"/>
      <c r="D92" s="103"/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80" zoomScaleNormal="80" workbookViewId="0"/>
  </sheetViews>
  <sheetFormatPr defaultColWidth="9.140625" defaultRowHeight="12.75" x14ac:dyDescent="0.2"/>
  <cols>
    <col min="1" max="1" width="44.7109375" style="19" customWidth="1"/>
    <col min="2" max="2" width="16" style="21" customWidth="1"/>
    <col min="3" max="3" width="16" style="19" customWidth="1"/>
    <col min="4" max="4" width="10.28515625" style="19" customWidth="1"/>
    <col min="5" max="5" width="14" style="19" bestFit="1" customWidth="1"/>
    <col min="6" max="7" width="15" style="19" bestFit="1" customWidth="1"/>
    <col min="8" max="8" width="10.5703125" style="19" bestFit="1" customWidth="1"/>
    <col min="9" max="9" width="14" style="19" bestFit="1" customWidth="1"/>
    <col min="10" max="11" width="14.28515625" style="19" bestFit="1" customWidth="1"/>
    <col min="12" max="12" width="10.5703125" style="19" bestFit="1" customWidth="1"/>
    <col min="13" max="13" width="10.7109375" style="19" bestFit="1" customWidth="1"/>
    <col min="14" max="16384" width="9.140625" style="19"/>
  </cols>
  <sheetData>
    <row r="1" spans="1:13" ht="26.25" x14ac:dyDescent="0.4">
      <c r="B1" s="153" t="s">
        <v>122</v>
      </c>
      <c r="C1" s="153"/>
      <c r="D1" s="153"/>
      <c r="E1" s="153"/>
      <c r="F1" s="153"/>
      <c r="G1" s="153"/>
      <c r="H1" s="153"/>
      <c r="I1" s="153"/>
      <c r="J1" s="153"/>
    </row>
    <row r="2" spans="1:13" x14ac:dyDescent="0.2">
      <c r="D2" s="20"/>
    </row>
    <row r="3" spans="1:13" x14ac:dyDescent="0.2">
      <c r="D3" s="20"/>
    </row>
    <row r="4" spans="1:13" x14ac:dyDescent="0.2">
      <c r="B4" s="22"/>
      <c r="C4" s="20"/>
      <c r="D4" s="20"/>
      <c r="E4" s="20"/>
      <c r="F4" s="20"/>
      <c r="G4" s="20"/>
      <c r="H4" s="20"/>
      <c r="I4" s="20"/>
    </row>
    <row r="5" spans="1:13" ht="26.25" x14ac:dyDescent="0.2">
      <c r="A5" s="157" t="s">
        <v>113</v>
      </c>
      <c r="B5" s="158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9"/>
    </row>
    <row r="6" spans="1:13" ht="18" x14ac:dyDescent="0.2">
      <c r="A6" s="109"/>
      <c r="B6" s="156" t="str">
        <f>SEKTOR_USD!B6</f>
        <v>1 - 31 MAYıS</v>
      </c>
      <c r="C6" s="156"/>
      <c r="D6" s="156"/>
      <c r="E6" s="156"/>
      <c r="F6" s="156" t="str">
        <f>SEKTOR_USD!F6</f>
        <v>1 OCAK  -  31 MAYıS</v>
      </c>
      <c r="G6" s="156"/>
      <c r="H6" s="156"/>
      <c r="I6" s="156"/>
      <c r="J6" s="156" t="s">
        <v>105</v>
      </c>
      <c r="K6" s="156"/>
      <c r="L6" s="156"/>
      <c r="M6" s="156"/>
    </row>
    <row r="7" spans="1:13" ht="30" x14ac:dyDescent="0.25">
      <c r="A7" s="110" t="s">
        <v>1</v>
      </c>
      <c r="B7" s="111">
        <f>SEKTOR_USD!B7</f>
        <v>2018</v>
      </c>
      <c r="C7" s="112">
        <f>SEKTOR_USD!C7</f>
        <v>2019</v>
      </c>
      <c r="D7" s="113" t="s">
        <v>118</v>
      </c>
      <c r="E7" s="113" t="s">
        <v>119</v>
      </c>
      <c r="F7" s="111"/>
      <c r="G7" s="112"/>
      <c r="H7" s="113" t="s">
        <v>118</v>
      </c>
      <c r="I7" s="113" t="s">
        <v>119</v>
      </c>
      <c r="J7" s="111"/>
      <c r="K7" s="111"/>
      <c r="L7" s="113" t="s">
        <v>118</v>
      </c>
      <c r="M7" s="113" t="s">
        <v>119</v>
      </c>
    </row>
    <row r="8" spans="1:13" ht="16.5" x14ac:dyDescent="0.25">
      <c r="A8" s="114" t="s">
        <v>2</v>
      </c>
      <c r="B8" s="115">
        <f>SEKTOR_USD!B8*$B$53</f>
        <v>8380166.5980252791</v>
      </c>
      <c r="C8" s="115">
        <f>SEKTOR_USD!C8*$C$53</f>
        <v>12186754.423087388</v>
      </c>
      <c r="D8" s="116">
        <f t="shared" ref="D8:D43" si="0">(C8-B8)/B8*100</f>
        <v>45.423772672480069</v>
      </c>
      <c r="E8" s="116">
        <f>C8/C$44*100</f>
        <v>12.994349227146337</v>
      </c>
      <c r="F8" s="115">
        <f>SEKTOR_USD!F8*$B$54</f>
        <v>37475980.857767224</v>
      </c>
      <c r="G8" s="115">
        <f>SEKTOR_USD!G8*$C$54</f>
        <v>53540729.881734125</v>
      </c>
      <c r="H8" s="116">
        <f t="shared" ref="H8:H43" si="1">(G8-F8)/F8*100</f>
        <v>42.866787356246981</v>
      </c>
      <c r="I8" s="116">
        <f>G8/G$44*100</f>
        <v>13.601109129684556</v>
      </c>
      <c r="J8" s="115">
        <f>SEKTOR_USD!J8*$B$55</f>
        <v>83787999.841809466</v>
      </c>
      <c r="K8" s="115">
        <f>SEKTOR_USD!K8*$C$55</f>
        <v>125541621.95605043</v>
      </c>
      <c r="L8" s="116">
        <f t="shared" ref="L8:L43" si="2">(K8-J8)/J8*100</f>
        <v>49.832460725964573</v>
      </c>
      <c r="M8" s="116">
        <f>K8/K$44*100</f>
        <v>13.70921445592189</v>
      </c>
    </row>
    <row r="9" spans="1:13" s="23" customFormat="1" ht="15.75" x14ac:dyDescent="0.25">
      <c r="A9" s="117" t="s">
        <v>3</v>
      </c>
      <c r="B9" s="115">
        <f>SEKTOR_USD!B9*$B$53</f>
        <v>5546973.9008033415</v>
      </c>
      <c r="C9" s="115">
        <f>SEKTOR_USD!C9*$C$53</f>
        <v>7600472.6576500107</v>
      </c>
      <c r="D9" s="118">
        <f t="shared" si="0"/>
        <v>37.020162588997771</v>
      </c>
      <c r="E9" s="118">
        <f t="shared" ref="E9:E44" si="3">C9/C$44*100</f>
        <v>8.104142626996552</v>
      </c>
      <c r="F9" s="115">
        <f>SEKTOR_USD!F9*$B$54</f>
        <v>25088851.956709336</v>
      </c>
      <c r="G9" s="115">
        <f>SEKTOR_USD!G9*$C$54</f>
        <v>34560253.625305861</v>
      </c>
      <c r="H9" s="118">
        <f t="shared" si="1"/>
        <v>37.751435119228937</v>
      </c>
      <c r="I9" s="118">
        <f t="shared" ref="I9:I44" si="4">G9/G$44*100</f>
        <v>8.779442905348315</v>
      </c>
      <c r="J9" s="115">
        <f>SEKTOR_USD!J9*$B$55</f>
        <v>56685004.983216487</v>
      </c>
      <c r="K9" s="115">
        <f>SEKTOR_USD!K9*$C$55</f>
        <v>82522587.344336316</v>
      </c>
      <c r="L9" s="118">
        <f t="shared" si="2"/>
        <v>45.580982781548521</v>
      </c>
      <c r="M9" s="118">
        <f t="shared" ref="M9:M44" si="5">K9/K$44*100</f>
        <v>9.0115121163330532</v>
      </c>
    </row>
    <row r="10" spans="1:13" ht="14.25" x14ac:dyDescent="0.2">
      <c r="A10" s="119" t="str">
        <f>SEKTOR_USD!A10</f>
        <v xml:space="preserve"> Hububat, Bakliyat, Yağlı Tohumlar ve Mamulleri </v>
      </c>
      <c r="B10" s="120">
        <f>SEKTOR_USD!B10*$B$53</f>
        <v>2471475.5852489085</v>
      </c>
      <c r="C10" s="120">
        <f>SEKTOR_USD!C10*$C$53</f>
        <v>3576973.6837207018</v>
      </c>
      <c r="D10" s="121">
        <f t="shared" si="0"/>
        <v>44.73028603114669</v>
      </c>
      <c r="E10" s="121">
        <f t="shared" si="3"/>
        <v>3.8140134451649632</v>
      </c>
      <c r="F10" s="120">
        <f>SEKTOR_USD!F10*$B$54</f>
        <v>11059449.358971074</v>
      </c>
      <c r="G10" s="120">
        <f>SEKTOR_USD!G10*$C$54</f>
        <v>16209751.271826496</v>
      </c>
      <c r="H10" s="121">
        <f t="shared" si="1"/>
        <v>46.569243600520316</v>
      </c>
      <c r="I10" s="121">
        <f t="shared" si="4"/>
        <v>4.1178108049731792</v>
      </c>
      <c r="J10" s="120">
        <f>SEKTOR_USD!J10*$B$55</f>
        <v>24166637.889281865</v>
      </c>
      <c r="K10" s="120">
        <f>SEKTOR_USD!K10*$C$55</f>
        <v>37461112.53312178</v>
      </c>
      <c r="L10" s="121">
        <f t="shared" si="2"/>
        <v>55.011684723161849</v>
      </c>
      <c r="M10" s="121">
        <f t="shared" si="5"/>
        <v>4.0907741788916629</v>
      </c>
    </row>
    <row r="11" spans="1:13" ht="14.25" x14ac:dyDescent="0.2">
      <c r="A11" s="119" t="str">
        <f>SEKTOR_USD!A11</f>
        <v xml:space="preserve"> Yaş Meyve ve Sebze  </v>
      </c>
      <c r="B11" s="120">
        <f>SEKTOR_USD!B11*$B$53</f>
        <v>941209.32260197552</v>
      </c>
      <c r="C11" s="120">
        <f>SEKTOR_USD!C11*$C$53</f>
        <v>851968.50855877646</v>
      </c>
      <c r="D11" s="121">
        <f t="shared" si="0"/>
        <v>-9.4815055376303121</v>
      </c>
      <c r="E11" s="121">
        <f t="shared" si="3"/>
        <v>0.90842696475203832</v>
      </c>
      <c r="F11" s="120">
        <f>SEKTOR_USD!F11*$B$54</f>
        <v>4011957.7426052396</v>
      </c>
      <c r="G11" s="120">
        <f>SEKTOR_USD!G11*$C$54</f>
        <v>4260943.524765823</v>
      </c>
      <c r="H11" s="121">
        <f t="shared" si="1"/>
        <v>6.2060918418073836</v>
      </c>
      <c r="I11" s="121">
        <f t="shared" si="4"/>
        <v>1.0824200193717208</v>
      </c>
      <c r="J11" s="120">
        <f>SEKTOR_USD!J11*$B$55</f>
        <v>9355458.8576516956</v>
      </c>
      <c r="K11" s="120">
        <f>SEKTOR_USD!K11*$C$55</f>
        <v>11459914.42605501</v>
      </c>
      <c r="L11" s="121">
        <f t="shared" si="2"/>
        <v>22.494413159458347</v>
      </c>
      <c r="M11" s="121">
        <f t="shared" si="5"/>
        <v>1.2514289847896096</v>
      </c>
    </row>
    <row r="12" spans="1:13" ht="14.25" x14ac:dyDescent="0.2">
      <c r="A12" s="119" t="str">
        <f>SEKTOR_USD!A12</f>
        <v xml:space="preserve"> Meyve Sebze Mamulleri </v>
      </c>
      <c r="B12" s="120">
        <f>SEKTOR_USD!B12*$B$53</f>
        <v>607063.80985973601</v>
      </c>
      <c r="C12" s="120">
        <f>SEKTOR_USD!C12*$C$53</f>
        <v>840082.52242506866</v>
      </c>
      <c r="D12" s="121">
        <f t="shared" si="0"/>
        <v>38.384550154484145</v>
      </c>
      <c r="E12" s="121">
        <f t="shared" si="3"/>
        <v>0.89575331520037293</v>
      </c>
      <c r="F12" s="120">
        <f>SEKTOR_USD!F12*$B$54</f>
        <v>2568854.0697804308</v>
      </c>
      <c r="G12" s="120">
        <f>SEKTOR_USD!G12*$C$54</f>
        <v>3575528.5156424367</v>
      </c>
      <c r="H12" s="121">
        <f t="shared" si="1"/>
        <v>39.187685190231534</v>
      </c>
      <c r="I12" s="121">
        <f t="shared" si="4"/>
        <v>0.90830202810034422</v>
      </c>
      <c r="J12" s="120">
        <f>SEKTOR_USD!J12*$B$55</f>
        <v>5735806.2260776088</v>
      </c>
      <c r="K12" s="120">
        <f>SEKTOR_USD!K12*$C$55</f>
        <v>8587165.7810203843</v>
      </c>
      <c r="L12" s="121">
        <f t="shared" si="2"/>
        <v>49.711573971575014</v>
      </c>
      <c r="M12" s="121">
        <f t="shared" si="5"/>
        <v>0.9377232460942313</v>
      </c>
    </row>
    <row r="13" spans="1:13" ht="14.25" x14ac:dyDescent="0.2">
      <c r="A13" s="119" t="str">
        <f>SEKTOR_USD!A13</f>
        <v xml:space="preserve"> Kuru Meyve ve Mamulleri  </v>
      </c>
      <c r="B13" s="120">
        <f>SEKTOR_USD!B13*$B$53</f>
        <v>436209.08965903905</v>
      </c>
      <c r="C13" s="120">
        <f>SEKTOR_USD!C13*$C$53</f>
        <v>714285.38554228109</v>
      </c>
      <c r="D13" s="121">
        <f t="shared" si="0"/>
        <v>63.748395545952327</v>
      </c>
      <c r="E13" s="121">
        <f t="shared" si="3"/>
        <v>0.76161982307606457</v>
      </c>
      <c r="F13" s="120">
        <f>SEKTOR_USD!F13*$B$54</f>
        <v>2121681.7333610388</v>
      </c>
      <c r="G13" s="120">
        <f>SEKTOR_USD!G13*$C$54</f>
        <v>3247930.6806041985</v>
      </c>
      <c r="H13" s="121">
        <f t="shared" si="1"/>
        <v>53.082841292083181</v>
      </c>
      <c r="I13" s="121">
        <f t="shared" si="4"/>
        <v>0.82508138626662919</v>
      </c>
      <c r="J13" s="120">
        <f>SEKTOR_USD!J13*$B$55</f>
        <v>4981325.7345621167</v>
      </c>
      <c r="K13" s="120">
        <f>SEKTOR_USD!K13*$C$55</f>
        <v>7906165.7386282096</v>
      </c>
      <c r="L13" s="121">
        <f t="shared" si="2"/>
        <v>58.716096074034418</v>
      </c>
      <c r="M13" s="121">
        <f t="shared" si="5"/>
        <v>0.86335766533955105</v>
      </c>
    </row>
    <row r="14" spans="1:13" ht="14.25" x14ac:dyDescent="0.2">
      <c r="A14" s="119" t="str">
        <f>SEKTOR_USD!A14</f>
        <v xml:space="preserve"> Fındık ve Mamulleri </v>
      </c>
      <c r="B14" s="120">
        <f>SEKTOR_USD!B14*$B$53</f>
        <v>619157.98886247142</v>
      </c>
      <c r="C14" s="120">
        <f>SEKTOR_USD!C14*$C$53</f>
        <v>808672.61653665407</v>
      </c>
      <c r="D14" s="121">
        <f t="shared" si="0"/>
        <v>30.608444223155779</v>
      </c>
      <c r="E14" s="121">
        <f t="shared" si="3"/>
        <v>0.8622619300344726</v>
      </c>
      <c r="F14" s="120">
        <f>SEKTOR_USD!F14*$B$54</f>
        <v>2784829.0832739542</v>
      </c>
      <c r="G14" s="120">
        <f>SEKTOR_USD!G14*$C$54</f>
        <v>3926832.1585956877</v>
      </c>
      <c r="H14" s="121">
        <f t="shared" si="1"/>
        <v>41.008013101441399</v>
      </c>
      <c r="I14" s="121">
        <f t="shared" si="4"/>
        <v>0.99754472606163969</v>
      </c>
      <c r="J14" s="120">
        <f>SEKTOR_USD!J14*$B$55</f>
        <v>6921973.6116134413</v>
      </c>
      <c r="K14" s="120">
        <f>SEKTOR_USD!K14*$C$55</f>
        <v>9015024.6389668249</v>
      </c>
      <c r="L14" s="121">
        <f t="shared" si="2"/>
        <v>30.237778194382841</v>
      </c>
      <c r="M14" s="121">
        <f t="shared" si="5"/>
        <v>0.98444566969416702</v>
      </c>
    </row>
    <row r="15" spans="1:13" ht="14.25" x14ac:dyDescent="0.2">
      <c r="A15" s="119" t="str">
        <f>SEKTOR_USD!A15</f>
        <v xml:space="preserve"> Zeytin ve Zeytinyağı </v>
      </c>
      <c r="B15" s="120">
        <f>SEKTOR_USD!B15*$B$53</f>
        <v>121719.34761348217</v>
      </c>
      <c r="C15" s="120">
        <f>SEKTOR_USD!C15*$C$53</f>
        <v>169336.734116804</v>
      </c>
      <c r="D15" s="121">
        <f t="shared" si="0"/>
        <v>39.120638942734132</v>
      </c>
      <c r="E15" s="121">
        <f t="shared" si="3"/>
        <v>0.1805583819699817</v>
      </c>
      <c r="F15" s="120">
        <f>SEKTOR_USD!F15*$B$54</f>
        <v>896886.01458193792</v>
      </c>
      <c r="G15" s="120">
        <f>SEKTOR_USD!G15*$C$54</f>
        <v>796698.99330109986</v>
      </c>
      <c r="H15" s="121">
        <f t="shared" si="1"/>
        <v>-11.170541144800641</v>
      </c>
      <c r="I15" s="121">
        <f t="shared" si="4"/>
        <v>0.20238778917160172</v>
      </c>
      <c r="J15" s="120">
        <f>SEKTOR_USD!J15*$B$55</f>
        <v>1547203.8393281165</v>
      </c>
      <c r="K15" s="120">
        <f>SEKTOR_USD!K15*$C$55</f>
        <v>1745218.5228519507</v>
      </c>
      <c r="L15" s="121">
        <f t="shared" si="2"/>
        <v>12.798228552084218</v>
      </c>
      <c r="M15" s="121">
        <f t="shared" si="5"/>
        <v>0.19057882660302466</v>
      </c>
    </row>
    <row r="16" spans="1:13" ht="14.25" x14ac:dyDescent="0.2">
      <c r="A16" s="119" t="str">
        <f>SEKTOR_USD!A16</f>
        <v xml:space="preserve"> Tütün </v>
      </c>
      <c r="B16" s="120">
        <f>SEKTOR_USD!B16*$B$53</f>
        <v>320184.70673703583</v>
      </c>
      <c r="C16" s="120">
        <f>SEKTOR_USD!C16*$C$53</f>
        <v>584886.62447822175</v>
      </c>
      <c r="D16" s="121">
        <f t="shared" si="0"/>
        <v>82.671630521873325</v>
      </c>
      <c r="E16" s="121">
        <f t="shared" si="3"/>
        <v>0.62364603346387715</v>
      </c>
      <c r="F16" s="120">
        <f>SEKTOR_USD!F16*$B$54</f>
        <v>1404913.2774171138</v>
      </c>
      <c r="G16" s="120">
        <f>SEKTOR_USD!G16*$C$54</f>
        <v>2207428.7595609766</v>
      </c>
      <c r="H16" s="121">
        <f t="shared" si="1"/>
        <v>57.122065471490224</v>
      </c>
      <c r="I16" s="121">
        <f t="shared" si="4"/>
        <v>0.56075962208792773</v>
      </c>
      <c r="J16" s="120">
        <f>SEKTOR_USD!J16*$B$55</f>
        <v>3606316.8961442257</v>
      </c>
      <c r="K16" s="120">
        <f>SEKTOR_USD!K16*$C$55</f>
        <v>5802959.175713893</v>
      </c>
      <c r="L16" s="121">
        <f t="shared" si="2"/>
        <v>60.910961039454314</v>
      </c>
      <c r="M16" s="121">
        <f t="shared" si="5"/>
        <v>0.63368634704012128</v>
      </c>
    </row>
    <row r="17" spans="1:13" ht="14.25" x14ac:dyDescent="0.2">
      <c r="A17" s="119" t="str">
        <f>SEKTOR_USD!A17</f>
        <v xml:space="preserve"> Süs Bitkileri ve Mam.</v>
      </c>
      <c r="B17" s="120">
        <f>SEKTOR_USD!B17*$B$53</f>
        <v>29954.050220693702</v>
      </c>
      <c r="C17" s="120">
        <f>SEKTOR_USD!C17*$C$53</f>
        <v>54266.582271503859</v>
      </c>
      <c r="D17" s="121">
        <f t="shared" si="0"/>
        <v>81.166092303650771</v>
      </c>
      <c r="E17" s="121">
        <f t="shared" si="3"/>
        <v>5.7862733334782708E-2</v>
      </c>
      <c r="F17" s="120">
        <f>SEKTOR_USD!F17*$B$54</f>
        <v>240280.67671855044</v>
      </c>
      <c r="G17" s="120">
        <f>SEKTOR_USD!G17*$C$54</f>
        <v>335139.72100914497</v>
      </c>
      <c r="H17" s="121">
        <f t="shared" si="1"/>
        <v>39.478432300948775</v>
      </c>
      <c r="I17" s="121">
        <f t="shared" si="4"/>
        <v>8.5136529315273851E-2</v>
      </c>
      <c r="J17" s="120">
        <f>SEKTOR_USD!J17*$B$55</f>
        <v>370281.9285574099</v>
      </c>
      <c r="K17" s="120">
        <f>SEKTOR_USD!K17*$C$55</f>
        <v>545026.52797825157</v>
      </c>
      <c r="L17" s="121">
        <f t="shared" si="2"/>
        <v>47.192311032200053</v>
      </c>
      <c r="M17" s="121">
        <f t="shared" si="5"/>
        <v>5.9517197880684693E-2</v>
      </c>
    </row>
    <row r="18" spans="1:13" s="23" customFormat="1" ht="15.75" x14ac:dyDescent="0.25">
      <c r="A18" s="117" t="s">
        <v>12</v>
      </c>
      <c r="B18" s="115">
        <f>SEKTOR_USD!B18*$B$53</f>
        <v>936331.16109927383</v>
      </c>
      <c r="C18" s="115">
        <f>SEKTOR_USD!C18*$C$53</f>
        <v>1398120.3578629417</v>
      </c>
      <c r="D18" s="118">
        <f t="shared" si="0"/>
        <v>49.319003355769659</v>
      </c>
      <c r="E18" s="118">
        <f t="shared" si="3"/>
        <v>1.4907713375462674</v>
      </c>
      <c r="F18" s="115">
        <f>SEKTOR_USD!F18*$B$54</f>
        <v>4147738.8899801485</v>
      </c>
      <c r="G18" s="115">
        <f>SEKTOR_USD!G18*$C$54</f>
        <v>6244814.5230694162</v>
      </c>
      <c r="H18" s="118">
        <f t="shared" si="1"/>
        <v>50.559490091221839</v>
      </c>
      <c r="I18" s="118">
        <f t="shared" si="4"/>
        <v>1.5863886056563248</v>
      </c>
      <c r="J18" s="115">
        <f>SEKTOR_USD!J18*$B$55</f>
        <v>9222059.4330607839</v>
      </c>
      <c r="K18" s="115">
        <f>SEKTOR_USD!K18*$C$55</f>
        <v>14244718.863390837</v>
      </c>
      <c r="L18" s="118">
        <f t="shared" si="2"/>
        <v>54.463533517513255</v>
      </c>
      <c r="M18" s="118">
        <f t="shared" si="5"/>
        <v>1.555531167431514</v>
      </c>
    </row>
    <row r="19" spans="1:13" ht="14.25" x14ac:dyDescent="0.2">
      <c r="A19" s="119" t="str">
        <f>SEKTOR_USD!A19</f>
        <v xml:space="preserve"> Su Ürünleri ve Hayvansal Mamuller</v>
      </c>
      <c r="B19" s="120">
        <f>SEKTOR_USD!B19*$B$53</f>
        <v>936331.16109927383</v>
      </c>
      <c r="C19" s="120">
        <f>SEKTOR_USD!C19*$C$53</f>
        <v>1398120.3578629417</v>
      </c>
      <c r="D19" s="121">
        <f t="shared" si="0"/>
        <v>49.319003355769659</v>
      </c>
      <c r="E19" s="121">
        <f t="shared" si="3"/>
        <v>1.4907713375462674</v>
      </c>
      <c r="F19" s="120">
        <f>SEKTOR_USD!F19*$B$54</f>
        <v>4147738.8899801485</v>
      </c>
      <c r="G19" s="120">
        <f>SEKTOR_USD!G19*$C$54</f>
        <v>6244814.5230694162</v>
      </c>
      <c r="H19" s="121">
        <f t="shared" si="1"/>
        <v>50.559490091221839</v>
      </c>
      <c r="I19" s="121">
        <f t="shared" si="4"/>
        <v>1.5863886056563248</v>
      </c>
      <c r="J19" s="120">
        <f>SEKTOR_USD!J19*$B$55</f>
        <v>9222059.4330607839</v>
      </c>
      <c r="K19" s="120">
        <f>SEKTOR_USD!K19*$C$55</f>
        <v>14244718.863390837</v>
      </c>
      <c r="L19" s="121">
        <f t="shared" si="2"/>
        <v>54.463533517513255</v>
      </c>
      <c r="M19" s="121">
        <f t="shared" si="5"/>
        <v>1.555531167431514</v>
      </c>
    </row>
    <row r="20" spans="1:13" s="23" customFormat="1" ht="15.75" x14ac:dyDescent="0.25">
      <c r="A20" s="117" t="s">
        <v>111</v>
      </c>
      <c r="B20" s="115">
        <f>SEKTOR_USD!B20*$B$53</f>
        <v>1896861.5361226632</v>
      </c>
      <c r="C20" s="115">
        <f>SEKTOR_USD!C20*$C$53</f>
        <v>3188161.4075744366</v>
      </c>
      <c r="D20" s="118">
        <f t="shared" si="0"/>
        <v>68.075599977175642</v>
      </c>
      <c r="E20" s="118">
        <f t="shared" si="3"/>
        <v>3.399435262603518</v>
      </c>
      <c r="F20" s="115">
        <f>SEKTOR_USD!F20*$B$54</f>
        <v>8239390.0110777421</v>
      </c>
      <c r="G20" s="115">
        <f>SEKTOR_USD!G20*$C$54</f>
        <v>12735661.733358841</v>
      </c>
      <c r="H20" s="118">
        <f t="shared" si="1"/>
        <v>54.570444125547233</v>
      </c>
      <c r="I20" s="118">
        <f t="shared" si="4"/>
        <v>3.2352776186799113</v>
      </c>
      <c r="J20" s="115">
        <f>SEKTOR_USD!J20*$B$55</f>
        <v>17880935.425532203</v>
      </c>
      <c r="K20" s="115">
        <f>SEKTOR_USD!K20*$C$55</f>
        <v>28774315.74832328</v>
      </c>
      <c r="L20" s="118">
        <f t="shared" si="2"/>
        <v>60.921758641532875</v>
      </c>
      <c r="M20" s="118">
        <f t="shared" si="5"/>
        <v>3.1421711721573224</v>
      </c>
    </row>
    <row r="21" spans="1:13" ht="14.25" x14ac:dyDescent="0.2">
      <c r="A21" s="119" t="str">
        <f>SEKTOR_USD!A21</f>
        <v xml:space="preserve"> Mobilya,Kağıt ve Orman Ürünleri</v>
      </c>
      <c r="B21" s="120">
        <f>SEKTOR_USD!B21*$B$53</f>
        <v>1896861.5361226632</v>
      </c>
      <c r="C21" s="120">
        <f>SEKTOR_USD!C21*$C$53</f>
        <v>3188161.4075744366</v>
      </c>
      <c r="D21" s="121">
        <f t="shared" si="0"/>
        <v>68.075599977175642</v>
      </c>
      <c r="E21" s="121">
        <f t="shared" si="3"/>
        <v>3.399435262603518</v>
      </c>
      <c r="F21" s="120">
        <f>SEKTOR_USD!F21*$B$54</f>
        <v>8239390.0110777421</v>
      </c>
      <c r="G21" s="120">
        <f>SEKTOR_USD!G21*$C$54</f>
        <v>12735661.733358841</v>
      </c>
      <c r="H21" s="121">
        <f t="shared" si="1"/>
        <v>54.570444125547233</v>
      </c>
      <c r="I21" s="121">
        <f t="shared" si="4"/>
        <v>3.2352776186799113</v>
      </c>
      <c r="J21" s="120">
        <f>SEKTOR_USD!J21*$B$55</f>
        <v>17880935.425532203</v>
      </c>
      <c r="K21" s="120">
        <f>SEKTOR_USD!K21*$C$55</f>
        <v>28774315.74832328</v>
      </c>
      <c r="L21" s="121">
        <f t="shared" si="2"/>
        <v>60.921758641532875</v>
      </c>
      <c r="M21" s="121">
        <f t="shared" si="5"/>
        <v>3.1421711721573224</v>
      </c>
    </row>
    <row r="22" spans="1:13" ht="16.5" x14ac:dyDescent="0.25">
      <c r="A22" s="114" t="s">
        <v>14</v>
      </c>
      <c r="B22" s="115">
        <f>SEKTOR_USD!B22*$B$53</f>
        <v>51201803.670953736</v>
      </c>
      <c r="C22" s="115">
        <f>SEKTOR_USD!C22*$C$53</f>
        <v>78817482.3995336</v>
      </c>
      <c r="D22" s="118">
        <f t="shared" si="0"/>
        <v>53.934972498333998</v>
      </c>
      <c r="E22" s="118">
        <f t="shared" si="3"/>
        <v>84.040578479510657</v>
      </c>
      <c r="F22" s="115">
        <f>SEKTOR_USD!F22*$B$54</f>
        <v>224050560.19279382</v>
      </c>
      <c r="G22" s="115">
        <f>SEKTOR_USD!G22*$C$54</f>
        <v>329992093.44242185</v>
      </c>
      <c r="H22" s="118">
        <f t="shared" si="1"/>
        <v>47.284654480875275</v>
      </c>
      <c r="I22" s="118">
        <f t="shared" si="4"/>
        <v>83.828862340082694</v>
      </c>
      <c r="J22" s="115">
        <f>SEKTOR_USD!J22*$B$55</f>
        <v>485610064.75604337</v>
      </c>
      <c r="K22" s="115">
        <f>SEKTOR_USD!K22*$C$55</f>
        <v>765596044.00347936</v>
      </c>
      <c r="L22" s="118">
        <f t="shared" si="2"/>
        <v>57.656543710248862</v>
      </c>
      <c r="M22" s="118">
        <f t="shared" si="5"/>
        <v>83.603510854140865</v>
      </c>
    </row>
    <row r="23" spans="1:13" s="23" customFormat="1" ht="15.75" x14ac:dyDescent="0.25">
      <c r="A23" s="117" t="s">
        <v>15</v>
      </c>
      <c r="B23" s="115">
        <f>SEKTOR_USD!B23*$B$53</f>
        <v>4811843.3766053477</v>
      </c>
      <c r="C23" s="115">
        <f>SEKTOR_USD!C23*$C$53</f>
        <v>7176212.2212002063</v>
      </c>
      <c r="D23" s="118">
        <f t="shared" si="0"/>
        <v>49.136446462288433</v>
      </c>
      <c r="E23" s="118">
        <f t="shared" si="3"/>
        <v>7.6517671968290166</v>
      </c>
      <c r="F23" s="115">
        <f>SEKTOR_USD!F23*$B$54</f>
        <v>21187130.912579928</v>
      </c>
      <c r="G23" s="115">
        <f>SEKTOR_USD!G23*$C$54</f>
        <v>29650709.283376619</v>
      </c>
      <c r="H23" s="118">
        <f t="shared" si="1"/>
        <v>39.94678848079149</v>
      </c>
      <c r="I23" s="118">
        <f t="shared" si="4"/>
        <v>7.5322569121968499</v>
      </c>
      <c r="J23" s="115">
        <f>SEKTOR_USD!J23*$B$55</f>
        <v>46531030.077301607</v>
      </c>
      <c r="K23" s="115">
        <f>SEKTOR_USD!K23*$C$55</f>
        <v>68247785.74297452</v>
      </c>
      <c r="L23" s="118">
        <f t="shared" si="2"/>
        <v>46.671555797486221</v>
      </c>
      <c r="M23" s="118">
        <f t="shared" si="5"/>
        <v>7.4526958973000115</v>
      </c>
    </row>
    <row r="24" spans="1:13" ht="14.25" x14ac:dyDescent="0.2">
      <c r="A24" s="119" t="str">
        <f>SEKTOR_USD!A24</f>
        <v xml:space="preserve"> Tekstil ve Hammaddeleri</v>
      </c>
      <c r="B24" s="120">
        <f>SEKTOR_USD!B24*$B$53</f>
        <v>3300954.7481867727</v>
      </c>
      <c r="C24" s="120">
        <f>SEKTOR_USD!C24*$C$53</f>
        <v>4765323.4012287585</v>
      </c>
      <c r="D24" s="121">
        <f t="shared" si="0"/>
        <v>44.361972966953552</v>
      </c>
      <c r="E24" s="121">
        <f t="shared" si="3"/>
        <v>5.0811130105772575</v>
      </c>
      <c r="F24" s="120">
        <f>SEKTOR_USD!F24*$B$54</f>
        <v>14497853.102472806</v>
      </c>
      <c r="G24" s="120">
        <f>SEKTOR_USD!G24*$C$54</f>
        <v>19670173.380511779</v>
      </c>
      <c r="H24" s="121">
        <f t="shared" si="1"/>
        <v>35.676456655204788</v>
      </c>
      <c r="I24" s="121">
        <f t="shared" si="4"/>
        <v>4.9968720138689982</v>
      </c>
      <c r="J24" s="120">
        <f>SEKTOR_USD!J24*$B$55</f>
        <v>31777303.223894976</v>
      </c>
      <c r="K24" s="120">
        <f>SEKTOR_USD!K24*$C$55</f>
        <v>45915473.054586455</v>
      </c>
      <c r="L24" s="121">
        <f t="shared" si="2"/>
        <v>44.491408635520294</v>
      </c>
      <c r="M24" s="121">
        <f t="shared" si="5"/>
        <v>5.0139950172922862</v>
      </c>
    </row>
    <row r="25" spans="1:13" ht="14.25" x14ac:dyDescent="0.2">
      <c r="A25" s="119" t="str">
        <f>SEKTOR_USD!A25</f>
        <v xml:space="preserve"> Deri ve Deri Mamulleri </v>
      </c>
      <c r="B25" s="120">
        <f>SEKTOR_USD!B25*$B$53</f>
        <v>627128.98327559768</v>
      </c>
      <c r="C25" s="120">
        <f>SEKTOR_USD!C25*$C$53</f>
        <v>984406.14329732943</v>
      </c>
      <c r="D25" s="121">
        <f t="shared" si="0"/>
        <v>56.970283554048876</v>
      </c>
      <c r="E25" s="121">
        <f t="shared" si="3"/>
        <v>1.0496410088579686</v>
      </c>
      <c r="F25" s="120">
        <f>SEKTOR_USD!F25*$B$54</f>
        <v>2925234.7157567134</v>
      </c>
      <c r="G25" s="120">
        <f>SEKTOR_USD!G25*$C$54</f>
        <v>4155049.1728826398</v>
      </c>
      <c r="H25" s="121">
        <f t="shared" si="1"/>
        <v>42.041565092249094</v>
      </c>
      <c r="I25" s="121">
        <f t="shared" si="4"/>
        <v>1.055519365619674</v>
      </c>
      <c r="J25" s="120">
        <f>SEKTOR_USD!J25*$B$55</f>
        <v>6208316.2396777952</v>
      </c>
      <c r="K25" s="120">
        <f>SEKTOR_USD!K25*$C$55</f>
        <v>9321647.5371520296</v>
      </c>
      <c r="L25" s="121">
        <f t="shared" si="2"/>
        <v>50.147756288197918</v>
      </c>
      <c r="M25" s="121">
        <f t="shared" si="5"/>
        <v>1.0179290595279296</v>
      </c>
    </row>
    <row r="26" spans="1:13" ht="14.25" x14ac:dyDescent="0.2">
      <c r="A26" s="119" t="str">
        <f>SEKTOR_USD!A26</f>
        <v xml:space="preserve"> Halı </v>
      </c>
      <c r="B26" s="120">
        <f>SEKTOR_USD!B26*$B$53</f>
        <v>883759.64514297713</v>
      </c>
      <c r="C26" s="120">
        <f>SEKTOR_USD!C26*$C$53</f>
        <v>1426482.676674118</v>
      </c>
      <c r="D26" s="121">
        <f t="shared" si="0"/>
        <v>61.410705333047609</v>
      </c>
      <c r="E26" s="121">
        <f t="shared" si="3"/>
        <v>1.5210131773937894</v>
      </c>
      <c r="F26" s="120">
        <f>SEKTOR_USD!F26*$B$54</f>
        <v>3764043.0943504064</v>
      </c>
      <c r="G26" s="120">
        <f>SEKTOR_USD!G26*$C$54</f>
        <v>5825486.7299822066</v>
      </c>
      <c r="H26" s="121">
        <f t="shared" si="1"/>
        <v>54.766738423529162</v>
      </c>
      <c r="I26" s="121">
        <f t="shared" si="4"/>
        <v>1.4798655327081793</v>
      </c>
      <c r="J26" s="120">
        <f>SEKTOR_USD!J26*$B$55</f>
        <v>8545410.6137288362</v>
      </c>
      <c r="K26" s="120">
        <f>SEKTOR_USD!K26*$C$55</f>
        <v>13010665.151236037</v>
      </c>
      <c r="L26" s="121">
        <f t="shared" si="2"/>
        <v>52.253247261558599</v>
      </c>
      <c r="M26" s="121">
        <f t="shared" si="5"/>
        <v>1.4207718204797972</v>
      </c>
    </row>
    <row r="27" spans="1:13" s="23" customFormat="1" ht="15.75" x14ac:dyDescent="0.25">
      <c r="A27" s="117" t="s">
        <v>19</v>
      </c>
      <c r="B27" s="115">
        <f>SEKTOR_USD!B27*$B$53</f>
        <v>6454982.2348686932</v>
      </c>
      <c r="C27" s="115">
        <f>SEKTOR_USD!C27*$C$53</f>
        <v>11752726.872466626</v>
      </c>
      <c r="D27" s="118">
        <f t="shared" si="0"/>
        <v>82.072179981850852</v>
      </c>
      <c r="E27" s="118">
        <f t="shared" si="3"/>
        <v>12.531559433312097</v>
      </c>
      <c r="F27" s="115">
        <f>SEKTOR_USD!F27*$B$54</f>
        <v>27809816.008764993</v>
      </c>
      <c r="G27" s="115">
        <f>SEKTOR_USD!G27*$C$54</f>
        <v>48544680.739860922</v>
      </c>
      <c r="H27" s="118">
        <f t="shared" si="1"/>
        <v>74.559517849959136</v>
      </c>
      <c r="I27" s="118">
        <f t="shared" si="4"/>
        <v>12.331948067704586</v>
      </c>
      <c r="J27" s="115">
        <f>SEKTOR_USD!J27*$B$55</f>
        <v>61994541.00931713</v>
      </c>
      <c r="K27" s="115">
        <f>SEKTOR_USD!K27*$C$55</f>
        <v>104950238.27009107</v>
      </c>
      <c r="L27" s="118">
        <f t="shared" si="2"/>
        <v>69.289483495519633</v>
      </c>
      <c r="M27" s="118">
        <f t="shared" si="5"/>
        <v>11.460623984517811</v>
      </c>
    </row>
    <row r="28" spans="1:13" ht="14.25" x14ac:dyDescent="0.2">
      <c r="A28" s="119" t="str">
        <f>SEKTOR_USD!A28</f>
        <v xml:space="preserve"> Kimyevi Maddeler ve Mamulleri  </v>
      </c>
      <c r="B28" s="120">
        <f>SEKTOR_USD!B28*$B$53</f>
        <v>6454982.2348686932</v>
      </c>
      <c r="C28" s="120">
        <f>SEKTOR_USD!C28*$C$53</f>
        <v>11752726.872466626</v>
      </c>
      <c r="D28" s="121">
        <f t="shared" si="0"/>
        <v>82.072179981850852</v>
      </c>
      <c r="E28" s="121">
        <f t="shared" si="3"/>
        <v>12.531559433312097</v>
      </c>
      <c r="F28" s="120">
        <f>SEKTOR_USD!F28*$B$54</f>
        <v>27809816.008764993</v>
      </c>
      <c r="G28" s="120">
        <f>SEKTOR_USD!G28*$C$54</f>
        <v>48544680.739860922</v>
      </c>
      <c r="H28" s="121">
        <f t="shared" si="1"/>
        <v>74.559517849959136</v>
      </c>
      <c r="I28" s="121">
        <f t="shared" si="4"/>
        <v>12.331948067704586</v>
      </c>
      <c r="J28" s="120">
        <f>SEKTOR_USD!J28*$B$55</f>
        <v>61994541.00931713</v>
      </c>
      <c r="K28" s="120">
        <f>SEKTOR_USD!K28*$C$55</f>
        <v>104950238.27009107</v>
      </c>
      <c r="L28" s="121">
        <f t="shared" si="2"/>
        <v>69.289483495519633</v>
      </c>
      <c r="M28" s="121">
        <f t="shared" si="5"/>
        <v>11.460623984517811</v>
      </c>
    </row>
    <row r="29" spans="1:13" s="23" customFormat="1" ht="15.75" x14ac:dyDescent="0.25">
      <c r="A29" s="117" t="s">
        <v>21</v>
      </c>
      <c r="B29" s="115">
        <f>SEKTOR_USD!B29*$B$53</f>
        <v>39934978.059479691</v>
      </c>
      <c r="C29" s="115">
        <f>SEKTOR_USD!C29*$C$53</f>
        <v>59888543.30586677</v>
      </c>
      <c r="D29" s="118">
        <f t="shared" si="0"/>
        <v>49.965133865024221</v>
      </c>
      <c r="E29" s="118">
        <f t="shared" si="3"/>
        <v>63.857251849369554</v>
      </c>
      <c r="F29" s="115">
        <f>SEKTOR_USD!F29*$B$54</f>
        <v>175053613.27144891</v>
      </c>
      <c r="G29" s="115">
        <f>SEKTOR_USD!G29*$C$54</f>
        <v>251796703.41918433</v>
      </c>
      <c r="H29" s="118">
        <f t="shared" si="1"/>
        <v>43.83976355217122</v>
      </c>
      <c r="I29" s="118">
        <f t="shared" si="4"/>
        <v>63.964657360181263</v>
      </c>
      <c r="J29" s="115">
        <f>SEKTOR_USD!J29*$B$55</f>
        <v>377084493.66942465</v>
      </c>
      <c r="K29" s="115">
        <f>SEKTOR_USD!K29*$C$55</f>
        <v>592398019.9904139</v>
      </c>
      <c r="L29" s="118">
        <f t="shared" si="2"/>
        <v>57.099543984363955</v>
      </c>
      <c r="M29" s="118">
        <f t="shared" si="5"/>
        <v>64.690190972323052</v>
      </c>
    </row>
    <row r="30" spans="1:13" ht="14.25" x14ac:dyDescent="0.2">
      <c r="A30" s="119" t="str">
        <f>SEKTOR_USD!A30</f>
        <v xml:space="preserve"> Hazırgiyim ve Konfeksiyon </v>
      </c>
      <c r="B30" s="120">
        <f>SEKTOR_USD!B30*$B$53</f>
        <v>6542689.906623546</v>
      </c>
      <c r="C30" s="120">
        <f>SEKTOR_USD!C30*$C$53</f>
        <v>9837436.7362746447</v>
      </c>
      <c r="D30" s="121">
        <f t="shared" si="0"/>
        <v>50.357679741410863</v>
      </c>
      <c r="E30" s="121">
        <f t="shared" si="3"/>
        <v>10.4893463848701</v>
      </c>
      <c r="F30" s="120">
        <f>SEKTOR_USD!F30*$B$54</f>
        <v>29715959.557241205</v>
      </c>
      <c r="G30" s="120">
        <f>SEKTOR_USD!G30*$C$54</f>
        <v>42662373.968486451</v>
      </c>
      <c r="H30" s="121">
        <f t="shared" si="1"/>
        <v>43.567209688473461</v>
      </c>
      <c r="I30" s="121">
        <f t="shared" si="4"/>
        <v>10.837648372715906</v>
      </c>
      <c r="J30" s="120">
        <f>SEKTOR_USD!J30*$B$55</f>
        <v>66884919.902970672</v>
      </c>
      <c r="K30" s="120">
        <f>SEKTOR_USD!K30*$C$55</f>
        <v>98040901.469315961</v>
      </c>
      <c r="L30" s="121">
        <f t="shared" si="2"/>
        <v>46.5814739877733</v>
      </c>
      <c r="M30" s="121">
        <f t="shared" si="5"/>
        <v>10.706120589753807</v>
      </c>
    </row>
    <row r="31" spans="1:13" ht="14.25" x14ac:dyDescent="0.2">
      <c r="A31" s="119" t="str">
        <f>SEKTOR_USD!A31</f>
        <v xml:space="preserve"> Otomotiv Endüstrisi</v>
      </c>
      <c r="B31" s="120">
        <f>SEKTOR_USD!B31*$B$53</f>
        <v>12211011.720845295</v>
      </c>
      <c r="C31" s="120">
        <f>SEKTOR_USD!C31*$C$53</f>
        <v>16670757.96059628</v>
      </c>
      <c r="D31" s="121">
        <f t="shared" si="0"/>
        <v>36.522331987756566</v>
      </c>
      <c r="E31" s="121">
        <f t="shared" si="3"/>
        <v>17.775499800900889</v>
      </c>
      <c r="F31" s="120">
        <f>SEKTOR_USD!F31*$B$54</f>
        <v>55356538.875738986</v>
      </c>
      <c r="G31" s="120">
        <f>SEKTOR_USD!G31*$C$54</f>
        <v>73310925.146639884</v>
      </c>
      <c r="H31" s="121">
        <f t="shared" si="1"/>
        <v>32.4340839141042</v>
      </c>
      <c r="I31" s="121">
        <f t="shared" si="4"/>
        <v>18.623389997112408</v>
      </c>
      <c r="J31" s="120">
        <f>SEKTOR_USD!J31*$B$55</f>
        <v>115581834.94306926</v>
      </c>
      <c r="K31" s="120">
        <f>SEKTOR_USD!K31*$C$55</f>
        <v>169536083.14770895</v>
      </c>
      <c r="L31" s="121">
        <f t="shared" si="2"/>
        <v>46.680560341696662</v>
      </c>
      <c r="M31" s="121">
        <f t="shared" si="5"/>
        <v>18.513433916781835</v>
      </c>
    </row>
    <row r="32" spans="1:13" ht="14.25" x14ac:dyDescent="0.2">
      <c r="A32" s="119" t="str">
        <f>SEKTOR_USD!A32</f>
        <v xml:space="preserve"> Gemi ve Yat</v>
      </c>
      <c r="B32" s="120">
        <f>SEKTOR_USD!B32*$B$53</f>
        <v>589938.3914253664</v>
      </c>
      <c r="C32" s="120">
        <f>SEKTOR_USD!C32*$C$53</f>
        <v>326338.2265107946</v>
      </c>
      <c r="D32" s="121">
        <f t="shared" si="0"/>
        <v>-44.682659875327012</v>
      </c>
      <c r="E32" s="121">
        <f t="shared" si="3"/>
        <v>0.34796408742062346</v>
      </c>
      <c r="F32" s="120">
        <f>SEKTOR_USD!F32*$B$54</f>
        <v>1411324.0660473099</v>
      </c>
      <c r="G32" s="120">
        <f>SEKTOR_USD!G32*$C$54</f>
        <v>2432644.2886157203</v>
      </c>
      <c r="H32" s="121">
        <f t="shared" si="1"/>
        <v>72.366102664770551</v>
      </c>
      <c r="I32" s="121">
        <f t="shared" si="4"/>
        <v>0.6179717855219985</v>
      </c>
      <c r="J32" s="120">
        <f>SEKTOR_USD!J32*$B$55</f>
        <v>4565458.8580669714</v>
      </c>
      <c r="K32" s="120">
        <f>SEKTOR_USD!K32*$C$55</f>
        <v>5900291.383667985</v>
      </c>
      <c r="L32" s="121">
        <f t="shared" si="2"/>
        <v>29.237642197616591</v>
      </c>
      <c r="M32" s="121">
        <f t="shared" si="5"/>
        <v>0.6443150779065917</v>
      </c>
    </row>
    <row r="33" spans="1:13" ht="14.25" x14ac:dyDescent="0.2">
      <c r="A33" s="119" t="str">
        <f>SEKTOR_USD!A33</f>
        <v xml:space="preserve"> Elektrik Elektronik</v>
      </c>
      <c r="B33" s="120">
        <f>SEKTOR_USD!B33*$B$53</f>
        <v>4354955.8121097684</v>
      </c>
      <c r="C33" s="120">
        <f>SEKTOR_USD!C33*$C$53</f>
        <v>6326405.0205244645</v>
      </c>
      <c r="D33" s="121">
        <f t="shared" si="0"/>
        <v>45.269097861629575</v>
      </c>
      <c r="E33" s="121">
        <f t="shared" si="3"/>
        <v>6.7456447660361034</v>
      </c>
      <c r="F33" s="120">
        <f>SEKTOR_USD!F33*$B$54</f>
        <v>18369132.487588782</v>
      </c>
      <c r="G33" s="120">
        <f>SEKTOR_USD!G33*$C$54</f>
        <v>26037469.574201431</v>
      </c>
      <c r="H33" s="121">
        <f t="shared" si="1"/>
        <v>41.745777008216415</v>
      </c>
      <c r="I33" s="121">
        <f t="shared" si="4"/>
        <v>6.614374998656344</v>
      </c>
      <c r="J33" s="120">
        <f>SEKTOR_USD!J33*$B$55</f>
        <v>42432232.499687493</v>
      </c>
      <c r="K33" s="120">
        <f>SEKTOR_USD!K33*$C$55</f>
        <v>62510285.101191171</v>
      </c>
      <c r="L33" s="121">
        <f t="shared" si="2"/>
        <v>47.31792653533266</v>
      </c>
      <c r="M33" s="121">
        <f t="shared" si="5"/>
        <v>6.8261576583187322</v>
      </c>
    </row>
    <row r="34" spans="1:13" ht="14.25" x14ac:dyDescent="0.2">
      <c r="A34" s="119" t="str">
        <f>SEKTOR_USD!A34</f>
        <v xml:space="preserve"> Makine ve Aksamları</v>
      </c>
      <c r="B34" s="120">
        <f>SEKTOR_USD!B34*$B$53</f>
        <v>2751576.7258206895</v>
      </c>
      <c r="C34" s="120">
        <f>SEKTOR_USD!C34*$C$53</f>
        <v>4730473.1985210069</v>
      </c>
      <c r="D34" s="121">
        <f t="shared" si="0"/>
        <v>71.918636835761447</v>
      </c>
      <c r="E34" s="121">
        <f t="shared" si="3"/>
        <v>5.0439533461662442</v>
      </c>
      <c r="F34" s="120">
        <f>SEKTOR_USD!F34*$B$54</f>
        <v>11635789.544473587</v>
      </c>
      <c r="G34" s="120">
        <f>SEKTOR_USD!G34*$C$54</f>
        <v>18589671.834591188</v>
      </c>
      <c r="H34" s="121">
        <f t="shared" si="1"/>
        <v>59.762874393172098</v>
      </c>
      <c r="I34" s="121">
        <f t="shared" si="4"/>
        <v>4.7223890273030547</v>
      </c>
      <c r="J34" s="120">
        <f>SEKTOR_USD!J34*$B$55</f>
        <v>25220339.658807091</v>
      </c>
      <c r="K34" s="120">
        <f>SEKTOR_USD!K34*$C$55</f>
        <v>42506044.489720657</v>
      </c>
      <c r="L34" s="121">
        <f t="shared" si="2"/>
        <v>68.538747157107764</v>
      </c>
      <c r="M34" s="121">
        <f t="shared" si="5"/>
        <v>4.6416835349358276</v>
      </c>
    </row>
    <row r="35" spans="1:13" ht="14.25" x14ac:dyDescent="0.2">
      <c r="A35" s="119" t="str">
        <f>SEKTOR_USD!A35</f>
        <v xml:space="preserve"> Demir ve Demir Dışı Metaller </v>
      </c>
      <c r="B35" s="120">
        <f>SEKTOR_USD!B35*$B$53</f>
        <v>3163374.9693898605</v>
      </c>
      <c r="C35" s="120">
        <f>SEKTOR_USD!C35*$C$53</f>
        <v>5007205.2648733351</v>
      </c>
      <c r="D35" s="121">
        <f t="shared" si="0"/>
        <v>58.286808023871586</v>
      </c>
      <c r="E35" s="121">
        <f t="shared" si="3"/>
        <v>5.3390239603504082</v>
      </c>
      <c r="F35" s="120">
        <f>SEKTOR_USD!F35*$B$54</f>
        <v>13546441.906678727</v>
      </c>
      <c r="G35" s="120">
        <f>SEKTOR_USD!G35*$C$54</f>
        <v>19845979.97650608</v>
      </c>
      <c r="H35" s="121">
        <f t="shared" si="1"/>
        <v>46.503267154761332</v>
      </c>
      <c r="I35" s="121">
        <f t="shared" si="4"/>
        <v>5.0415326806757204</v>
      </c>
      <c r="J35" s="120">
        <f>SEKTOR_USD!J35*$B$55</f>
        <v>28419847.110043656</v>
      </c>
      <c r="K35" s="120">
        <f>SEKTOR_USD!K35*$C$55</f>
        <v>45340454.7170901</v>
      </c>
      <c r="L35" s="121">
        <f t="shared" si="2"/>
        <v>59.537996603319698</v>
      </c>
      <c r="M35" s="121">
        <f t="shared" si="5"/>
        <v>4.9512026972473455</v>
      </c>
    </row>
    <row r="36" spans="1:13" ht="14.25" x14ac:dyDescent="0.2">
      <c r="A36" s="119" t="str">
        <f>SEKTOR_USD!A36</f>
        <v xml:space="preserve"> Çelik</v>
      </c>
      <c r="B36" s="120">
        <f>SEKTOR_USD!B36*$B$53</f>
        <v>5319451.6266345726</v>
      </c>
      <c r="C36" s="120">
        <f>SEKTOR_USD!C36*$C$53</f>
        <v>8224824.9522559792</v>
      </c>
      <c r="D36" s="121">
        <f t="shared" si="0"/>
        <v>54.617910445395523</v>
      </c>
      <c r="E36" s="121">
        <f t="shared" si="3"/>
        <v>8.7698696512082002</v>
      </c>
      <c r="F36" s="120">
        <f>SEKTOR_USD!F36*$B$54</f>
        <v>23426022.098326232</v>
      </c>
      <c r="G36" s="120">
        <f>SEKTOR_USD!G36*$C$54</f>
        <v>35165752.347124234</v>
      </c>
      <c r="H36" s="121">
        <f t="shared" si="1"/>
        <v>50.114057775249833</v>
      </c>
      <c r="I36" s="121">
        <f t="shared" si="4"/>
        <v>8.9332595270403896</v>
      </c>
      <c r="J36" s="120">
        <f>SEKTOR_USD!J36*$B$55</f>
        <v>46895421.830318391</v>
      </c>
      <c r="K36" s="120">
        <f>SEKTOR_USD!K36*$C$55</f>
        <v>87613216.149284363</v>
      </c>
      <c r="L36" s="121">
        <f t="shared" si="2"/>
        <v>86.826800420508178</v>
      </c>
      <c r="M36" s="121">
        <f t="shared" si="5"/>
        <v>9.5674115934559296</v>
      </c>
    </row>
    <row r="37" spans="1:13" ht="14.25" x14ac:dyDescent="0.2">
      <c r="A37" s="119" t="str">
        <f>SEKTOR_USD!A37</f>
        <v xml:space="preserve"> Çimento Cam Seramik ve Toprak Ürünleri</v>
      </c>
      <c r="B37" s="120">
        <f>SEKTOR_USD!B37*$B$53</f>
        <v>1208592.2296765458</v>
      </c>
      <c r="C37" s="120">
        <f>SEKTOR_USD!C37*$C$53</f>
        <v>2142302.7430053516</v>
      </c>
      <c r="D37" s="121">
        <f t="shared" si="0"/>
        <v>77.256041401051675</v>
      </c>
      <c r="E37" s="121">
        <f t="shared" si="3"/>
        <v>2.2842693818583273</v>
      </c>
      <c r="F37" s="120">
        <f>SEKTOR_USD!F37*$B$54</f>
        <v>4967302.6841565277</v>
      </c>
      <c r="G37" s="120">
        <f>SEKTOR_USD!G37*$C$54</f>
        <v>8380758.1989810336</v>
      </c>
      <c r="H37" s="121">
        <f t="shared" si="1"/>
        <v>68.718492346196285</v>
      </c>
      <c r="I37" s="121">
        <f t="shared" si="4"/>
        <v>2.1289886616343545</v>
      </c>
      <c r="J37" s="120">
        <f>SEKTOR_USD!J37*$B$55</f>
        <v>10777129.398979325</v>
      </c>
      <c r="K37" s="120">
        <f>SEKTOR_USD!K37*$C$55</f>
        <v>17838399.982316997</v>
      </c>
      <c r="L37" s="121">
        <f t="shared" si="2"/>
        <v>65.520885218344205</v>
      </c>
      <c r="M37" s="121">
        <f t="shared" si="5"/>
        <v>1.9479631304565199</v>
      </c>
    </row>
    <row r="38" spans="1:13" ht="14.25" x14ac:dyDescent="0.2">
      <c r="A38" s="119" t="str">
        <f>SEKTOR_USD!A38</f>
        <v xml:space="preserve"> Mücevher</v>
      </c>
      <c r="B38" s="120">
        <f>SEKTOR_USD!B38*$B$53</f>
        <v>1108179.2665738314</v>
      </c>
      <c r="C38" s="120">
        <f>SEKTOR_USD!C38*$C$53</f>
        <v>2189303.8474935372</v>
      </c>
      <c r="D38" s="121">
        <f t="shared" si="0"/>
        <v>97.558636362348579</v>
      </c>
      <c r="E38" s="121">
        <f t="shared" si="3"/>
        <v>2.3343851669621971</v>
      </c>
      <c r="F38" s="120">
        <f>SEKTOR_USD!F38*$B$54</f>
        <v>5835662.6262281211</v>
      </c>
      <c r="G38" s="120">
        <f>SEKTOR_USD!G38*$C$54</f>
        <v>8052047.1446109125</v>
      </c>
      <c r="H38" s="121">
        <f t="shared" si="1"/>
        <v>37.97999748000084</v>
      </c>
      <c r="I38" s="121">
        <f t="shared" si="4"/>
        <v>2.0454852254186489</v>
      </c>
      <c r="J38" s="120">
        <f>SEKTOR_USD!J38*$B$55</f>
        <v>12497294.415365679</v>
      </c>
      <c r="K38" s="120">
        <f>SEKTOR_USD!K38*$C$55</f>
        <v>24121022.297850318</v>
      </c>
      <c r="L38" s="121">
        <f t="shared" si="2"/>
        <v>93.009954764233029</v>
      </c>
      <c r="M38" s="121">
        <f t="shared" si="5"/>
        <v>2.6340289572893067</v>
      </c>
    </row>
    <row r="39" spans="1:13" ht="14.25" x14ac:dyDescent="0.2">
      <c r="A39" s="119" t="str">
        <f>SEKTOR_USD!A39</f>
        <v xml:space="preserve"> Savunma ve Havacılık Sanayii</v>
      </c>
      <c r="B39" s="120">
        <f>SEKTOR_USD!B39*$B$53</f>
        <v>839440.39869142917</v>
      </c>
      <c r="C39" s="120">
        <f>SEKTOR_USD!C39*$C$53</f>
        <v>1505137.2532408142</v>
      </c>
      <c r="D39" s="121">
        <f t="shared" si="0"/>
        <v>79.302456206195686</v>
      </c>
      <c r="E39" s="121">
        <f t="shared" si="3"/>
        <v>1.6048800545571382</v>
      </c>
      <c r="F39" s="120">
        <f>SEKTOR_USD!F39*$B$54</f>
        <v>3124407.5199047192</v>
      </c>
      <c r="G39" s="120">
        <f>SEKTOR_USD!G39*$C$54</f>
        <v>5999295.8247620529</v>
      </c>
      <c r="H39" s="121">
        <f t="shared" si="1"/>
        <v>92.013870999292863</v>
      </c>
      <c r="I39" s="121">
        <f t="shared" si="4"/>
        <v>1.5240187684047077</v>
      </c>
      <c r="J39" s="120">
        <f>SEKTOR_USD!J39*$B$55</f>
        <v>7131284.9860855024</v>
      </c>
      <c r="K39" s="120">
        <f>SEKTOR_USD!K39*$C$55</f>
        <v>12803836.170474375</v>
      </c>
      <c r="L39" s="121">
        <f t="shared" si="2"/>
        <v>79.544586921671225</v>
      </c>
      <c r="M39" s="121">
        <f t="shared" si="5"/>
        <v>1.3981859815462043</v>
      </c>
    </row>
    <row r="40" spans="1:13" ht="14.25" x14ac:dyDescent="0.2">
      <c r="A40" s="119" t="str">
        <f>SEKTOR_USD!A40</f>
        <v xml:space="preserve"> İklimlendirme Sanayii</v>
      </c>
      <c r="B40" s="120">
        <f>SEKTOR_USD!B40*$B$53</f>
        <v>1794833.3267448982</v>
      </c>
      <c r="C40" s="120">
        <f>SEKTOR_USD!C40*$C$53</f>
        <v>2864612.1700073206</v>
      </c>
      <c r="D40" s="121">
        <f t="shared" si="0"/>
        <v>59.603241555725319</v>
      </c>
      <c r="E40" s="121">
        <f t="shared" si="3"/>
        <v>3.0544449855237468</v>
      </c>
      <c r="F40" s="120">
        <f>SEKTOR_USD!F40*$B$54</f>
        <v>7459370.3084088508</v>
      </c>
      <c r="G40" s="120">
        <f>SEKTOR_USD!G40*$C$54</f>
        <v>11045289.024604976</v>
      </c>
      <c r="H40" s="121">
        <f t="shared" si="1"/>
        <v>48.072673267792673</v>
      </c>
      <c r="I40" s="121">
        <f t="shared" si="4"/>
        <v>2.8058672663670756</v>
      </c>
      <c r="J40" s="120">
        <f>SEKTOR_USD!J40*$B$55</f>
        <v>16241531.712225266</v>
      </c>
      <c r="K40" s="120">
        <f>SEKTOR_USD!K40*$C$55</f>
        <v>25531386.336001977</v>
      </c>
      <c r="L40" s="121">
        <f t="shared" si="2"/>
        <v>57.198143551842996</v>
      </c>
      <c r="M40" s="121">
        <f t="shared" si="5"/>
        <v>2.7880414892184375</v>
      </c>
    </row>
    <row r="41" spans="1:13" ht="14.25" x14ac:dyDescent="0.2">
      <c r="A41" s="119" t="str">
        <f>SEKTOR_USD!A41</f>
        <v xml:space="preserve"> Diğer Sanayi Ürünleri</v>
      </c>
      <c r="B41" s="120">
        <f>SEKTOR_USD!B41*$B$53</f>
        <v>50933.684943895263</v>
      </c>
      <c r="C41" s="120">
        <f>SEKTOR_USD!C41*$C$53</f>
        <v>63745.932563234754</v>
      </c>
      <c r="D41" s="121">
        <f t="shared" si="0"/>
        <v>25.154762773305141</v>
      </c>
      <c r="E41" s="121">
        <f t="shared" si="3"/>
        <v>6.7970263515570326E-2</v>
      </c>
      <c r="F41" s="120">
        <f>SEKTOR_USD!F41*$B$54</f>
        <v>205661.59665585254</v>
      </c>
      <c r="G41" s="120">
        <f>SEKTOR_USD!G41*$C$54</f>
        <v>274496.09006038337</v>
      </c>
      <c r="H41" s="121">
        <f t="shared" si="1"/>
        <v>33.469784599463289</v>
      </c>
      <c r="I41" s="121">
        <f t="shared" si="4"/>
        <v>6.9731049330664666E-2</v>
      </c>
      <c r="J41" s="120">
        <f>SEKTOR_USD!J41*$B$55</f>
        <v>437198.35380532691</v>
      </c>
      <c r="K41" s="120">
        <f>SEKTOR_USD!K41*$C$55</f>
        <v>656098.7457909846</v>
      </c>
      <c r="L41" s="121">
        <f t="shared" si="2"/>
        <v>50.06889666449392</v>
      </c>
      <c r="M41" s="121">
        <f t="shared" si="5"/>
        <v>7.1646345412510387E-2</v>
      </c>
    </row>
    <row r="42" spans="1:13" ht="16.5" x14ac:dyDescent="0.25">
      <c r="A42" s="114" t="s">
        <v>31</v>
      </c>
      <c r="B42" s="115">
        <f>SEKTOR_USD!B42*$B$53</f>
        <v>1900733.4152188648</v>
      </c>
      <c r="C42" s="115">
        <f>SEKTOR_USD!C42*$C$53</f>
        <v>2780793.9631315605</v>
      </c>
      <c r="D42" s="118">
        <f t="shared" si="0"/>
        <v>46.301103609069706</v>
      </c>
      <c r="E42" s="118">
        <f t="shared" si="3"/>
        <v>2.9650722933430096</v>
      </c>
      <c r="F42" s="115">
        <f>SEKTOR_USD!F42*$B$54</f>
        <v>7579347.5271131508</v>
      </c>
      <c r="G42" s="115">
        <f>SEKTOR_USD!G42*$C$54</f>
        <v>10116910.467634216</v>
      </c>
      <c r="H42" s="118">
        <f t="shared" si="1"/>
        <v>33.479965543783173</v>
      </c>
      <c r="I42" s="118">
        <f t="shared" si="4"/>
        <v>2.5700285302327335</v>
      </c>
      <c r="J42" s="115">
        <f>SEKTOR_USD!J42*$B$55</f>
        <v>17690820.333842844</v>
      </c>
      <c r="K42" s="115">
        <f>SEKTOR_USD!K42*$C$55</f>
        <v>24608618.116002582</v>
      </c>
      <c r="L42" s="118">
        <f t="shared" si="2"/>
        <v>39.103883548723125</v>
      </c>
      <c r="M42" s="118">
        <f t="shared" si="5"/>
        <v>2.6872746899372424</v>
      </c>
    </row>
    <row r="43" spans="1:13" ht="14.25" x14ac:dyDescent="0.2">
      <c r="A43" s="119" t="str">
        <f>SEKTOR_USD!A43</f>
        <v xml:space="preserve"> Madencilik Ürünleri</v>
      </c>
      <c r="B43" s="120">
        <f>SEKTOR_USD!B43*$B$53</f>
        <v>1900733.4152188648</v>
      </c>
      <c r="C43" s="120">
        <f>SEKTOR_USD!C43*$C$53</f>
        <v>2780793.9631315605</v>
      </c>
      <c r="D43" s="121">
        <f t="shared" si="0"/>
        <v>46.301103609069706</v>
      </c>
      <c r="E43" s="121">
        <f t="shared" si="3"/>
        <v>2.9650722933430096</v>
      </c>
      <c r="F43" s="120">
        <f>SEKTOR_USD!F43*$B$54</f>
        <v>7579347.5271131508</v>
      </c>
      <c r="G43" s="120">
        <f>SEKTOR_USD!G43*$C$54</f>
        <v>10116910.467634216</v>
      </c>
      <c r="H43" s="121">
        <f t="shared" si="1"/>
        <v>33.479965543783173</v>
      </c>
      <c r="I43" s="121">
        <f t="shared" si="4"/>
        <v>2.5700285302327335</v>
      </c>
      <c r="J43" s="120">
        <f>SEKTOR_USD!J43*$B$55</f>
        <v>17690820.333842844</v>
      </c>
      <c r="K43" s="120">
        <f>SEKTOR_USD!K43*$C$55</f>
        <v>24608618.116002582</v>
      </c>
      <c r="L43" s="121">
        <f t="shared" si="2"/>
        <v>39.103883548723125</v>
      </c>
      <c r="M43" s="121">
        <f t="shared" si="5"/>
        <v>2.6872746899372424</v>
      </c>
    </row>
    <row r="44" spans="1:13" ht="18" x14ac:dyDescent="0.25">
      <c r="A44" s="122" t="s">
        <v>33</v>
      </c>
      <c r="B44" s="123">
        <f>SEKTOR_USD!B44*$B$53</f>
        <v>61482703.68419788</v>
      </c>
      <c r="C44" s="123">
        <f>SEKTOR_USD!C44*$C$53</f>
        <v>93785030.785752535</v>
      </c>
      <c r="D44" s="124">
        <f>(C44-B44)/B44*100</f>
        <v>52.538885191961569</v>
      </c>
      <c r="E44" s="125">
        <f t="shared" si="3"/>
        <v>100</v>
      </c>
      <c r="F44" s="123">
        <f>SEKTOR_USD!F44*$B$54</f>
        <v>269105888.57767421</v>
      </c>
      <c r="G44" s="123">
        <f>SEKTOR_USD!G44*$C$54</f>
        <v>393649733.79179025</v>
      </c>
      <c r="H44" s="124">
        <f>(G44-F44)/F44*100</f>
        <v>46.280609418239443</v>
      </c>
      <c r="I44" s="124">
        <f t="shared" si="4"/>
        <v>100</v>
      </c>
      <c r="J44" s="123">
        <f>SEKTOR_USD!J44*$B$55</f>
        <v>587088884.93169558</v>
      </c>
      <c r="K44" s="123">
        <f>SEKTOR_USD!K44*$C$55</f>
        <v>915746284.07553244</v>
      </c>
      <c r="L44" s="124">
        <f>(K44-J44)/J44*100</f>
        <v>55.980858704568092</v>
      </c>
      <c r="M44" s="124">
        <f t="shared" si="5"/>
        <v>100</v>
      </c>
    </row>
    <row r="45" spans="1:13" ht="14.25" hidden="1" x14ac:dyDescent="0.2">
      <c r="A45" s="44" t="s">
        <v>34</v>
      </c>
      <c r="B45" s="42">
        <f>SEKTOR_USD!B46*2.1157</f>
        <v>30162928.187056798</v>
      </c>
      <c r="C45" s="42">
        <f>SEKTOR_USD!C46*2.7012</f>
        <v>43212801.2785872</v>
      </c>
      <c r="D45" s="43"/>
      <c r="E45" s="43"/>
      <c r="F45" s="42">
        <f>SEKTOR_USD!F46*2.1642</f>
        <v>149846969.18919843</v>
      </c>
      <c r="G45" s="42">
        <f>SEKTOR_USD!G46*2.5613</f>
        <v>186213953.46306992</v>
      </c>
      <c r="H45" s="43">
        <f>(G45-F45)/F45*100</f>
        <v>24.269415971940099</v>
      </c>
      <c r="I45" s="43">
        <f t="shared" ref="I45:I46" si="6">G45/G$46*100</f>
        <v>1859.4037423725702</v>
      </c>
      <c r="J45" s="42">
        <f>SEKTOR_USD!J46*2.0809</f>
        <v>337067467.21461535</v>
      </c>
      <c r="K45" s="42">
        <f>SEKTOR_USD!K46*2.3856</f>
        <v>408862742.67217141</v>
      </c>
      <c r="L45" s="43">
        <f>(K45-J45)/J45*100</f>
        <v>21.299971798181002</v>
      </c>
      <c r="M45" s="43">
        <f t="shared" ref="M45:M46" si="7">K45/K$46*100</f>
        <v>1826.5032109330978</v>
      </c>
    </row>
    <row r="46" spans="1:13" s="24" customFormat="1" ht="18" hidden="1" x14ac:dyDescent="0.25">
      <c r="A46" s="45" t="s">
        <v>35</v>
      </c>
      <c r="B46" s="46">
        <f>SEKTOR_USD!B47*2.1157</f>
        <v>1749694.7895092</v>
      </c>
      <c r="C46" s="46">
        <f>SEKTOR_USD!C47*2.7012</f>
        <v>2203765.1762711992</v>
      </c>
      <c r="D46" s="47">
        <f>(C46-B46)/B46*100</f>
        <v>25.951405324203353</v>
      </c>
      <c r="E46" s="48">
        <f>C46/C$46*100</f>
        <v>100</v>
      </c>
      <c r="F46" s="46">
        <f>SEKTOR_USD!F47*2.1642</f>
        <v>7501574.2422551755</v>
      </c>
      <c r="G46" s="46">
        <f>SEKTOR_USD!G47*2.5613</f>
        <v>10014713.277142478</v>
      </c>
      <c r="H46" s="47">
        <f>(G46-F46)/F46*100</f>
        <v>33.50148853731514</v>
      </c>
      <c r="I46" s="48">
        <f t="shared" si="6"/>
        <v>100</v>
      </c>
      <c r="J46" s="46">
        <f>SEKTOR_USD!J47*2.0809</f>
        <v>16922665.742293522</v>
      </c>
      <c r="K46" s="46">
        <f>SEKTOR_USD!K47*2.3856</f>
        <v>22384999.94003829</v>
      </c>
      <c r="L46" s="47">
        <f>(K46-J46)/J46*100</f>
        <v>32.278213615560432</v>
      </c>
      <c r="M46" s="48">
        <f t="shared" si="7"/>
        <v>100</v>
      </c>
    </row>
    <row r="47" spans="1:13" s="24" customFormat="1" ht="18" hidden="1" x14ac:dyDescent="0.25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">
      <c r="A48" s="1" t="s">
        <v>115</v>
      </c>
    </row>
    <row r="49" spans="1:3" hidden="1" x14ac:dyDescent="0.2">
      <c r="A49" s="1" t="s">
        <v>112</v>
      </c>
    </row>
    <row r="51" spans="1:3" x14ac:dyDescent="0.2">
      <c r="A51" s="29" t="s">
        <v>116</v>
      </c>
    </row>
    <row r="52" spans="1:3" x14ac:dyDescent="0.2">
      <c r="A52" s="84"/>
      <c r="B52" s="85">
        <v>2018</v>
      </c>
      <c r="C52" s="85">
        <v>2019</v>
      </c>
    </row>
    <row r="53" spans="1:3" x14ac:dyDescent="0.2">
      <c r="A53" s="87" t="s">
        <v>227</v>
      </c>
      <c r="B53" s="86">
        <v>4.4177340000000003</v>
      </c>
      <c r="C53" s="86">
        <v>6.0444259999999996</v>
      </c>
    </row>
    <row r="54" spans="1:3" x14ac:dyDescent="0.2">
      <c r="A54" s="85" t="s">
        <v>228</v>
      </c>
      <c r="B54" s="86">
        <v>3.9848825999999997</v>
      </c>
      <c r="C54" s="86">
        <v>5.5837339999999998</v>
      </c>
    </row>
    <row r="55" spans="1:3" x14ac:dyDescent="0.2">
      <c r="A55" s="85" t="s">
        <v>229</v>
      </c>
      <c r="B55" s="86">
        <v>3.7818406666666675</v>
      </c>
      <c r="C55" s="86">
        <v>5.5039137499999997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80" zoomScaleNormal="80" workbookViewId="0">
      <selection activeCell="D7" sqref="D7"/>
    </sheetView>
  </sheetViews>
  <sheetFormatPr defaultColWidth="9.140625" defaultRowHeight="12.75" x14ac:dyDescent="0.2"/>
  <cols>
    <col min="1" max="1" width="51" style="19" customWidth="1"/>
    <col min="2" max="2" width="14.42578125" style="19" customWidth="1"/>
    <col min="3" max="3" width="17.85546875" style="19" bestFit="1" customWidth="1"/>
    <col min="4" max="4" width="14.42578125" style="19" customWidth="1"/>
    <col min="5" max="5" width="17.85546875" style="19" bestFit="1" customWidth="1"/>
    <col min="6" max="6" width="19.85546875" style="19" bestFit="1" customWidth="1"/>
    <col min="7" max="7" width="19.85546875" style="19" customWidth="1"/>
    <col min="8" max="16384" width="9.140625" style="19"/>
  </cols>
  <sheetData>
    <row r="1" spans="1:7" x14ac:dyDescent="0.2">
      <c r="B1" s="20"/>
    </row>
    <row r="2" spans="1:7" x14ac:dyDescent="0.2">
      <c r="B2" s="20"/>
    </row>
    <row r="3" spans="1:7" x14ac:dyDescent="0.2">
      <c r="B3" s="20"/>
    </row>
    <row r="4" spans="1:7" x14ac:dyDescent="0.2">
      <c r="B4" s="20"/>
      <c r="C4" s="20"/>
    </row>
    <row r="5" spans="1:7" ht="26.25" x14ac:dyDescent="0.2">
      <c r="A5" s="157" t="s">
        <v>37</v>
      </c>
      <c r="B5" s="158"/>
      <c r="C5" s="158"/>
      <c r="D5" s="158"/>
      <c r="E5" s="158"/>
      <c r="F5" s="158"/>
      <c r="G5" s="159"/>
    </row>
    <row r="6" spans="1:7" ht="50.25" customHeight="1" x14ac:dyDescent="0.2">
      <c r="A6" s="109"/>
      <c r="B6" s="160" t="s">
        <v>123</v>
      </c>
      <c r="C6" s="160"/>
      <c r="D6" s="160" t="s">
        <v>124</v>
      </c>
      <c r="E6" s="160"/>
      <c r="F6" s="160" t="s">
        <v>120</v>
      </c>
      <c r="G6" s="160"/>
    </row>
    <row r="7" spans="1:7" ht="30" x14ac:dyDescent="0.25">
      <c r="A7" s="110" t="s">
        <v>1</v>
      </c>
      <c r="B7" s="126" t="s">
        <v>38</v>
      </c>
      <c r="C7" s="126" t="s">
        <v>39</v>
      </c>
      <c r="D7" s="126" t="s">
        <v>38</v>
      </c>
      <c r="E7" s="126" t="s">
        <v>39</v>
      </c>
      <c r="F7" s="126" t="s">
        <v>38</v>
      </c>
      <c r="G7" s="126" t="s">
        <v>39</v>
      </c>
    </row>
    <row r="8" spans="1:7" ht="16.5" x14ac:dyDescent="0.25">
      <c r="A8" s="114" t="s">
        <v>2</v>
      </c>
      <c r="B8" s="127">
        <f>SEKTOR_USD!D8</f>
        <v>6.2869402228575746</v>
      </c>
      <c r="C8" s="127">
        <f>SEKTOR_TL!D8</f>
        <v>45.423772672480069</v>
      </c>
      <c r="D8" s="127">
        <f>SEKTOR_USD!H8</f>
        <v>1.958183368657709</v>
      </c>
      <c r="E8" s="127">
        <f>SEKTOR_TL!H8</f>
        <v>42.866787356246981</v>
      </c>
      <c r="F8" s="127">
        <f>SEKTOR_USD!L8</f>
        <v>2.9526476791518039</v>
      </c>
      <c r="G8" s="127">
        <f>SEKTOR_TL!L8</f>
        <v>49.832460725964573</v>
      </c>
    </row>
    <row r="9" spans="1:7" s="23" customFormat="1" ht="15.75" x14ac:dyDescent="0.25">
      <c r="A9" s="117" t="s">
        <v>3</v>
      </c>
      <c r="B9" s="127">
        <f>SEKTOR_USD!D9</f>
        <v>0.14493203406634847</v>
      </c>
      <c r="C9" s="127">
        <f>SEKTOR_TL!D9</f>
        <v>37.020162588997771</v>
      </c>
      <c r="D9" s="127">
        <f>SEKTOR_USD!H9</f>
        <v>-1.6924343223290541</v>
      </c>
      <c r="E9" s="127">
        <f>SEKTOR_TL!H9</f>
        <v>37.751435119228937</v>
      </c>
      <c r="F9" s="127">
        <f>SEKTOR_USD!L9</f>
        <v>3.1378757808495771E-2</v>
      </c>
      <c r="G9" s="127">
        <f>SEKTOR_TL!L9</f>
        <v>45.580982781548521</v>
      </c>
    </row>
    <row r="10" spans="1:7" ht="14.25" x14ac:dyDescent="0.2">
      <c r="A10" s="119" t="s">
        <v>4</v>
      </c>
      <c r="B10" s="128">
        <f>SEKTOR_USD!D10</f>
        <v>5.7800865507364874</v>
      </c>
      <c r="C10" s="128">
        <f>SEKTOR_TL!D10</f>
        <v>44.73028603114669</v>
      </c>
      <c r="D10" s="128">
        <f>SEKTOR_USD!H10</f>
        <v>4.6004749722810478</v>
      </c>
      <c r="E10" s="128">
        <f>SEKTOR_TL!H10</f>
        <v>46.569243600520316</v>
      </c>
      <c r="F10" s="128">
        <f>SEKTOR_USD!L10</f>
        <v>6.5113880272134788</v>
      </c>
      <c r="G10" s="128">
        <f>SEKTOR_TL!L10</f>
        <v>55.011684723161849</v>
      </c>
    </row>
    <row r="11" spans="1:7" ht="14.25" x14ac:dyDescent="0.2">
      <c r="A11" s="119" t="s">
        <v>5</v>
      </c>
      <c r="B11" s="128">
        <f>SEKTOR_USD!D11</f>
        <v>-33.84208349722168</v>
      </c>
      <c r="C11" s="128">
        <f>SEKTOR_TL!D11</f>
        <v>-9.4815055376303121</v>
      </c>
      <c r="D11" s="128">
        <f>SEKTOR_USD!H11</f>
        <v>-24.205055721776823</v>
      </c>
      <c r="E11" s="128">
        <f>SEKTOR_TL!H11</f>
        <v>6.2060918418073836</v>
      </c>
      <c r="F11" s="128">
        <f>SEKTOR_USD!L11</f>
        <v>-15.831829100536282</v>
      </c>
      <c r="G11" s="128">
        <f>SEKTOR_TL!L11</f>
        <v>22.494413159458347</v>
      </c>
    </row>
    <row r="12" spans="1:7" ht="14.25" x14ac:dyDescent="0.2">
      <c r="A12" s="119" t="s">
        <v>6</v>
      </c>
      <c r="B12" s="128">
        <f>SEKTOR_USD!D12</f>
        <v>1.1421319894014716</v>
      </c>
      <c r="C12" s="128">
        <f>SEKTOR_TL!D12</f>
        <v>38.384550154484145</v>
      </c>
      <c r="D12" s="128">
        <f>SEKTOR_USD!H12</f>
        <v>-0.66744138441563627</v>
      </c>
      <c r="E12" s="128">
        <f>SEKTOR_TL!H12</f>
        <v>39.187685190231534</v>
      </c>
      <c r="F12" s="128">
        <f>SEKTOR_USD!L12</f>
        <v>2.8695841602491274</v>
      </c>
      <c r="G12" s="128">
        <f>SEKTOR_TL!L12</f>
        <v>49.711573971575014</v>
      </c>
    </row>
    <row r="13" spans="1:7" ht="14.25" x14ac:dyDescent="0.2">
      <c r="A13" s="119" t="s">
        <v>7</v>
      </c>
      <c r="B13" s="128">
        <f>SEKTOR_USD!D13</f>
        <v>19.679991855107868</v>
      </c>
      <c r="C13" s="128">
        <f>SEKTOR_TL!D13</f>
        <v>63.748395545952327</v>
      </c>
      <c r="D13" s="128">
        <f>SEKTOR_USD!H13</f>
        <v>9.2489632606753407</v>
      </c>
      <c r="E13" s="128">
        <f>SEKTOR_TL!H13</f>
        <v>53.082841292083181</v>
      </c>
      <c r="F13" s="128">
        <f>SEKTOR_USD!L13</f>
        <v>9.0567574005601443</v>
      </c>
      <c r="G13" s="128">
        <f>SEKTOR_TL!L13</f>
        <v>58.716096074034418</v>
      </c>
    </row>
    <row r="14" spans="1:7" ht="14.25" x14ac:dyDescent="0.2">
      <c r="A14" s="119" t="s">
        <v>8</v>
      </c>
      <c r="B14" s="128">
        <f>SEKTOR_USD!D14</f>
        <v>-4.5412476334826648</v>
      </c>
      <c r="C14" s="128">
        <f>SEKTOR_TL!D14</f>
        <v>30.608444223155779</v>
      </c>
      <c r="D14" s="128">
        <f>SEKTOR_USD!H14</f>
        <v>0.63165220057148541</v>
      </c>
      <c r="E14" s="128">
        <f>SEKTOR_TL!H14</f>
        <v>41.008013101441399</v>
      </c>
      <c r="F14" s="128">
        <f>SEKTOR_USD!L14</f>
        <v>-10.511220145513649</v>
      </c>
      <c r="G14" s="128">
        <f>SEKTOR_TL!L14</f>
        <v>30.237778194382841</v>
      </c>
    </row>
    <row r="15" spans="1:7" ht="14.25" x14ac:dyDescent="0.2">
      <c r="A15" s="119" t="s">
        <v>9</v>
      </c>
      <c r="B15" s="128">
        <f>SEKTOR_USD!D15</f>
        <v>1.6801226053624705</v>
      </c>
      <c r="C15" s="128">
        <f>SEKTOR_TL!D15</f>
        <v>39.120638942734132</v>
      </c>
      <c r="D15" s="128">
        <f>SEKTOR_USD!H15</f>
        <v>-36.606048038910913</v>
      </c>
      <c r="E15" s="128">
        <f>SEKTOR_TL!H15</f>
        <v>-11.170541144800641</v>
      </c>
      <c r="F15" s="128">
        <f>SEKTOR_USD!L15</f>
        <v>-22.494256406864423</v>
      </c>
      <c r="G15" s="128">
        <f>SEKTOR_TL!L15</f>
        <v>12.798228552084218</v>
      </c>
    </row>
    <row r="16" spans="1:7" ht="14.25" x14ac:dyDescent="0.2">
      <c r="A16" s="119" t="s">
        <v>10</v>
      </c>
      <c r="B16" s="128">
        <f>SEKTOR_USD!D16</f>
        <v>33.510555508813844</v>
      </c>
      <c r="C16" s="128">
        <f>SEKTOR_TL!D16</f>
        <v>82.671630521873325</v>
      </c>
      <c r="D16" s="128">
        <f>SEKTOR_USD!H16</f>
        <v>12.131592366936223</v>
      </c>
      <c r="E16" s="128">
        <f>SEKTOR_TL!H16</f>
        <v>57.122065471490224</v>
      </c>
      <c r="F16" s="128">
        <f>SEKTOR_USD!L16</f>
        <v>10.564889606314059</v>
      </c>
      <c r="G16" s="128">
        <f>SEKTOR_TL!L16</f>
        <v>60.910961039454314</v>
      </c>
    </row>
    <row r="17" spans="1:7" ht="14.25" x14ac:dyDescent="0.2">
      <c r="A17" s="129" t="s">
        <v>11</v>
      </c>
      <c r="B17" s="128">
        <f>SEKTOR_USD!D17</f>
        <v>32.410191739790761</v>
      </c>
      <c r="C17" s="128">
        <f>SEKTOR_TL!D17</f>
        <v>81.166092303650771</v>
      </c>
      <c r="D17" s="128">
        <f>SEKTOR_USD!H17</f>
        <v>-0.45994706206837321</v>
      </c>
      <c r="E17" s="128">
        <f>SEKTOR_TL!H17</f>
        <v>39.478432300948775</v>
      </c>
      <c r="F17" s="128">
        <f>SEKTOR_USD!L17</f>
        <v>1.1385521225188076</v>
      </c>
      <c r="G17" s="128">
        <f>SEKTOR_TL!L17</f>
        <v>47.192311032200053</v>
      </c>
    </row>
    <row r="18" spans="1:7" s="23" customFormat="1" ht="15.75" x14ac:dyDescent="0.25">
      <c r="A18" s="117" t="s">
        <v>12</v>
      </c>
      <c r="B18" s="127">
        <f>SEKTOR_USD!D18</f>
        <v>9.133876065468872</v>
      </c>
      <c r="C18" s="127">
        <f>SEKTOR_TL!D18</f>
        <v>49.319003355769659</v>
      </c>
      <c r="D18" s="127">
        <f>SEKTOR_USD!H18</f>
        <v>7.4481507051342879</v>
      </c>
      <c r="E18" s="127">
        <f>SEKTOR_TL!H18</f>
        <v>50.559490091221839</v>
      </c>
      <c r="F18" s="127">
        <f>SEKTOR_USD!L18</f>
        <v>6.1347432222319105</v>
      </c>
      <c r="G18" s="127">
        <f>SEKTOR_TL!L18</f>
        <v>54.463533517513255</v>
      </c>
    </row>
    <row r="19" spans="1:7" ht="14.25" x14ac:dyDescent="0.2">
      <c r="A19" s="119" t="s">
        <v>13</v>
      </c>
      <c r="B19" s="128">
        <f>SEKTOR_USD!D19</f>
        <v>9.133876065468872</v>
      </c>
      <c r="C19" s="128">
        <f>SEKTOR_TL!D19</f>
        <v>49.319003355769659</v>
      </c>
      <c r="D19" s="128">
        <f>SEKTOR_USD!H19</f>
        <v>7.4481507051342879</v>
      </c>
      <c r="E19" s="128">
        <f>SEKTOR_TL!H19</f>
        <v>50.559490091221839</v>
      </c>
      <c r="F19" s="128">
        <f>SEKTOR_USD!L19</f>
        <v>6.1347432222319105</v>
      </c>
      <c r="G19" s="128">
        <f>SEKTOR_TL!L19</f>
        <v>54.463533517513255</v>
      </c>
    </row>
    <row r="20" spans="1:7" s="23" customFormat="1" ht="15.75" x14ac:dyDescent="0.25">
      <c r="A20" s="117" t="s">
        <v>111</v>
      </c>
      <c r="B20" s="127">
        <f>SEKTOR_USD!D20</f>
        <v>22.842647521794149</v>
      </c>
      <c r="C20" s="127">
        <f>SEKTOR_TL!D20</f>
        <v>68.075599977175642</v>
      </c>
      <c r="D20" s="127">
        <f>SEKTOR_USD!H20</f>
        <v>10.310604565003526</v>
      </c>
      <c r="E20" s="127">
        <f>SEKTOR_TL!H20</f>
        <v>54.570444125547233</v>
      </c>
      <c r="F20" s="127">
        <f>SEKTOR_USD!L20</f>
        <v>10.572308837882376</v>
      </c>
      <c r="G20" s="127">
        <f>SEKTOR_TL!L20</f>
        <v>60.921758641532875</v>
      </c>
    </row>
    <row r="21" spans="1:7" ht="14.25" x14ac:dyDescent="0.2">
      <c r="A21" s="119" t="s">
        <v>110</v>
      </c>
      <c r="B21" s="128">
        <f>SEKTOR_USD!D21</f>
        <v>22.842647521794149</v>
      </c>
      <c r="C21" s="128">
        <f>SEKTOR_TL!D21</f>
        <v>68.075599977175642</v>
      </c>
      <c r="D21" s="128">
        <f>SEKTOR_USD!H21</f>
        <v>10.310604565003526</v>
      </c>
      <c r="E21" s="128">
        <f>SEKTOR_TL!H21</f>
        <v>54.570444125547233</v>
      </c>
      <c r="F21" s="128">
        <f>SEKTOR_USD!L21</f>
        <v>10.572308837882376</v>
      </c>
      <c r="G21" s="128">
        <f>SEKTOR_TL!L21</f>
        <v>60.921758641532875</v>
      </c>
    </row>
    <row r="22" spans="1:7" ht="16.5" x14ac:dyDescent="0.25">
      <c r="A22" s="114" t="s">
        <v>14</v>
      </c>
      <c r="B22" s="127">
        <f>SEKTOR_USD!D22</f>
        <v>12.507583316423279</v>
      </c>
      <c r="C22" s="127">
        <f>SEKTOR_TL!D22</f>
        <v>53.934972498333998</v>
      </c>
      <c r="D22" s="127">
        <f>SEKTOR_USD!H22</f>
        <v>5.1110344597095514</v>
      </c>
      <c r="E22" s="127">
        <f>SEKTOR_TL!H22</f>
        <v>47.284654480875275</v>
      </c>
      <c r="F22" s="127">
        <f>SEKTOR_USD!L22</f>
        <v>8.3287194261592958</v>
      </c>
      <c r="G22" s="127">
        <f>SEKTOR_TL!L22</f>
        <v>57.656543710248862</v>
      </c>
    </row>
    <row r="23" spans="1:7" s="23" customFormat="1" ht="15.75" x14ac:dyDescent="0.25">
      <c r="A23" s="117" t="s">
        <v>15</v>
      </c>
      <c r="B23" s="127">
        <f>SEKTOR_USD!D23</f>
        <v>9.0004493686631903</v>
      </c>
      <c r="C23" s="127">
        <f>SEKTOR_TL!D23</f>
        <v>49.136446462288433</v>
      </c>
      <c r="D23" s="127">
        <f>SEKTOR_USD!H23</f>
        <v>-0.12570041069533644</v>
      </c>
      <c r="E23" s="127">
        <f>SEKTOR_TL!H23</f>
        <v>39.94678848079149</v>
      </c>
      <c r="F23" s="127">
        <f>SEKTOR_USD!L23</f>
        <v>0.78073159453172269</v>
      </c>
      <c r="G23" s="127">
        <f>SEKTOR_TL!L23</f>
        <v>46.671555797486221</v>
      </c>
    </row>
    <row r="24" spans="1:7" ht="14.25" x14ac:dyDescent="0.2">
      <c r="A24" s="119" t="s">
        <v>16</v>
      </c>
      <c r="B24" s="128">
        <f>SEKTOR_USD!D24</f>
        <v>5.5108948778910714</v>
      </c>
      <c r="C24" s="128">
        <f>SEKTOR_TL!D24</f>
        <v>44.361972966953552</v>
      </c>
      <c r="D24" s="128">
        <f>SEKTOR_USD!H24</f>
        <v>-3.1732615925150212</v>
      </c>
      <c r="E24" s="128">
        <f>SEKTOR_TL!H24</f>
        <v>35.676456655204788</v>
      </c>
      <c r="F24" s="128">
        <f>SEKTOR_USD!L24</f>
        <v>-0.71728773697408577</v>
      </c>
      <c r="G24" s="128">
        <f>SEKTOR_TL!L24</f>
        <v>44.491408635520294</v>
      </c>
    </row>
    <row r="25" spans="1:7" ht="14.25" x14ac:dyDescent="0.2">
      <c r="A25" s="119" t="s">
        <v>17</v>
      </c>
      <c r="B25" s="128">
        <f>SEKTOR_USD!D25</f>
        <v>14.726023388550486</v>
      </c>
      <c r="C25" s="128">
        <f>SEKTOR_TL!D25</f>
        <v>56.970283554048876</v>
      </c>
      <c r="D25" s="128">
        <f>SEKTOR_USD!H25</f>
        <v>1.3692559876367265</v>
      </c>
      <c r="E25" s="128">
        <f>SEKTOR_TL!H25</f>
        <v>42.041565092249094</v>
      </c>
      <c r="F25" s="128">
        <f>SEKTOR_USD!L25</f>
        <v>3.1692930761247387</v>
      </c>
      <c r="G25" s="128">
        <f>SEKTOR_TL!L25</f>
        <v>50.147756288197918</v>
      </c>
    </row>
    <row r="26" spans="1:7" ht="14.25" x14ac:dyDescent="0.2">
      <c r="A26" s="119" t="s">
        <v>18</v>
      </c>
      <c r="B26" s="128">
        <f>SEKTOR_USD!D26</f>
        <v>17.971427049282404</v>
      </c>
      <c r="C26" s="128">
        <f>SEKTOR_TL!D26</f>
        <v>61.410705333047609</v>
      </c>
      <c r="D26" s="128">
        <f>SEKTOR_USD!H26</f>
        <v>10.450691777701584</v>
      </c>
      <c r="E26" s="128">
        <f>SEKTOR_TL!H26</f>
        <v>54.766738423529162</v>
      </c>
      <c r="F26" s="128">
        <f>SEKTOR_USD!L26</f>
        <v>4.6160147632796296</v>
      </c>
      <c r="G26" s="128">
        <f>SEKTOR_TL!L26</f>
        <v>52.253247261558599</v>
      </c>
    </row>
    <row r="27" spans="1:7" s="23" customFormat="1" ht="15.75" x14ac:dyDescent="0.25">
      <c r="A27" s="117" t="s">
        <v>19</v>
      </c>
      <c r="B27" s="127">
        <f>SEKTOR_USD!D27</f>
        <v>33.072430692334052</v>
      </c>
      <c r="C27" s="127">
        <f>SEKTOR_TL!D27</f>
        <v>82.072179981850852</v>
      </c>
      <c r="D27" s="127">
        <f>SEKTOR_USD!H27</f>
        <v>24.575988996734356</v>
      </c>
      <c r="E27" s="127">
        <f>SEKTOR_TL!H27</f>
        <v>74.559517849959136</v>
      </c>
      <c r="F27" s="127">
        <f>SEKTOR_USD!L27</f>
        <v>16.321926941960495</v>
      </c>
      <c r="G27" s="127">
        <f>SEKTOR_TL!L27</f>
        <v>69.289483495519633</v>
      </c>
    </row>
    <row r="28" spans="1:7" ht="14.25" x14ac:dyDescent="0.2">
      <c r="A28" s="119" t="s">
        <v>20</v>
      </c>
      <c r="B28" s="128">
        <f>SEKTOR_USD!D28</f>
        <v>33.072430692334052</v>
      </c>
      <c r="C28" s="128">
        <f>SEKTOR_TL!D28</f>
        <v>82.072179981850852</v>
      </c>
      <c r="D28" s="128">
        <f>SEKTOR_USD!H28</f>
        <v>24.575988996734356</v>
      </c>
      <c r="E28" s="128">
        <f>SEKTOR_TL!H28</f>
        <v>74.559517849959136</v>
      </c>
      <c r="F28" s="128">
        <f>SEKTOR_USD!L28</f>
        <v>16.321926941960495</v>
      </c>
      <c r="G28" s="128">
        <f>SEKTOR_TL!L28</f>
        <v>69.289483495519633</v>
      </c>
    </row>
    <row r="29" spans="1:7" s="23" customFormat="1" ht="15.75" x14ac:dyDescent="0.25">
      <c r="A29" s="117" t="s">
        <v>21</v>
      </c>
      <c r="B29" s="127">
        <f>SEKTOR_USD!D29</f>
        <v>9.6061182137177283</v>
      </c>
      <c r="C29" s="127">
        <f>SEKTOR_TL!D29</f>
        <v>49.965133865024221</v>
      </c>
      <c r="D29" s="127">
        <f>SEKTOR_USD!H29</f>
        <v>2.6525566882593727</v>
      </c>
      <c r="E29" s="127">
        <f>SEKTOR_TL!H29</f>
        <v>43.83976355217122</v>
      </c>
      <c r="F29" s="127">
        <f>SEKTOR_USD!L29</f>
        <v>7.9459946396973331</v>
      </c>
      <c r="G29" s="127">
        <f>SEKTOR_TL!L29</f>
        <v>57.099543984363955</v>
      </c>
    </row>
    <row r="30" spans="1:7" ht="14.25" x14ac:dyDescent="0.2">
      <c r="A30" s="119" t="s">
        <v>22</v>
      </c>
      <c r="B30" s="128">
        <f>SEKTOR_USD!D30</f>
        <v>9.8930210998930352</v>
      </c>
      <c r="C30" s="128">
        <f>SEKTOR_TL!D30</f>
        <v>50.357679741410863</v>
      </c>
      <c r="D30" s="128">
        <f>SEKTOR_USD!H30</f>
        <v>2.4580461422677646</v>
      </c>
      <c r="E30" s="128">
        <f>SEKTOR_TL!H30</f>
        <v>43.567209688473461</v>
      </c>
      <c r="F30" s="128">
        <f>SEKTOR_USD!L30</f>
        <v>0.71883472136593773</v>
      </c>
      <c r="G30" s="128">
        <f>SEKTOR_TL!L30</f>
        <v>46.5814739877733</v>
      </c>
    </row>
    <row r="31" spans="1:7" ht="14.25" x14ac:dyDescent="0.2">
      <c r="A31" s="119" t="s">
        <v>23</v>
      </c>
      <c r="B31" s="128">
        <f>SEKTOR_USD!D31</f>
        <v>-0.21892107181064341</v>
      </c>
      <c r="C31" s="128">
        <f>SEKTOR_TL!D31</f>
        <v>36.522331987756566</v>
      </c>
      <c r="D31" s="128">
        <f>SEKTOR_USD!H31</f>
        <v>-5.487210415780253</v>
      </c>
      <c r="E31" s="128">
        <f>SEKTOR_TL!H31</f>
        <v>32.4340839141042</v>
      </c>
      <c r="F31" s="128">
        <f>SEKTOR_USD!L31</f>
        <v>0.78691878296285145</v>
      </c>
      <c r="G31" s="128">
        <f>SEKTOR_TL!L31</f>
        <v>46.680560341696662</v>
      </c>
    </row>
    <row r="32" spans="1:7" ht="14.25" x14ac:dyDescent="0.2">
      <c r="A32" s="119" t="s">
        <v>24</v>
      </c>
      <c r="B32" s="128">
        <f>SEKTOR_USD!D32</f>
        <v>-59.569809563665409</v>
      </c>
      <c r="C32" s="128">
        <f>SEKTOR_TL!D32</f>
        <v>-44.682659875327012</v>
      </c>
      <c r="D32" s="128">
        <f>SEKTOR_USD!H32</f>
        <v>23.010638282313913</v>
      </c>
      <c r="E32" s="128">
        <f>SEKTOR_TL!H32</f>
        <v>72.366102664770551</v>
      </c>
      <c r="F32" s="128">
        <f>SEKTOR_USD!L32</f>
        <v>-11.198432038099687</v>
      </c>
      <c r="G32" s="128">
        <f>SEKTOR_TL!L32</f>
        <v>29.237642197616591</v>
      </c>
    </row>
    <row r="33" spans="1:7" ht="14.25" x14ac:dyDescent="0.2">
      <c r="A33" s="119" t="s">
        <v>106</v>
      </c>
      <c r="B33" s="128">
        <f>SEKTOR_USD!D33</f>
        <v>6.1738919084538875</v>
      </c>
      <c r="C33" s="128">
        <f>SEKTOR_TL!D33</f>
        <v>45.269097861629575</v>
      </c>
      <c r="D33" s="128">
        <f>SEKTOR_USD!H33</f>
        <v>1.1581641287929556</v>
      </c>
      <c r="E33" s="128">
        <f>SEKTOR_TL!H33</f>
        <v>41.745777008216415</v>
      </c>
      <c r="F33" s="128">
        <f>SEKTOR_USD!L33</f>
        <v>1.2248648519126271</v>
      </c>
      <c r="G33" s="128">
        <f>SEKTOR_TL!L33</f>
        <v>47.31792653533266</v>
      </c>
    </row>
    <row r="34" spans="1:7" ht="14.25" x14ac:dyDescent="0.2">
      <c r="A34" s="119" t="s">
        <v>25</v>
      </c>
      <c r="B34" s="128">
        <f>SEKTOR_USD!D34</f>
        <v>25.651436080613095</v>
      </c>
      <c r="C34" s="128">
        <f>SEKTOR_TL!D34</f>
        <v>71.918636835761447</v>
      </c>
      <c r="D34" s="128">
        <f>SEKTOR_USD!H34</f>
        <v>14.016229694204096</v>
      </c>
      <c r="E34" s="128">
        <f>SEKTOR_TL!H34</f>
        <v>59.762874393172098</v>
      </c>
      <c r="F34" s="128">
        <f>SEKTOR_USD!L34</f>
        <v>15.806082155230239</v>
      </c>
      <c r="G34" s="128">
        <f>SEKTOR_TL!L34</f>
        <v>68.538747157107764</v>
      </c>
    </row>
    <row r="35" spans="1:7" ht="14.25" x14ac:dyDescent="0.2">
      <c r="A35" s="119" t="s">
        <v>26</v>
      </c>
      <c r="B35" s="128">
        <f>SEKTOR_USD!D35</f>
        <v>15.688241291816698</v>
      </c>
      <c r="C35" s="128">
        <f>SEKTOR_TL!D35</f>
        <v>58.286808023871586</v>
      </c>
      <c r="D35" s="128">
        <f>SEKTOR_USD!H35</f>
        <v>4.5533902811559255</v>
      </c>
      <c r="E35" s="128">
        <f>SEKTOR_TL!H35</f>
        <v>46.503267154761332</v>
      </c>
      <c r="F35" s="128">
        <f>SEKTOR_USD!L35</f>
        <v>9.6215004155839399</v>
      </c>
      <c r="G35" s="128">
        <f>SEKTOR_TL!L35</f>
        <v>59.537996603319698</v>
      </c>
    </row>
    <row r="36" spans="1:7" ht="14.25" x14ac:dyDescent="0.2">
      <c r="A36" s="119" t="s">
        <v>27</v>
      </c>
      <c r="B36" s="128">
        <f>SEKTOR_USD!D36</f>
        <v>13.006727186928757</v>
      </c>
      <c r="C36" s="128">
        <f>SEKTOR_TL!D36</f>
        <v>54.617910445395523</v>
      </c>
      <c r="D36" s="128">
        <f>SEKTOR_USD!H36</f>
        <v>7.1302638778974279</v>
      </c>
      <c r="E36" s="128">
        <f>SEKTOR_TL!H36</f>
        <v>50.114057775249833</v>
      </c>
      <c r="F36" s="128">
        <f>SEKTOR_USD!L36</f>
        <v>28.372140906731158</v>
      </c>
      <c r="G36" s="128">
        <f>SEKTOR_TL!L36</f>
        <v>86.826800420508178</v>
      </c>
    </row>
    <row r="37" spans="1:7" ht="14.25" x14ac:dyDescent="0.2">
      <c r="A37" s="119" t="s">
        <v>107</v>
      </c>
      <c r="B37" s="128">
        <f>SEKTOR_USD!D37</f>
        <v>29.552424134704214</v>
      </c>
      <c r="C37" s="128">
        <f>SEKTOR_TL!D37</f>
        <v>77.256041401051675</v>
      </c>
      <c r="D37" s="128">
        <f>SEKTOR_USD!H37</f>
        <v>20.407487972849491</v>
      </c>
      <c r="E37" s="128">
        <f>SEKTOR_TL!H37</f>
        <v>68.718492346196285</v>
      </c>
      <c r="F37" s="128">
        <f>SEKTOR_USD!L37</f>
        <v>13.732453547514231</v>
      </c>
      <c r="G37" s="128">
        <f>SEKTOR_TL!L37</f>
        <v>65.520885218344205</v>
      </c>
    </row>
    <row r="38" spans="1:7" ht="14.25" x14ac:dyDescent="0.2">
      <c r="A38" s="129" t="s">
        <v>28</v>
      </c>
      <c r="B38" s="128">
        <f>SEKTOR_USD!D38</f>
        <v>44.391130746175676</v>
      </c>
      <c r="C38" s="128">
        <f>SEKTOR_TL!D38</f>
        <v>97.558636362348579</v>
      </c>
      <c r="D38" s="128">
        <f>SEKTOR_USD!H38</f>
        <v>-1.5293187128722125</v>
      </c>
      <c r="E38" s="128">
        <f>SEKTOR_TL!H38</f>
        <v>37.97999748000084</v>
      </c>
      <c r="F38" s="128">
        <f>SEKTOR_USD!L38</f>
        <v>32.620700315093146</v>
      </c>
      <c r="G38" s="128">
        <f>SEKTOR_TL!L38</f>
        <v>93.009954764233029</v>
      </c>
    </row>
    <row r="39" spans="1:7" ht="14.25" x14ac:dyDescent="0.2">
      <c r="A39" s="129" t="s">
        <v>108</v>
      </c>
      <c r="B39" s="128">
        <f>SEKTOR_USD!D39</f>
        <v>31.048102345139441</v>
      </c>
      <c r="C39" s="128">
        <f>SEKTOR_TL!D39</f>
        <v>79.302456206195686</v>
      </c>
      <c r="D39" s="128">
        <f>SEKTOR_USD!H39</f>
        <v>37.032447015514485</v>
      </c>
      <c r="E39" s="128">
        <f>SEKTOR_TL!H39</f>
        <v>92.013870999292863</v>
      </c>
      <c r="F39" s="128">
        <f>SEKTOR_USD!L39</f>
        <v>23.368397678877987</v>
      </c>
      <c r="G39" s="128">
        <f>SEKTOR_TL!L39</f>
        <v>79.544586921671225</v>
      </c>
    </row>
    <row r="40" spans="1:7" ht="14.25" x14ac:dyDescent="0.2">
      <c r="A40" s="129" t="s">
        <v>29</v>
      </c>
      <c r="B40" s="128">
        <f>SEKTOR_USD!D40</f>
        <v>16.650392730581967</v>
      </c>
      <c r="C40" s="128">
        <f>SEKTOR_TL!D40</f>
        <v>59.603241555725319</v>
      </c>
      <c r="D40" s="128">
        <f>SEKTOR_USD!H40</f>
        <v>5.6734112406343442</v>
      </c>
      <c r="E40" s="128">
        <f>SEKTOR_TL!H40</f>
        <v>48.072673267792673</v>
      </c>
      <c r="F40" s="128">
        <f>SEKTOR_USD!L40</f>
        <v>8.0137442213487589</v>
      </c>
      <c r="G40" s="128">
        <f>SEKTOR_TL!L40</f>
        <v>57.198143551842996</v>
      </c>
    </row>
    <row r="41" spans="1:7" ht="14.25" x14ac:dyDescent="0.2">
      <c r="A41" s="119" t="s">
        <v>30</v>
      </c>
      <c r="B41" s="128">
        <f>SEKTOR_USD!D41</f>
        <v>-8.5272198277281461</v>
      </c>
      <c r="C41" s="128">
        <f>SEKTOR_TL!D41</f>
        <v>25.154762773305141</v>
      </c>
      <c r="D41" s="128">
        <f>SEKTOR_USD!H41</f>
        <v>-4.7480731932880076</v>
      </c>
      <c r="E41" s="128">
        <f>SEKTOR_TL!H41</f>
        <v>33.469784599463289</v>
      </c>
      <c r="F41" s="128">
        <f>SEKTOR_USD!L41</f>
        <v>3.1151071739779761</v>
      </c>
      <c r="G41" s="128">
        <f>SEKTOR_TL!L41</f>
        <v>50.06889666449392</v>
      </c>
    </row>
    <row r="42" spans="1:7" ht="16.5" x14ac:dyDescent="0.25">
      <c r="A42" s="114" t="s">
        <v>31</v>
      </c>
      <c r="B42" s="127">
        <f>SEKTOR_USD!D42</f>
        <v>6.9281615245699157</v>
      </c>
      <c r="C42" s="127">
        <f>SEKTOR_TL!D42</f>
        <v>46.301103609069706</v>
      </c>
      <c r="D42" s="127">
        <f>SEKTOR_USD!H42</f>
        <v>-4.740807469693026</v>
      </c>
      <c r="E42" s="127">
        <f>SEKTOR_TL!H42</f>
        <v>33.479965543783173</v>
      </c>
      <c r="F42" s="127">
        <f>SEKTOR_USD!L42</f>
        <v>-4.419155606167414</v>
      </c>
      <c r="G42" s="127">
        <f>SEKTOR_TL!L42</f>
        <v>39.103883548723125</v>
      </c>
    </row>
    <row r="43" spans="1:7" ht="14.25" x14ac:dyDescent="0.2">
      <c r="A43" s="119" t="s">
        <v>32</v>
      </c>
      <c r="B43" s="128">
        <f>SEKTOR_USD!D43</f>
        <v>6.9281615245699157</v>
      </c>
      <c r="C43" s="128">
        <f>SEKTOR_TL!D43</f>
        <v>46.301103609069706</v>
      </c>
      <c r="D43" s="128">
        <f>SEKTOR_USD!H43</f>
        <v>-4.740807469693026</v>
      </c>
      <c r="E43" s="128">
        <f>SEKTOR_TL!H43</f>
        <v>33.479965543783173</v>
      </c>
      <c r="F43" s="128">
        <f>SEKTOR_USD!L43</f>
        <v>-4.419155606167414</v>
      </c>
      <c r="G43" s="128">
        <f>SEKTOR_TL!L43</f>
        <v>39.103883548723125</v>
      </c>
    </row>
    <row r="44" spans="1:7" ht="18" x14ac:dyDescent="0.25">
      <c r="A44" s="130" t="s">
        <v>40</v>
      </c>
      <c r="B44" s="131">
        <f>SEKTOR_USD!D44</f>
        <v>11.487214738773426</v>
      </c>
      <c r="C44" s="131">
        <f>SEKTOR_TL!D44</f>
        <v>52.538885191961569</v>
      </c>
      <c r="D44" s="131">
        <f>SEKTOR_USD!H44</f>
        <v>4.3944885605472122</v>
      </c>
      <c r="E44" s="131">
        <f>SEKTOR_TL!H44</f>
        <v>46.280609418239443</v>
      </c>
      <c r="F44" s="131">
        <f>SEKTOR_USD!L44</f>
        <v>7.1773253478986847</v>
      </c>
      <c r="G44" s="131">
        <f>SEKTOR_TL!L44</f>
        <v>55.980858704568092</v>
      </c>
    </row>
    <row r="45" spans="1:7" ht="14.25" hidden="1" x14ac:dyDescent="0.2">
      <c r="A45" s="44" t="s">
        <v>34</v>
      </c>
      <c r="B45" s="49"/>
      <c r="C45" s="49"/>
      <c r="D45" s="43">
        <f>SEKTOR_USD!H46</f>
        <v>5.0028774631916466</v>
      </c>
      <c r="E45" s="43">
        <f>SEKTOR_TL!H45</f>
        <v>24.269415971940099</v>
      </c>
      <c r="F45" s="43">
        <f>SEKTOR_USD!L46</f>
        <v>5.8069715437771876</v>
      </c>
      <c r="G45" s="43">
        <f>SEKTOR_TL!L45</f>
        <v>21.299971798181002</v>
      </c>
    </row>
    <row r="46" spans="1:7" s="24" customFormat="1" ht="18" hidden="1" x14ac:dyDescent="0.25">
      <c r="A46" s="45" t="s">
        <v>40</v>
      </c>
      <c r="B46" s="50">
        <f>SEKTOR_USD!D47</f>
        <v>-1.349256536199825</v>
      </c>
      <c r="C46" s="50">
        <f>SEKTOR_TL!D46</f>
        <v>25.951405324203353</v>
      </c>
      <c r="D46" s="50">
        <f>SEKTOR_USD!H47</f>
        <v>12.803623742809279</v>
      </c>
      <c r="E46" s="50">
        <f>SEKTOR_TL!H46</f>
        <v>33.50148853731514</v>
      </c>
      <c r="F46" s="50">
        <f>SEKTOR_USD!L47</f>
        <v>15.383020922459634</v>
      </c>
      <c r="G46" s="50">
        <f>SEKTOR_TL!L46</f>
        <v>32.278213615560432</v>
      </c>
    </row>
    <row r="47" spans="1:7" s="24" customFormat="1" ht="18" x14ac:dyDescent="0.25">
      <c r="A47" s="25"/>
      <c r="B47" s="27"/>
      <c r="C47" s="27"/>
      <c r="D47" s="27"/>
      <c r="E47" s="27"/>
    </row>
    <row r="48" spans="1:7" x14ac:dyDescent="0.2">
      <c r="A48" s="23" t="s">
        <v>36</v>
      </c>
    </row>
    <row r="49" spans="1:1" x14ac:dyDescent="0.2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G22" sqref="G22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53" t="s">
        <v>125</v>
      </c>
      <c r="D2" s="153"/>
      <c r="E2" s="153"/>
      <c r="F2" s="153"/>
      <c r="G2" s="153"/>
      <c r="H2" s="153"/>
      <c r="I2" s="153"/>
      <c r="J2" s="153"/>
      <c r="K2" s="153"/>
    </row>
    <row r="6" spans="1:13" ht="22.5" customHeight="1" x14ac:dyDescent="0.2">
      <c r="A6" s="161" t="s">
        <v>114</v>
      </c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3"/>
    </row>
    <row r="7" spans="1:13" ht="24" customHeight="1" x14ac:dyDescent="0.2">
      <c r="A7" s="52"/>
      <c r="B7" s="149" t="s">
        <v>127</v>
      </c>
      <c r="C7" s="149"/>
      <c r="D7" s="149"/>
      <c r="E7" s="149"/>
      <c r="F7" s="149" t="s">
        <v>128</v>
      </c>
      <c r="G7" s="149"/>
      <c r="H7" s="149"/>
      <c r="I7" s="149"/>
      <c r="J7" s="149" t="s">
        <v>105</v>
      </c>
      <c r="K7" s="149"/>
      <c r="L7" s="149"/>
      <c r="M7" s="149"/>
    </row>
    <row r="8" spans="1:13" ht="60" x14ac:dyDescent="0.2">
      <c r="A8" s="53" t="s">
        <v>41</v>
      </c>
      <c r="B8" s="73">
        <v>2018</v>
      </c>
      <c r="C8" s="74">
        <v>2019</v>
      </c>
      <c r="D8" s="75" t="s">
        <v>118</v>
      </c>
      <c r="E8" s="75" t="s">
        <v>119</v>
      </c>
      <c r="F8" s="73">
        <v>2018</v>
      </c>
      <c r="G8" s="74">
        <v>2019</v>
      </c>
      <c r="H8" s="75" t="s">
        <v>118</v>
      </c>
      <c r="I8" s="75" t="s">
        <v>119</v>
      </c>
      <c r="J8" s="73" t="s">
        <v>129</v>
      </c>
      <c r="K8" s="73" t="s">
        <v>130</v>
      </c>
      <c r="L8" s="75" t="s">
        <v>118</v>
      </c>
      <c r="M8" s="75" t="s">
        <v>119</v>
      </c>
    </row>
    <row r="9" spans="1:13" ht="22.5" customHeight="1" x14ac:dyDescent="0.25">
      <c r="A9" s="54" t="s">
        <v>200</v>
      </c>
      <c r="B9" s="78">
        <v>3935686.0070699998</v>
      </c>
      <c r="C9" s="78">
        <v>4576491.7816000003</v>
      </c>
      <c r="D9" s="66">
        <f>(C9-B9)/B9*100</f>
        <v>16.281933400654115</v>
      </c>
      <c r="E9" s="80">
        <f t="shared" ref="E9:E22" si="0">C9/C$22*100</f>
        <v>29.495395674265435</v>
      </c>
      <c r="F9" s="78">
        <v>18928699.803720001</v>
      </c>
      <c r="G9" s="78">
        <v>19856678.942749999</v>
      </c>
      <c r="H9" s="66">
        <f t="shared" ref="H9:H21" si="1">(G9-F9)/F9*100</f>
        <v>4.9024980513855763</v>
      </c>
      <c r="I9" s="68">
        <f t="shared" ref="I9:I22" si="2">G9/G$22*100</f>
        <v>28.165753415283913</v>
      </c>
      <c r="J9" s="78">
        <v>43703292.359590001</v>
      </c>
      <c r="K9" s="78">
        <v>48349288.881229997</v>
      </c>
      <c r="L9" s="66">
        <f t="shared" ref="L9:L22" si="3">(K9-J9)/J9*100</f>
        <v>10.630770065131042</v>
      </c>
      <c r="M9" s="80">
        <f t="shared" ref="M9:M22" si="4">K9/K$22*100</f>
        <v>29.059393469968441</v>
      </c>
    </row>
    <row r="10" spans="1:13" ht="22.5" customHeight="1" x14ac:dyDescent="0.25">
      <c r="A10" s="54" t="s">
        <v>201</v>
      </c>
      <c r="B10" s="78">
        <v>2886581.8248600001</v>
      </c>
      <c r="C10" s="78">
        <v>2905439.0677299998</v>
      </c>
      <c r="D10" s="66">
        <f t="shared" ref="D10:D22" si="5">(C10-B10)/B10*100</f>
        <v>0.6532724174868767</v>
      </c>
      <c r="E10" s="80">
        <f t="shared" si="0"/>
        <v>18.725495204583201</v>
      </c>
      <c r="F10" s="78">
        <v>14416978.76135</v>
      </c>
      <c r="G10" s="78">
        <v>13658519.756759999</v>
      </c>
      <c r="H10" s="66">
        <f t="shared" si="1"/>
        <v>-5.2608734267080184</v>
      </c>
      <c r="I10" s="68">
        <f t="shared" si="2"/>
        <v>19.373959794376741</v>
      </c>
      <c r="J10" s="78">
        <v>31618626.101300001</v>
      </c>
      <c r="K10" s="78">
        <v>32084247.769900002</v>
      </c>
      <c r="L10" s="66">
        <f t="shared" si="3"/>
        <v>1.4726182823638134</v>
      </c>
      <c r="M10" s="80">
        <f t="shared" si="4"/>
        <v>19.283608956975478</v>
      </c>
    </row>
    <row r="11" spans="1:13" ht="22.5" customHeight="1" x14ac:dyDescent="0.25">
      <c r="A11" s="54" t="s">
        <v>202</v>
      </c>
      <c r="B11" s="78">
        <v>1675161.52978</v>
      </c>
      <c r="C11" s="78">
        <v>1816774.19426</v>
      </c>
      <c r="D11" s="66">
        <f t="shared" si="5"/>
        <v>8.4536721959343293</v>
      </c>
      <c r="E11" s="80">
        <f t="shared" si="0"/>
        <v>11.70907242222971</v>
      </c>
      <c r="F11" s="78">
        <v>8390516.7514800001</v>
      </c>
      <c r="G11" s="78">
        <v>8513503.73972</v>
      </c>
      <c r="H11" s="66">
        <f t="shared" si="1"/>
        <v>1.4657856230166781</v>
      </c>
      <c r="I11" s="68">
        <f t="shared" si="2"/>
        <v>12.07599960317644</v>
      </c>
      <c r="J11" s="78">
        <v>19619956.21686</v>
      </c>
      <c r="K11" s="78">
        <v>19842837.960110001</v>
      </c>
      <c r="L11" s="66">
        <f t="shared" si="3"/>
        <v>1.1359951102157528</v>
      </c>
      <c r="M11" s="80">
        <f t="shared" si="4"/>
        <v>11.926149260646444</v>
      </c>
    </row>
    <row r="12" spans="1:13" ht="22.5" customHeight="1" x14ac:dyDescent="0.25">
      <c r="A12" s="54" t="s">
        <v>203</v>
      </c>
      <c r="B12" s="78">
        <v>1223624.7252700001</v>
      </c>
      <c r="C12" s="78">
        <v>1503792.8507699999</v>
      </c>
      <c r="D12" s="66">
        <f t="shared" si="5"/>
        <v>22.896572757483231</v>
      </c>
      <c r="E12" s="80">
        <f t="shared" si="0"/>
        <v>9.6919140822942058</v>
      </c>
      <c r="F12" s="78">
        <v>5608043.8600500003</v>
      </c>
      <c r="G12" s="78">
        <v>6609187.5972499996</v>
      </c>
      <c r="H12" s="66">
        <f t="shared" si="1"/>
        <v>17.851924167923205</v>
      </c>
      <c r="I12" s="68">
        <f t="shared" si="2"/>
        <v>9.3748178472444756</v>
      </c>
      <c r="J12" s="78">
        <v>12659895.20332</v>
      </c>
      <c r="K12" s="78">
        <v>15107998.092189999</v>
      </c>
      <c r="L12" s="66">
        <f t="shared" si="3"/>
        <v>19.337465670553065</v>
      </c>
      <c r="M12" s="80">
        <f t="shared" si="4"/>
        <v>9.0803664596382561</v>
      </c>
    </row>
    <row r="13" spans="1:13" ht="22.5" customHeight="1" x14ac:dyDescent="0.25">
      <c r="A13" s="55" t="s">
        <v>204</v>
      </c>
      <c r="B13" s="78">
        <v>972647.46657000005</v>
      </c>
      <c r="C13" s="78">
        <v>1169750.43368</v>
      </c>
      <c r="D13" s="66">
        <f t="shared" si="5"/>
        <v>20.264584434180989</v>
      </c>
      <c r="E13" s="80">
        <f t="shared" si="0"/>
        <v>7.5390175549430918</v>
      </c>
      <c r="F13" s="78">
        <v>4877403.8713199999</v>
      </c>
      <c r="G13" s="78">
        <v>5818608.2151300004</v>
      </c>
      <c r="H13" s="66">
        <f t="shared" si="1"/>
        <v>19.297240266373038</v>
      </c>
      <c r="I13" s="68">
        <f t="shared" si="2"/>
        <v>8.2534186446789537</v>
      </c>
      <c r="J13" s="78">
        <v>11350087.0886</v>
      </c>
      <c r="K13" s="78">
        <v>13416992.95836</v>
      </c>
      <c r="L13" s="66">
        <f t="shared" si="3"/>
        <v>18.210484674042675</v>
      </c>
      <c r="M13" s="80">
        <f t="shared" si="4"/>
        <v>8.0640209314875957</v>
      </c>
    </row>
    <row r="14" spans="1:13" ht="22.5" customHeight="1" x14ac:dyDescent="0.25">
      <c r="A14" s="54" t="s">
        <v>205</v>
      </c>
      <c r="B14" s="78">
        <v>1133579.93025</v>
      </c>
      <c r="C14" s="78">
        <v>1305965.1869900001</v>
      </c>
      <c r="D14" s="66">
        <f t="shared" si="5"/>
        <v>15.20715497335792</v>
      </c>
      <c r="E14" s="80">
        <f t="shared" si="0"/>
        <v>8.4169188464311038</v>
      </c>
      <c r="F14" s="78">
        <v>5553297.2735599997</v>
      </c>
      <c r="G14" s="78">
        <v>5642578.0068300003</v>
      </c>
      <c r="H14" s="66">
        <f t="shared" si="1"/>
        <v>1.6077067167838885</v>
      </c>
      <c r="I14" s="68">
        <f t="shared" si="2"/>
        <v>8.0037281775613849</v>
      </c>
      <c r="J14" s="78">
        <v>12840792.308769999</v>
      </c>
      <c r="K14" s="78">
        <v>13406165.101709999</v>
      </c>
      <c r="L14" s="66">
        <f t="shared" si="3"/>
        <v>4.4029432089939027</v>
      </c>
      <c r="M14" s="80">
        <f t="shared" si="4"/>
        <v>8.0575130602425435</v>
      </c>
    </row>
    <row r="15" spans="1:13" ht="22.5" customHeight="1" x14ac:dyDescent="0.25">
      <c r="A15" s="54" t="s">
        <v>206</v>
      </c>
      <c r="B15" s="78">
        <v>749170.00774999999</v>
      </c>
      <c r="C15" s="78">
        <v>803448.80493999994</v>
      </c>
      <c r="D15" s="66">
        <f t="shared" si="5"/>
        <v>7.2451908950568837</v>
      </c>
      <c r="E15" s="80">
        <f t="shared" si="0"/>
        <v>5.1782110701039805</v>
      </c>
      <c r="F15" s="78">
        <v>3493992.4116400001</v>
      </c>
      <c r="G15" s="78">
        <v>3753816.5503400001</v>
      </c>
      <c r="H15" s="66">
        <f t="shared" si="1"/>
        <v>7.4363109042370397</v>
      </c>
      <c r="I15" s="68">
        <f t="shared" si="2"/>
        <v>5.3246100029074377</v>
      </c>
      <c r="J15" s="78">
        <v>8203219.7064500004</v>
      </c>
      <c r="K15" s="78">
        <v>8730680.0793099999</v>
      </c>
      <c r="L15" s="66">
        <f t="shared" si="3"/>
        <v>6.4299188822806936</v>
      </c>
      <c r="M15" s="80">
        <f t="shared" si="4"/>
        <v>5.2474043270485069</v>
      </c>
    </row>
    <row r="16" spans="1:13" ht="22.5" customHeight="1" x14ac:dyDescent="0.25">
      <c r="A16" s="54" t="s">
        <v>207</v>
      </c>
      <c r="B16" s="78">
        <v>626334.04743000004</v>
      </c>
      <c r="C16" s="78">
        <v>642251.34745999996</v>
      </c>
      <c r="D16" s="66">
        <f t="shared" si="5"/>
        <v>2.5413435682304764</v>
      </c>
      <c r="E16" s="80">
        <f t="shared" si="0"/>
        <v>4.1392967626044674</v>
      </c>
      <c r="F16" s="78">
        <v>2864252.6595999999</v>
      </c>
      <c r="G16" s="78">
        <v>3128078.40686</v>
      </c>
      <c r="H16" s="66">
        <f t="shared" si="1"/>
        <v>9.2109802665538609</v>
      </c>
      <c r="I16" s="68">
        <f t="shared" si="2"/>
        <v>4.4370302468662004</v>
      </c>
      <c r="J16" s="78">
        <v>6906815.3409700003</v>
      </c>
      <c r="K16" s="78">
        <v>7282688.7820600001</v>
      </c>
      <c r="L16" s="66">
        <f t="shared" si="3"/>
        <v>5.4420658803542272</v>
      </c>
      <c r="M16" s="80">
        <f t="shared" si="4"/>
        <v>4.3771175074999977</v>
      </c>
    </row>
    <row r="17" spans="1:13" ht="22.5" customHeight="1" x14ac:dyDescent="0.25">
      <c r="A17" s="54" t="s">
        <v>208</v>
      </c>
      <c r="B17" s="78">
        <v>227388.14335999999</v>
      </c>
      <c r="C17" s="78">
        <v>243999.06417999999</v>
      </c>
      <c r="D17" s="66">
        <f t="shared" si="5"/>
        <v>7.3050954084715212</v>
      </c>
      <c r="E17" s="80">
        <f t="shared" si="0"/>
        <v>1.5725689645231866</v>
      </c>
      <c r="F17" s="78">
        <v>1070140.1741899999</v>
      </c>
      <c r="G17" s="78">
        <v>1055393.17826</v>
      </c>
      <c r="H17" s="66">
        <f t="shared" si="1"/>
        <v>-1.3780433896112843</v>
      </c>
      <c r="I17" s="68">
        <f t="shared" si="2"/>
        <v>1.4970249607574668</v>
      </c>
      <c r="J17" s="78">
        <v>2548419.0267099999</v>
      </c>
      <c r="K17" s="78">
        <v>2528957.56072</v>
      </c>
      <c r="L17" s="66">
        <f t="shared" si="3"/>
        <v>-0.76366821099764837</v>
      </c>
      <c r="M17" s="80">
        <f t="shared" si="4"/>
        <v>1.5199804283852481</v>
      </c>
    </row>
    <row r="18" spans="1:13" ht="22.5" customHeight="1" x14ac:dyDescent="0.25">
      <c r="A18" s="54" t="s">
        <v>209</v>
      </c>
      <c r="B18" s="78">
        <v>153664.52794</v>
      </c>
      <c r="C18" s="78">
        <v>187037.47417999999</v>
      </c>
      <c r="D18" s="66">
        <f t="shared" si="5"/>
        <v>21.718054704876863</v>
      </c>
      <c r="E18" s="80">
        <f t="shared" si="0"/>
        <v>1.2054526851844538</v>
      </c>
      <c r="F18" s="78">
        <v>747875.00705000001</v>
      </c>
      <c r="G18" s="78">
        <v>768036.46927999996</v>
      </c>
      <c r="H18" s="66">
        <f t="shared" si="1"/>
        <v>2.695833132534676</v>
      </c>
      <c r="I18" s="68">
        <f t="shared" si="2"/>
        <v>1.089423154297616</v>
      </c>
      <c r="J18" s="78">
        <v>1804486.3538200001</v>
      </c>
      <c r="K18" s="78">
        <v>1797666.4460100001</v>
      </c>
      <c r="L18" s="66">
        <f t="shared" si="3"/>
        <v>-0.37794177803354556</v>
      </c>
      <c r="M18" s="80">
        <f t="shared" si="4"/>
        <v>1.0804522215557231</v>
      </c>
    </row>
    <row r="19" spans="1:13" ht="22.5" customHeight="1" x14ac:dyDescent="0.25">
      <c r="A19" s="54" t="s">
        <v>210</v>
      </c>
      <c r="B19" s="78">
        <v>179091.08055000001</v>
      </c>
      <c r="C19" s="78">
        <v>170249.13905</v>
      </c>
      <c r="D19" s="66">
        <f t="shared" si="5"/>
        <v>-4.9371199687029943</v>
      </c>
      <c r="E19" s="80">
        <f t="shared" si="0"/>
        <v>1.0972522095794479</v>
      </c>
      <c r="F19" s="78">
        <v>792232.10557999997</v>
      </c>
      <c r="G19" s="78">
        <v>791933.87048000004</v>
      </c>
      <c r="H19" s="66">
        <f t="shared" si="1"/>
        <v>-3.7644914653085421E-2</v>
      </c>
      <c r="I19" s="68">
        <f t="shared" si="2"/>
        <v>1.12332047979731</v>
      </c>
      <c r="J19" s="78">
        <v>1809584.1487400001</v>
      </c>
      <c r="K19" s="78">
        <v>1755507.0698500001</v>
      </c>
      <c r="L19" s="66">
        <f t="shared" si="3"/>
        <v>-2.9883705009050545</v>
      </c>
      <c r="M19" s="80">
        <f t="shared" si="4"/>
        <v>1.0551131539369341</v>
      </c>
    </row>
    <row r="20" spans="1:13" ht="22.5" customHeight="1" x14ac:dyDescent="0.25">
      <c r="A20" s="54" t="s">
        <v>211</v>
      </c>
      <c r="B20" s="78">
        <v>80149.201740000004</v>
      </c>
      <c r="C20" s="78">
        <v>100008.24157</v>
      </c>
      <c r="D20" s="66">
        <f t="shared" si="5"/>
        <v>24.77758904501847</v>
      </c>
      <c r="E20" s="80">
        <f t="shared" si="0"/>
        <v>0.64455106587417255</v>
      </c>
      <c r="F20" s="78">
        <v>434700.58114000002</v>
      </c>
      <c r="G20" s="78">
        <v>530696.42448000005</v>
      </c>
      <c r="H20" s="66">
        <f t="shared" si="1"/>
        <v>22.083210261244972</v>
      </c>
      <c r="I20" s="68">
        <f t="shared" si="2"/>
        <v>0.75276760395695919</v>
      </c>
      <c r="J20" s="78">
        <v>1228343.6782</v>
      </c>
      <c r="K20" s="78">
        <v>1170139.4855500001</v>
      </c>
      <c r="L20" s="66">
        <f t="shared" si="3"/>
        <v>-4.7384289660114991</v>
      </c>
      <c r="M20" s="80">
        <f t="shared" si="4"/>
        <v>0.70328942807977157</v>
      </c>
    </row>
    <row r="21" spans="1:13" ht="22.5" customHeight="1" x14ac:dyDescent="0.25">
      <c r="A21" s="54" t="s">
        <v>212</v>
      </c>
      <c r="B21" s="78">
        <v>74170.414720000001</v>
      </c>
      <c r="C21" s="78">
        <v>90745.588589999999</v>
      </c>
      <c r="D21" s="66">
        <f t="shared" si="5"/>
        <v>22.347419699044117</v>
      </c>
      <c r="E21" s="80">
        <f t="shared" si="0"/>
        <v>0.58485345738354877</v>
      </c>
      <c r="F21" s="78">
        <v>353564.80683000002</v>
      </c>
      <c r="G21" s="78">
        <v>372339.65568999999</v>
      </c>
      <c r="H21" s="66">
        <f t="shared" si="1"/>
        <v>5.3101577129047337</v>
      </c>
      <c r="I21" s="68">
        <f t="shared" si="2"/>
        <v>0.52814606909506956</v>
      </c>
      <c r="J21" s="78">
        <v>945408.87262000004</v>
      </c>
      <c r="K21" s="78">
        <v>907759.03368999995</v>
      </c>
      <c r="L21" s="66">
        <f t="shared" si="3"/>
        <v>-3.9823868825835689</v>
      </c>
      <c r="M21" s="80">
        <f t="shared" si="4"/>
        <v>0.54559079453507298</v>
      </c>
    </row>
    <row r="22" spans="1:13" ht="24" customHeight="1" x14ac:dyDescent="0.2">
      <c r="A22" s="70" t="s">
        <v>42</v>
      </c>
      <c r="B22" s="79">
        <f>SUM(B9:B21)</f>
        <v>13917248.90729</v>
      </c>
      <c r="C22" s="79">
        <f>SUM(C9:C21)</f>
        <v>15515953.174999999</v>
      </c>
      <c r="D22" s="77">
        <f t="shared" si="5"/>
        <v>11.48721473877341</v>
      </c>
      <c r="E22" s="81">
        <f t="shared" si="0"/>
        <v>100</v>
      </c>
      <c r="F22" s="69">
        <f>SUM(F9:F21)</f>
        <v>67531698.067510009</v>
      </c>
      <c r="G22" s="69">
        <f>SUM(G9:G21)</f>
        <v>70499370.813830018</v>
      </c>
      <c r="H22" s="77">
        <f>(G22-F22)/F22*100</f>
        <v>4.3944885605472104</v>
      </c>
      <c r="I22" s="72">
        <f t="shared" si="2"/>
        <v>100</v>
      </c>
      <c r="J22" s="79">
        <f>SUM(J9:J21)</f>
        <v>155238926.40594998</v>
      </c>
      <c r="K22" s="79">
        <f>SUM(K9:K21)</f>
        <v>166380929.22068998</v>
      </c>
      <c r="L22" s="77">
        <f t="shared" si="3"/>
        <v>7.1773253478986652</v>
      </c>
      <c r="M22" s="81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C21" sqref="C21:C22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1"/>
    </row>
    <row r="8" spans="9:9" x14ac:dyDescent="0.2">
      <c r="I8" s="31"/>
    </row>
    <row r="9" spans="9:9" x14ac:dyDescent="0.2">
      <c r="I9" s="31"/>
    </row>
    <row r="10" spans="9:9" x14ac:dyDescent="0.2">
      <c r="I10" s="31"/>
    </row>
    <row r="17" spans="3:14" ht="12.75" customHeight="1" x14ac:dyDescent="0.2"/>
    <row r="21" spans="3:14" x14ac:dyDescent="0.2">
      <c r="C21" s="1"/>
    </row>
    <row r="22" spans="3:14" x14ac:dyDescent="0.2">
      <c r="C22" s="67"/>
    </row>
    <row r="24" spans="3:14" x14ac:dyDescent="0.2">
      <c r="H24" s="31"/>
      <c r="I24" s="31"/>
    </row>
    <row r="25" spans="3:14" x14ac:dyDescent="0.2">
      <c r="H25" s="31"/>
      <c r="I25" s="31"/>
    </row>
    <row r="26" spans="3:14" x14ac:dyDescent="0.2">
      <c r="H26" s="164"/>
      <c r="I26" s="164"/>
      <c r="N26" t="s">
        <v>43</v>
      </c>
    </row>
    <row r="27" spans="3:14" x14ac:dyDescent="0.2">
      <c r="H27" s="164"/>
      <c r="I27" s="164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1"/>
      <c r="I37" s="31"/>
    </row>
    <row r="38" spans="8:9" x14ac:dyDescent="0.2">
      <c r="H38" s="31"/>
      <c r="I38" s="31"/>
    </row>
    <row r="39" spans="8:9" x14ac:dyDescent="0.2">
      <c r="H39" s="164"/>
      <c r="I39" s="164"/>
    </row>
    <row r="40" spans="8:9" x14ac:dyDescent="0.2">
      <c r="H40" s="164"/>
      <c r="I40" s="164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1"/>
      <c r="I49" s="31"/>
    </row>
    <row r="50" spans="3:9" x14ac:dyDescent="0.2">
      <c r="H50" s="31"/>
      <c r="I50" s="31"/>
    </row>
    <row r="51" spans="3:9" x14ac:dyDescent="0.2">
      <c r="H51" s="164"/>
      <c r="I51" s="164"/>
    </row>
    <row r="52" spans="3:9" x14ac:dyDescent="0.2">
      <c r="H52" s="164"/>
      <c r="I52" s="164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N27" sqref="N27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75" x14ac:dyDescent="0.25">
      <c r="A3" s="39"/>
      <c r="B3" s="76" t="s">
        <v>121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</row>
    <row r="4" spans="1:16" s="41" customFormat="1" x14ac:dyDescent="0.2">
      <c r="A4" s="51"/>
      <c r="B4" s="64" t="s">
        <v>104</v>
      </c>
      <c r="C4" s="64" t="s">
        <v>44</v>
      </c>
      <c r="D4" s="64" t="s">
        <v>45</v>
      </c>
      <c r="E4" s="64" t="s">
        <v>46</v>
      </c>
      <c r="F4" s="64" t="s">
        <v>47</v>
      </c>
      <c r="G4" s="64" t="s">
        <v>48</v>
      </c>
      <c r="H4" s="64" t="s">
        <v>49</v>
      </c>
      <c r="I4" s="64" t="s">
        <v>0</v>
      </c>
      <c r="J4" s="64" t="s">
        <v>103</v>
      </c>
      <c r="K4" s="64" t="s">
        <v>50</v>
      </c>
      <c r="L4" s="64" t="s">
        <v>51</v>
      </c>
      <c r="M4" s="64" t="s">
        <v>52</v>
      </c>
      <c r="N4" s="64" t="s">
        <v>53</v>
      </c>
      <c r="O4" s="65" t="s">
        <v>102</v>
      </c>
      <c r="P4" s="65" t="s">
        <v>101</v>
      </c>
    </row>
    <row r="5" spans="1:16" x14ac:dyDescent="0.2">
      <c r="A5" s="56" t="s">
        <v>100</v>
      </c>
      <c r="B5" s="57" t="s">
        <v>170</v>
      </c>
      <c r="C5" s="82">
        <v>1244116.1975</v>
      </c>
      <c r="D5" s="82">
        <v>1182973.0724599999</v>
      </c>
      <c r="E5" s="82">
        <v>1331662.10623</v>
      </c>
      <c r="F5" s="82">
        <v>1224259.1372400001</v>
      </c>
      <c r="G5" s="82">
        <v>1429483.32</v>
      </c>
      <c r="H5" s="82">
        <v>0</v>
      </c>
      <c r="I5" s="58">
        <v>0</v>
      </c>
      <c r="J5" s="58">
        <v>0</v>
      </c>
      <c r="K5" s="58">
        <v>0</v>
      </c>
      <c r="L5" s="58">
        <v>0</v>
      </c>
      <c r="M5" s="58">
        <v>0</v>
      </c>
      <c r="N5" s="58">
        <v>0</v>
      </c>
      <c r="O5" s="82">
        <v>6412493.8334299996</v>
      </c>
      <c r="P5" s="59">
        <f t="shared" ref="P5:P24" si="0">O5/O$26*100</f>
        <v>9.0958171107139112</v>
      </c>
    </row>
    <row r="6" spans="1:16" x14ac:dyDescent="0.2">
      <c r="A6" s="56" t="s">
        <v>99</v>
      </c>
      <c r="B6" s="57" t="s">
        <v>172</v>
      </c>
      <c r="C6" s="82">
        <v>931104.13783000002</v>
      </c>
      <c r="D6" s="82">
        <v>848153.54327000002</v>
      </c>
      <c r="E6" s="82">
        <v>846420.66864000005</v>
      </c>
      <c r="F6" s="82">
        <v>817992.41503000003</v>
      </c>
      <c r="G6" s="82">
        <v>846879.95623000001</v>
      </c>
      <c r="H6" s="82">
        <v>0</v>
      </c>
      <c r="I6" s="58">
        <v>0</v>
      </c>
      <c r="J6" s="58">
        <v>0</v>
      </c>
      <c r="K6" s="58">
        <v>0</v>
      </c>
      <c r="L6" s="58">
        <v>0</v>
      </c>
      <c r="M6" s="58">
        <v>0</v>
      </c>
      <c r="N6" s="58">
        <v>0</v>
      </c>
      <c r="O6" s="82">
        <v>4290550.7209999999</v>
      </c>
      <c r="P6" s="59">
        <f t="shared" si="0"/>
        <v>6.0859418622759014</v>
      </c>
    </row>
    <row r="7" spans="1:16" x14ac:dyDescent="0.2">
      <c r="A7" s="56" t="s">
        <v>98</v>
      </c>
      <c r="B7" s="57" t="s">
        <v>171</v>
      </c>
      <c r="C7" s="82">
        <v>772696.05492000002</v>
      </c>
      <c r="D7" s="82">
        <v>803277.50534000003</v>
      </c>
      <c r="E7" s="82">
        <v>831334.05368999997</v>
      </c>
      <c r="F7" s="82">
        <v>771549.24517000001</v>
      </c>
      <c r="G7" s="82">
        <v>855830.43773000001</v>
      </c>
      <c r="H7" s="82">
        <v>0</v>
      </c>
      <c r="I7" s="58">
        <v>0</v>
      </c>
      <c r="J7" s="58">
        <v>0</v>
      </c>
      <c r="K7" s="58">
        <v>0</v>
      </c>
      <c r="L7" s="58">
        <v>0</v>
      </c>
      <c r="M7" s="58">
        <v>0</v>
      </c>
      <c r="N7" s="58">
        <v>0</v>
      </c>
      <c r="O7" s="82">
        <v>4034687.29685</v>
      </c>
      <c r="P7" s="59">
        <f t="shared" si="0"/>
        <v>5.7230117804945104</v>
      </c>
    </row>
    <row r="8" spans="1:16" x14ac:dyDescent="0.2">
      <c r="A8" s="56" t="s">
        <v>97</v>
      </c>
      <c r="B8" s="57" t="s">
        <v>174</v>
      </c>
      <c r="C8" s="82">
        <v>609815.00407000002</v>
      </c>
      <c r="D8" s="82">
        <v>737296.05151999998</v>
      </c>
      <c r="E8" s="82">
        <v>761438.68831999996</v>
      </c>
      <c r="F8" s="82">
        <v>686755.16945000004</v>
      </c>
      <c r="G8" s="82">
        <v>738098.49476000003</v>
      </c>
      <c r="H8" s="82">
        <v>0</v>
      </c>
      <c r="I8" s="58">
        <v>0</v>
      </c>
      <c r="J8" s="58">
        <v>0</v>
      </c>
      <c r="K8" s="58">
        <v>0</v>
      </c>
      <c r="L8" s="58">
        <v>0</v>
      </c>
      <c r="M8" s="58">
        <v>0</v>
      </c>
      <c r="N8" s="58">
        <v>0</v>
      </c>
      <c r="O8" s="82">
        <v>3533403.4081199998</v>
      </c>
      <c r="P8" s="59">
        <f t="shared" si="0"/>
        <v>5.011964457740727</v>
      </c>
    </row>
    <row r="9" spans="1:16" x14ac:dyDescent="0.2">
      <c r="A9" s="56" t="s">
        <v>96</v>
      </c>
      <c r="B9" s="57" t="s">
        <v>173</v>
      </c>
      <c r="C9" s="82">
        <v>585778.61404999997</v>
      </c>
      <c r="D9" s="82">
        <v>593118.42683000001</v>
      </c>
      <c r="E9" s="82">
        <v>668651.84907999996</v>
      </c>
      <c r="F9" s="82">
        <v>750763.21339000005</v>
      </c>
      <c r="G9" s="82">
        <v>758324.47290000005</v>
      </c>
      <c r="H9" s="82">
        <v>0</v>
      </c>
      <c r="I9" s="58">
        <v>0</v>
      </c>
      <c r="J9" s="58">
        <v>0</v>
      </c>
      <c r="K9" s="58">
        <v>0</v>
      </c>
      <c r="L9" s="58">
        <v>0</v>
      </c>
      <c r="M9" s="58">
        <v>0</v>
      </c>
      <c r="N9" s="58">
        <v>0</v>
      </c>
      <c r="O9" s="82">
        <v>3356636.5762499999</v>
      </c>
      <c r="P9" s="59">
        <f t="shared" si="0"/>
        <v>4.7612291251704626</v>
      </c>
    </row>
    <row r="10" spans="1:16" x14ac:dyDescent="0.2">
      <c r="A10" s="56" t="s">
        <v>95</v>
      </c>
      <c r="B10" s="57" t="s">
        <v>175</v>
      </c>
      <c r="C10" s="82">
        <v>554971.03301999997</v>
      </c>
      <c r="D10" s="82">
        <v>573858.15948999999</v>
      </c>
      <c r="E10" s="82">
        <v>684601.42582999996</v>
      </c>
      <c r="F10" s="82">
        <v>683708.20018000004</v>
      </c>
      <c r="G10" s="82">
        <v>734866.09210999997</v>
      </c>
      <c r="H10" s="82">
        <v>0</v>
      </c>
      <c r="I10" s="58">
        <v>0</v>
      </c>
      <c r="J10" s="58">
        <v>0</v>
      </c>
      <c r="K10" s="58">
        <v>0</v>
      </c>
      <c r="L10" s="58">
        <v>0</v>
      </c>
      <c r="M10" s="58">
        <v>0</v>
      </c>
      <c r="N10" s="58">
        <v>0</v>
      </c>
      <c r="O10" s="82">
        <v>3232004.9106299998</v>
      </c>
      <c r="P10" s="59">
        <f t="shared" si="0"/>
        <v>4.5844450430130221</v>
      </c>
    </row>
    <row r="11" spans="1:16" x14ac:dyDescent="0.2">
      <c r="A11" s="56" t="s">
        <v>94</v>
      </c>
      <c r="B11" s="57" t="s">
        <v>176</v>
      </c>
      <c r="C11" s="82">
        <v>539491.92653000006</v>
      </c>
      <c r="D11" s="82">
        <v>559645.26956000004</v>
      </c>
      <c r="E11" s="82">
        <v>627951.33450999996</v>
      </c>
      <c r="F11" s="82">
        <v>652435.44373000006</v>
      </c>
      <c r="G11" s="82">
        <v>660591.82496999996</v>
      </c>
      <c r="H11" s="82">
        <v>0</v>
      </c>
      <c r="I11" s="58">
        <v>0</v>
      </c>
      <c r="J11" s="58">
        <v>0</v>
      </c>
      <c r="K11" s="58">
        <v>0</v>
      </c>
      <c r="L11" s="58">
        <v>0</v>
      </c>
      <c r="M11" s="58">
        <v>0</v>
      </c>
      <c r="N11" s="58">
        <v>0</v>
      </c>
      <c r="O11" s="82">
        <v>3040115.7993000001</v>
      </c>
      <c r="P11" s="59">
        <f t="shared" si="0"/>
        <v>4.3122594772202056</v>
      </c>
    </row>
    <row r="12" spans="1:16" x14ac:dyDescent="0.2">
      <c r="A12" s="56" t="s">
        <v>93</v>
      </c>
      <c r="B12" s="57" t="s">
        <v>177</v>
      </c>
      <c r="C12" s="82">
        <v>386502.96662000002</v>
      </c>
      <c r="D12" s="82">
        <v>408951.24492000003</v>
      </c>
      <c r="E12" s="82">
        <v>402818.30657999997</v>
      </c>
      <c r="F12" s="82">
        <v>350894.81523000001</v>
      </c>
      <c r="G12" s="82">
        <v>506065.81469999999</v>
      </c>
      <c r="H12" s="82">
        <v>0</v>
      </c>
      <c r="I12" s="58">
        <v>0</v>
      </c>
      <c r="J12" s="58">
        <v>0</v>
      </c>
      <c r="K12" s="58">
        <v>0</v>
      </c>
      <c r="L12" s="58">
        <v>0</v>
      </c>
      <c r="M12" s="58">
        <v>0</v>
      </c>
      <c r="N12" s="58">
        <v>0</v>
      </c>
      <c r="O12" s="82">
        <v>2055233.14805</v>
      </c>
      <c r="P12" s="59">
        <f t="shared" si="0"/>
        <v>2.9152503409956965</v>
      </c>
    </row>
    <row r="13" spans="1:16" x14ac:dyDescent="0.2">
      <c r="A13" s="56" t="s">
        <v>92</v>
      </c>
      <c r="B13" s="57" t="s">
        <v>178</v>
      </c>
      <c r="C13" s="82">
        <v>291555.79025000002</v>
      </c>
      <c r="D13" s="82">
        <v>347973.24109999998</v>
      </c>
      <c r="E13" s="82">
        <v>448872.19300000003</v>
      </c>
      <c r="F13" s="82">
        <v>359652.03513999999</v>
      </c>
      <c r="G13" s="82">
        <v>408204.7059</v>
      </c>
      <c r="H13" s="82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82">
        <v>1856257.96539</v>
      </c>
      <c r="P13" s="59">
        <f t="shared" si="0"/>
        <v>2.6330135204920917</v>
      </c>
    </row>
    <row r="14" spans="1:16" x14ac:dyDescent="0.2">
      <c r="A14" s="56" t="s">
        <v>91</v>
      </c>
      <c r="B14" s="57" t="s">
        <v>213</v>
      </c>
      <c r="C14" s="82">
        <v>309684.09295000002</v>
      </c>
      <c r="D14" s="82">
        <v>318275.25933999999</v>
      </c>
      <c r="E14" s="82">
        <v>386400.20205999998</v>
      </c>
      <c r="F14" s="82">
        <v>315248.19695000001</v>
      </c>
      <c r="G14" s="82">
        <v>339131.01023000001</v>
      </c>
      <c r="H14" s="82">
        <v>0</v>
      </c>
      <c r="I14" s="58">
        <v>0</v>
      </c>
      <c r="J14" s="58">
        <v>0</v>
      </c>
      <c r="K14" s="58">
        <v>0</v>
      </c>
      <c r="L14" s="58">
        <v>0</v>
      </c>
      <c r="M14" s="58">
        <v>0</v>
      </c>
      <c r="N14" s="58">
        <v>0</v>
      </c>
      <c r="O14" s="82">
        <v>1668738.76153</v>
      </c>
      <c r="P14" s="59">
        <f t="shared" si="0"/>
        <v>2.3670264603306781</v>
      </c>
    </row>
    <row r="15" spans="1:16" x14ac:dyDescent="0.2">
      <c r="A15" s="56" t="s">
        <v>90</v>
      </c>
      <c r="B15" s="57" t="s">
        <v>179</v>
      </c>
      <c r="C15" s="82">
        <v>227529.12199000001</v>
      </c>
      <c r="D15" s="82">
        <v>264700.53232</v>
      </c>
      <c r="E15" s="82">
        <v>349442.72577000002</v>
      </c>
      <c r="F15" s="82">
        <v>346755.06459000002</v>
      </c>
      <c r="G15" s="82">
        <v>340291.84396999999</v>
      </c>
      <c r="H15" s="82">
        <v>0</v>
      </c>
      <c r="I15" s="58">
        <v>0</v>
      </c>
      <c r="J15" s="58">
        <v>0</v>
      </c>
      <c r="K15" s="58">
        <v>0</v>
      </c>
      <c r="L15" s="58">
        <v>0</v>
      </c>
      <c r="M15" s="58">
        <v>0</v>
      </c>
      <c r="N15" s="58">
        <v>0</v>
      </c>
      <c r="O15" s="82">
        <v>1528719.2886399999</v>
      </c>
      <c r="P15" s="59">
        <f t="shared" si="0"/>
        <v>2.1684155063978352</v>
      </c>
    </row>
    <row r="16" spans="1:16" x14ac:dyDescent="0.2">
      <c r="A16" s="56" t="s">
        <v>89</v>
      </c>
      <c r="B16" s="57" t="s">
        <v>214</v>
      </c>
      <c r="C16" s="82">
        <v>290714.90740999999</v>
      </c>
      <c r="D16" s="82">
        <v>286005.09125</v>
      </c>
      <c r="E16" s="82">
        <v>313844.64107999997</v>
      </c>
      <c r="F16" s="82">
        <v>298927.75575999997</v>
      </c>
      <c r="G16" s="82">
        <v>293262.13618999999</v>
      </c>
      <c r="H16" s="82">
        <v>0</v>
      </c>
      <c r="I16" s="58">
        <v>0</v>
      </c>
      <c r="J16" s="58">
        <v>0</v>
      </c>
      <c r="K16" s="58">
        <v>0</v>
      </c>
      <c r="L16" s="58">
        <v>0</v>
      </c>
      <c r="M16" s="58">
        <v>0</v>
      </c>
      <c r="N16" s="58">
        <v>0</v>
      </c>
      <c r="O16" s="82">
        <v>1482754.5316900001</v>
      </c>
      <c r="P16" s="59">
        <f t="shared" si="0"/>
        <v>2.1032166877142182</v>
      </c>
    </row>
    <row r="17" spans="1:16" x14ac:dyDescent="0.2">
      <c r="A17" s="56" t="s">
        <v>88</v>
      </c>
      <c r="B17" s="57" t="s">
        <v>215</v>
      </c>
      <c r="C17" s="82">
        <v>265209.76069999998</v>
      </c>
      <c r="D17" s="82">
        <v>300449.37297000003</v>
      </c>
      <c r="E17" s="82">
        <v>300211.60651000001</v>
      </c>
      <c r="F17" s="82">
        <v>280580.20019</v>
      </c>
      <c r="G17" s="82">
        <v>335178.04752999998</v>
      </c>
      <c r="H17" s="82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82">
        <v>1481628.9879000001</v>
      </c>
      <c r="P17" s="59">
        <f t="shared" si="0"/>
        <v>2.1016201574515976</v>
      </c>
    </row>
    <row r="18" spans="1:16" x14ac:dyDescent="0.2">
      <c r="A18" s="56" t="s">
        <v>87</v>
      </c>
      <c r="B18" s="57" t="s">
        <v>216</v>
      </c>
      <c r="C18" s="82">
        <v>269615.09870999999</v>
      </c>
      <c r="D18" s="82">
        <v>287467.44954</v>
      </c>
      <c r="E18" s="82">
        <v>279123.10960999998</v>
      </c>
      <c r="F18" s="82">
        <v>313149.87822999997</v>
      </c>
      <c r="G18" s="82">
        <v>300513.02665999997</v>
      </c>
      <c r="H18" s="82">
        <v>0</v>
      </c>
      <c r="I18" s="58">
        <v>0</v>
      </c>
      <c r="J18" s="58">
        <v>0</v>
      </c>
      <c r="K18" s="58">
        <v>0</v>
      </c>
      <c r="L18" s="58">
        <v>0</v>
      </c>
      <c r="M18" s="58">
        <v>0</v>
      </c>
      <c r="N18" s="58">
        <v>0</v>
      </c>
      <c r="O18" s="82">
        <v>1449868.56275</v>
      </c>
      <c r="P18" s="59">
        <f t="shared" si="0"/>
        <v>2.056569506951651</v>
      </c>
    </row>
    <row r="19" spans="1:16" x14ac:dyDescent="0.2">
      <c r="A19" s="56" t="s">
        <v>86</v>
      </c>
      <c r="B19" s="57" t="s">
        <v>217</v>
      </c>
      <c r="C19" s="82">
        <v>249647.6679</v>
      </c>
      <c r="D19" s="82">
        <v>226527.35800000001</v>
      </c>
      <c r="E19" s="82">
        <v>308413.27672999998</v>
      </c>
      <c r="F19" s="82">
        <v>267300.89127999998</v>
      </c>
      <c r="G19" s="82">
        <v>279563.88128999999</v>
      </c>
      <c r="H19" s="82">
        <v>0</v>
      </c>
      <c r="I19" s="58">
        <v>0</v>
      </c>
      <c r="J19" s="58">
        <v>0</v>
      </c>
      <c r="K19" s="58">
        <v>0</v>
      </c>
      <c r="L19" s="58">
        <v>0</v>
      </c>
      <c r="M19" s="58">
        <v>0</v>
      </c>
      <c r="N19" s="58">
        <v>0</v>
      </c>
      <c r="O19" s="82">
        <v>1331453.0752000001</v>
      </c>
      <c r="P19" s="59">
        <f t="shared" si="0"/>
        <v>1.8886027773439447</v>
      </c>
    </row>
    <row r="20" spans="1:16" x14ac:dyDescent="0.2">
      <c r="A20" s="56" t="s">
        <v>85</v>
      </c>
      <c r="B20" s="57" t="s">
        <v>218</v>
      </c>
      <c r="C20" s="82">
        <v>229088.39890999999</v>
      </c>
      <c r="D20" s="82">
        <v>206094.86327</v>
      </c>
      <c r="E20" s="82">
        <v>231984.43531</v>
      </c>
      <c r="F20" s="82">
        <v>231228.80089000001</v>
      </c>
      <c r="G20" s="82">
        <v>235151.81490999999</v>
      </c>
      <c r="H20" s="82">
        <v>0</v>
      </c>
      <c r="I20" s="58">
        <v>0</v>
      </c>
      <c r="J20" s="58">
        <v>0</v>
      </c>
      <c r="K20" s="58">
        <v>0</v>
      </c>
      <c r="L20" s="58">
        <v>0</v>
      </c>
      <c r="M20" s="58">
        <v>0</v>
      </c>
      <c r="N20" s="58">
        <v>0</v>
      </c>
      <c r="O20" s="82">
        <v>1133548.31329</v>
      </c>
      <c r="P20" s="59">
        <f t="shared" si="0"/>
        <v>1.6078842976959298</v>
      </c>
    </row>
    <row r="21" spans="1:16" x14ac:dyDescent="0.2">
      <c r="A21" s="56" t="s">
        <v>84</v>
      </c>
      <c r="B21" s="57" t="s">
        <v>219</v>
      </c>
      <c r="C21" s="82">
        <v>200689.08543000001</v>
      </c>
      <c r="D21" s="82">
        <v>163010.73998000001</v>
      </c>
      <c r="E21" s="82">
        <v>206996.88237000001</v>
      </c>
      <c r="F21" s="82">
        <v>218390.74348</v>
      </c>
      <c r="G21" s="82">
        <v>284646.88063000003</v>
      </c>
      <c r="H21" s="82">
        <v>0</v>
      </c>
      <c r="I21" s="58">
        <v>0</v>
      </c>
      <c r="J21" s="58">
        <v>0</v>
      </c>
      <c r="K21" s="58">
        <v>0</v>
      </c>
      <c r="L21" s="58">
        <v>0</v>
      </c>
      <c r="M21" s="58">
        <v>0</v>
      </c>
      <c r="N21" s="58">
        <v>0</v>
      </c>
      <c r="O21" s="82">
        <v>1073734.33189</v>
      </c>
      <c r="P21" s="59">
        <f t="shared" si="0"/>
        <v>1.5230410136927961</v>
      </c>
    </row>
    <row r="22" spans="1:16" x14ac:dyDescent="0.2">
      <c r="A22" s="56" t="s">
        <v>83</v>
      </c>
      <c r="B22" s="57" t="s">
        <v>220</v>
      </c>
      <c r="C22" s="82">
        <v>125121.43453</v>
      </c>
      <c r="D22" s="82">
        <v>189969.98905999999</v>
      </c>
      <c r="E22" s="82">
        <v>242216.64270999999</v>
      </c>
      <c r="F22" s="82">
        <v>209069.68338</v>
      </c>
      <c r="G22" s="82">
        <v>292377.08022</v>
      </c>
      <c r="H22" s="82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82">
        <v>1058754.8299</v>
      </c>
      <c r="P22" s="59">
        <f t="shared" si="0"/>
        <v>1.501793303511727</v>
      </c>
    </row>
    <row r="23" spans="1:16" x14ac:dyDescent="0.2">
      <c r="A23" s="56" t="s">
        <v>82</v>
      </c>
      <c r="B23" s="57" t="s">
        <v>221</v>
      </c>
      <c r="C23" s="82">
        <v>199673.27294</v>
      </c>
      <c r="D23" s="82">
        <v>187740.19714</v>
      </c>
      <c r="E23" s="82">
        <v>202611.68979</v>
      </c>
      <c r="F23" s="82">
        <v>205142.53919000001</v>
      </c>
      <c r="G23" s="82">
        <v>223800.18599999999</v>
      </c>
      <c r="H23" s="82">
        <v>0</v>
      </c>
      <c r="I23" s="58">
        <v>0</v>
      </c>
      <c r="J23" s="58">
        <v>0</v>
      </c>
      <c r="K23" s="58">
        <v>0</v>
      </c>
      <c r="L23" s="58">
        <v>0</v>
      </c>
      <c r="M23" s="58">
        <v>0</v>
      </c>
      <c r="N23" s="58">
        <v>0</v>
      </c>
      <c r="O23" s="82">
        <v>1018967.88506</v>
      </c>
      <c r="P23" s="59">
        <f t="shared" si="0"/>
        <v>1.4453574170907448</v>
      </c>
    </row>
    <row r="24" spans="1:16" x14ac:dyDescent="0.2">
      <c r="A24" s="56" t="s">
        <v>81</v>
      </c>
      <c r="B24" s="57" t="s">
        <v>222</v>
      </c>
      <c r="C24" s="82">
        <v>173025.59112</v>
      </c>
      <c r="D24" s="82">
        <v>203964.60714000001</v>
      </c>
      <c r="E24" s="82">
        <v>211788.33643</v>
      </c>
      <c r="F24" s="82">
        <v>186582.88621</v>
      </c>
      <c r="G24" s="82">
        <v>198526.94389</v>
      </c>
      <c r="H24" s="82">
        <v>0</v>
      </c>
      <c r="I24" s="58">
        <v>0</v>
      </c>
      <c r="J24" s="58">
        <v>0</v>
      </c>
      <c r="K24" s="58">
        <v>0</v>
      </c>
      <c r="L24" s="58">
        <v>0</v>
      </c>
      <c r="M24" s="58">
        <v>0</v>
      </c>
      <c r="N24" s="58">
        <v>0</v>
      </c>
      <c r="O24" s="82">
        <v>973888.36479000002</v>
      </c>
      <c r="P24" s="59">
        <f t="shared" si="0"/>
        <v>1.3814142644787266</v>
      </c>
    </row>
    <row r="25" spans="1:16" x14ac:dyDescent="0.2">
      <c r="A25" s="60"/>
      <c r="B25" s="165" t="s">
        <v>80</v>
      </c>
      <c r="C25" s="165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83">
        <f>SUM(O5:O24)</f>
        <v>46013440.591659993</v>
      </c>
      <c r="P25" s="62">
        <f>SUM(P5:P24)</f>
        <v>65.267874110776376</v>
      </c>
    </row>
    <row r="26" spans="1:16" ht="13.5" customHeight="1" x14ac:dyDescent="0.2">
      <c r="A26" s="60"/>
      <c r="B26" s="166" t="s">
        <v>79</v>
      </c>
      <c r="C26" s="166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83">
        <v>70499370.813830018</v>
      </c>
      <c r="P26" s="58">
        <f>O26/O$26*100</f>
        <v>100</v>
      </c>
    </row>
    <row r="27" spans="1:16" x14ac:dyDescent="0.2">
      <c r="B27" s="40"/>
    </row>
    <row r="28" spans="1:16" x14ac:dyDescent="0.2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N26" sqref="N26"/>
    </sheetView>
  </sheetViews>
  <sheetFormatPr defaultColWidth="9.140625" defaultRowHeight="12.75" x14ac:dyDescent="0.2"/>
  <sheetData>
    <row r="22" spans="1:1" x14ac:dyDescent="0.2">
      <c r="A22" t="s">
        <v>109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3" t="s">
        <v>2</v>
      </c>
    </row>
    <row r="2" spans="2:2" ht="15" x14ac:dyDescent="0.25">
      <c r="B2" s="33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2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2002_2019_AYLIK_IHR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 Alhas</cp:lastModifiedBy>
  <cp:lastPrinted>2016-02-26T09:44:09Z</cp:lastPrinted>
  <dcterms:created xsi:type="dcterms:W3CDTF">2013-08-01T04:41:02Z</dcterms:created>
  <dcterms:modified xsi:type="dcterms:W3CDTF">2019-06-01T22:28:55Z</dcterms:modified>
</cp:coreProperties>
</file>