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vsalalhas\Desktop\aylık ihracat rakamları,\43. Temmuz'19\"/>
    </mc:Choice>
  </mc:AlternateContent>
  <bookViews>
    <workbookView xWindow="240" yWindow="480" windowWidth="15570" windowHeight="7590" tabRatio="769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9_AYLIK_IHR" sheetId="22" r:id="rId14"/>
  </sheets>
  <calcPr calcId="152511"/>
</workbook>
</file>

<file path=xl/calcChain.xml><?xml version="1.0" encoding="utf-8"?>
<calcChain xmlns="http://schemas.openxmlformats.org/spreadsheetml/2006/main">
  <c r="I79" i="22" l="1"/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6" i="1"/>
  <c r="M48" i="1"/>
  <c r="M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6" i="1"/>
  <c r="I48" i="1"/>
  <c r="I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6" i="1"/>
  <c r="E48" i="1"/>
  <c r="E8" i="1"/>
  <c r="L48" i="1"/>
  <c r="H48" i="1"/>
  <c r="D48" i="1"/>
  <c r="K47" i="1"/>
  <c r="J47" i="1"/>
  <c r="G47" i="1"/>
  <c r="I47" i="1" s="1"/>
  <c r="F47" i="1"/>
  <c r="C47" i="1"/>
  <c r="E47" i="1" s="1"/>
  <c r="B47" i="1"/>
  <c r="L46" i="1"/>
  <c r="H46" i="1"/>
  <c r="D46" i="1"/>
  <c r="D47" i="1" l="1"/>
  <c r="L47" i="1"/>
  <c r="M47" i="1"/>
  <c r="H47" i="1"/>
  <c r="O79" i="22" l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K22" i="1" s="1"/>
  <c r="J23" i="1"/>
  <c r="J23" i="2" s="1"/>
  <c r="G23" i="1"/>
  <c r="G22" i="1" s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K8" i="1" s="1"/>
  <c r="K44" i="1" s="1"/>
  <c r="J9" i="1"/>
  <c r="J9" i="2" s="1"/>
  <c r="G9" i="1"/>
  <c r="F9" i="1"/>
  <c r="F9" i="2" s="1"/>
  <c r="C9" i="1"/>
  <c r="C9" i="2" s="1"/>
  <c r="B9" i="1"/>
  <c r="B9" i="2" s="1"/>
  <c r="K45" i="1" l="1"/>
  <c r="M45" i="1" s="1"/>
  <c r="J22" i="1"/>
  <c r="J22" i="2" s="1"/>
  <c r="J8" i="1"/>
  <c r="G22" i="2"/>
  <c r="G29" i="2"/>
  <c r="G18" i="2"/>
  <c r="D23" i="1"/>
  <c r="B23" i="3" s="1"/>
  <c r="C23" i="2"/>
  <c r="G27" i="2"/>
  <c r="G9" i="2"/>
  <c r="F8" i="1"/>
  <c r="F44" i="1" s="1"/>
  <c r="F45" i="1" s="1"/>
  <c r="F22" i="1"/>
  <c r="F22" i="2" s="1"/>
  <c r="K9" i="2"/>
  <c r="G8" i="1"/>
  <c r="G44" i="1" s="1"/>
  <c r="K23" i="2"/>
  <c r="K42" i="2"/>
  <c r="G20" i="2"/>
  <c r="K20" i="2"/>
  <c r="B8" i="1"/>
  <c r="B44" i="1" s="1"/>
  <c r="B45" i="1" s="1"/>
  <c r="B22" i="1"/>
  <c r="B22" i="2" s="1"/>
  <c r="K8" i="2"/>
  <c r="K22" i="2"/>
  <c r="K29" i="2"/>
  <c r="K18" i="2"/>
  <c r="C8" i="1"/>
  <c r="C44" i="1" s="1"/>
  <c r="G23" i="2"/>
  <c r="K27" i="2"/>
  <c r="C22" i="1"/>
  <c r="C22" i="2" s="1"/>
  <c r="G42" i="2"/>
  <c r="J46" i="2"/>
  <c r="C45" i="1" l="1"/>
  <c r="E45" i="1" s="1"/>
  <c r="D44" i="1"/>
  <c r="H44" i="1"/>
  <c r="G45" i="1"/>
  <c r="I45" i="1" s="1"/>
  <c r="J8" i="2"/>
  <c r="J44" i="1"/>
  <c r="J44" i="2"/>
  <c r="C8" i="2"/>
  <c r="B8" i="2"/>
  <c r="G8" i="2"/>
  <c r="K44" i="2"/>
  <c r="M27" i="2" s="1"/>
  <c r="F8" i="2"/>
  <c r="F46" i="2"/>
  <c r="C46" i="2"/>
  <c r="C45" i="2"/>
  <c r="B46" i="2"/>
  <c r="H45" i="1" l="1"/>
  <c r="J45" i="1"/>
  <c r="L45" i="1" s="1"/>
  <c r="L44" i="1"/>
  <c r="D45" i="1"/>
  <c r="F44" i="2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F44" i="3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D44" i="3"/>
  <c r="B44" i="3"/>
  <c r="H43" i="1"/>
  <c r="D43" i="3" s="1"/>
  <c r="D43" i="1"/>
  <c r="B43" i="3" s="1"/>
  <c r="H42" i="1"/>
  <c r="D42" i="3" s="1"/>
  <c r="D42" i="1"/>
  <c r="B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9" i="1"/>
  <c r="D29" i="3" s="1"/>
  <c r="D29" i="1"/>
  <c r="B29" i="3" s="1"/>
  <c r="H28" i="1"/>
  <c r="D28" i="3" s="1"/>
  <c r="D28" i="1"/>
  <c r="B28" i="3" s="1"/>
  <c r="H27" i="1"/>
  <c r="D27" i="3" s="1"/>
  <c r="D27" i="1"/>
  <c r="B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3" i="1"/>
  <c r="D23" i="3" s="1"/>
  <c r="H22" i="1"/>
  <c r="D22" i="3" s="1"/>
  <c r="D22" i="1"/>
  <c r="B22" i="3" s="1"/>
  <c r="H21" i="1"/>
  <c r="D21" i="3" s="1"/>
  <c r="D21" i="1"/>
  <c r="B21" i="3" s="1"/>
  <c r="H20" i="1"/>
  <c r="D20" i="3" s="1"/>
  <c r="D20" i="1"/>
  <c r="B20" i="3" s="1"/>
  <c r="H19" i="1"/>
  <c r="D19" i="3" s="1"/>
  <c r="D19" i="1"/>
  <c r="B19" i="3" s="1"/>
  <c r="H18" i="1"/>
  <c r="D18" i="3" s="1"/>
  <c r="D18" i="1"/>
  <c r="B18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9" i="1"/>
  <c r="D9" i="3" s="1"/>
  <c r="D9" i="1"/>
  <c r="B9" i="3" s="1"/>
  <c r="H8" i="1"/>
  <c r="D8" i="3" s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<sst xmlns="http://schemas.openxmlformats.org/spreadsheetml/2006/main" count="420" uniqueCount="230">
  <si>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</si>
  <si>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</si>
  <si>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</si>
  <si>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</si>
  <si>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</si>
  <si>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</si>
  <si>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</si>
  <si>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</si>
  <si>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</si>
  <si>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</si>
  <si>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</si>
  <si>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</si>
  <si>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</si>
  <si>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</si>
  <si>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</si>
  <si>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</si>
  <si>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</si>
  <si>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</si>
  <si>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</si>
  <si>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</si>
  <si>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</si>
  <si>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</si>
  <si>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</si>
  <si>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</si>
  <si>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</si>
  <si>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</si>
  <si>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</si>
  <si>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</si>
  <si>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</si>
  <si>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</si>
  <si>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</si>
  <si>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</si>
  <si>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</si>
  <si>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</si>
  <si>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</si>
  <si>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</si>
  <si>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</si>
  <si>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</si>
  <si>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</si>
  <si>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</si>
  <si>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</si>
  <si>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</si>
  <si>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</si>
  <si>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</si>
  <si>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</si>
  <si>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</si>
  <si>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</si>
  <si>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</si>
  <si>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</si>
  <si>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</si>
  <si>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</si>
  <si>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</si>
  <si>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</si>
  <si>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</si>
  <si>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</si>
  <si>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</si>
  <si>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</si>
  <si>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</si>
  <si>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</si>
  <si>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</si>
  <si>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</si>
  <si>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</si>
  <si>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</si>
  <si>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</si>
  <si>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</si>
  <si>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</si>
  <si>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</si>
  <si>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</si>
  <si>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</si>
  <si>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</si>
  <si>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</si>
  <si>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</si>
  <si>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</si>
  <si>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</si>
  <si>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</si>
  <si>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</si>
  <si>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</si>
  <si>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</si>
  <si>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</si>
  <si>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</si>
  <si>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</si>
  <si>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</si>
  <si>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</si>
  <si>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</si>
  <si>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</si>
  <si>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</si>
  <si>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</si>
  <si>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</si>
  <si>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</si>
  <si>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</si>
  <si>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</si>
  <si>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</si>
  <si>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</si>
  <si>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</si>
  <si>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</si>
  <si>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</si>
  <si>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</si>
  <si>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</si>
  <si>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</si>
  <si>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</si>
  <si>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</si>
  <si>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</si>
  <si>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</si>
  <si>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</si>
  <si>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</si>
  <si>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</si>
  <si>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</si>
  <si>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</si>
  <si>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</si>
  <si>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</si>
  <si>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</si>
  <si>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</si>
  <si>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</si>
  <si>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</si>
  <si>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</si>
  <si>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</si>
  <si>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</si>
  <si>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 xml:space="preserve"> Pay(18)  (%)</t>
  </si>
  <si>
    <t>Değişim    ('19/'18)</t>
  </si>
  <si>
    <t xml:space="preserve"> Pay(19)  (%)</t>
  </si>
  <si>
    <t>SON 12 AYLIK
(2019/2018)</t>
  </si>
  <si>
    <t>2019 YILI İHRACATIMIZDA İLK 20 ÜLKE (1.000 $)</t>
  </si>
  <si>
    <t>2019 İHRACAT RAKAMLARI - TL</t>
  </si>
  <si>
    <t>TEMMUZ  (2019/2018)</t>
  </si>
  <si>
    <t>OCAK - TEMMUZ (2019/2018)</t>
  </si>
  <si>
    <t>1 - 31 TEMMUZ İHRACAT RAKAMLARI</t>
  </si>
  <si>
    <t xml:space="preserve">SEKTÖREL BAZDA İHRACAT RAKAMLARI -1.000 $ </t>
  </si>
  <si>
    <t>1 - 31 TEMMUZ</t>
  </si>
  <si>
    <t>1 OCAK  -  31 TEMMUZ</t>
  </si>
  <si>
    <t>2017 - 2018</t>
  </si>
  <si>
    <t>2018 - 2019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</si>
  <si>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</si>
  <si>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</si>
  <si>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</si>
  <si>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</si>
  <si>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</si>
  <si>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</si>
  <si>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</si>
  <si>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</si>
  <si>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</si>
  <si>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</si>
  <si>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</si>
  <si>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</si>
  <si>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</si>
  <si>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</si>
  <si>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</si>
  <si>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</si>
  <si>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</si>
  <si>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</si>
  <si>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</si>
  <si>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</si>
  <si>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</si>
  <si>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</si>
  <si>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</si>
  <si>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</si>
  <si>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</si>
  <si>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</si>
  <si>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</si>
  <si>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2018  1 - 31 TEMMUZ</t>
  </si>
  <si>
    <t>2019  1 - 31 TEMMUZ</t>
  </si>
  <si>
    <t>SİNGAPUR</t>
  </si>
  <si>
    <t>VENEZUELA</t>
  </si>
  <si>
    <t>PANAMA</t>
  </si>
  <si>
    <t>HONG KONG</t>
  </si>
  <si>
    <t>CİBUTİ</t>
  </si>
  <si>
    <t>KARADAĞ</t>
  </si>
  <si>
    <t>VİETNAM</t>
  </si>
  <si>
    <t>TÜRKMENİSTAN</t>
  </si>
  <si>
    <t>İSVİÇRE</t>
  </si>
  <si>
    <t>ETİYOPYA</t>
  </si>
  <si>
    <t>ALMANYA</t>
  </si>
  <si>
    <t>BİRLEŞİK KRALLIK</t>
  </si>
  <si>
    <t>FRANSA</t>
  </si>
  <si>
    <t>İTALYA</t>
  </si>
  <si>
    <t>ABD</t>
  </si>
  <si>
    <t>IRAK</t>
  </si>
  <si>
    <t>İSPANYA</t>
  </si>
  <si>
    <t>HOLLANDA</t>
  </si>
  <si>
    <t>İSRAİL</t>
  </si>
  <si>
    <t>RUSYA FEDERASYONU</t>
  </si>
  <si>
    <t>İSTANBUL</t>
  </si>
  <si>
    <t>BURSA</t>
  </si>
  <si>
    <t>KOCAELI</t>
  </si>
  <si>
    <t>İZMIR</t>
  </si>
  <si>
    <t>ANKARA</t>
  </si>
  <si>
    <t>GAZIANTEP</t>
  </si>
  <si>
    <t>SAKARYA</t>
  </si>
  <si>
    <t>MANISA</t>
  </si>
  <si>
    <t>DENIZLI</t>
  </si>
  <si>
    <t>HATAY</t>
  </si>
  <si>
    <t>KARS</t>
  </si>
  <si>
    <t>YOZGAT</t>
  </si>
  <si>
    <t>BITLIS</t>
  </si>
  <si>
    <t>KILIS</t>
  </si>
  <si>
    <t>VAN</t>
  </si>
  <si>
    <t>ADIYAMAN</t>
  </si>
  <si>
    <t>OSMANIYE</t>
  </si>
  <si>
    <t>MUŞ</t>
  </si>
  <si>
    <t>AĞRI</t>
  </si>
  <si>
    <t>ERZURUM</t>
  </si>
  <si>
    <t>İMMİB</t>
  </si>
  <si>
    <t>UİB</t>
  </si>
  <si>
    <t>İTKİB</t>
  </si>
  <si>
    <t>OAİB</t>
  </si>
  <si>
    <t>AKİB</t>
  </si>
  <si>
    <t>EİB</t>
  </si>
  <si>
    <t>GAİB</t>
  </si>
  <si>
    <t>İİB</t>
  </si>
  <si>
    <t>DENİB</t>
  </si>
  <si>
    <t>DAİB</t>
  </si>
  <si>
    <t>BAİB</t>
  </si>
  <si>
    <t>KİB</t>
  </si>
  <si>
    <t>DKİB</t>
  </si>
  <si>
    <t>ROMANYA</t>
  </si>
  <si>
    <t>POLONYA</t>
  </si>
  <si>
    <t>SUUDİ ARABİSTAN</t>
  </si>
  <si>
    <t>BELÇİKA</t>
  </si>
  <si>
    <t>MISIR</t>
  </si>
  <si>
    <t>BULGARİSTAN</t>
  </si>
  <si>
    <t>ÇİN</t>
  </si>
  <si>
    <t>İRAN</t>
  </si>
  <si>
    <t>BAE</t>
  </si>
  <si>
    <t>FAS</t>
  </si>
  <si>
    <t>ÖZEL İHRACAT TOPLAMI</t>
  </si>
  <si>
    <t>Antrepo ve Serbest Bölgeler Farkı</t>
  </si>
  <si>
    <t>GENEL İHRACAT TOPLAMI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</si>
  <si>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=2018 Yılında 0 fobusd üzerindeki İller baz alınmıştır.</t>
    </r>
  </si>
  <si>
    <t>1 Temmuz - 31 Temmuz</t>
  </si>
  <si>
    <t>1 Ocak - 31 Temmuz</t>
  </si>
  <si>
    <t>1 Ağustos - 31 Temmuz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</si>
</sst>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2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rgb="FF002060"/>
      <name val="Arial Tur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6" borderId="0" applyNumberFormat="0" applyBorder="0" applyAlignment="0" applyProtection="0"/>
    <xf numFmtId="0" fontId="40" fillId="29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27" borderId="0" applyNumberFormat="0" applyBorder="0" applyAlignment="0" applyProtection="0"/>
    <xf numFmtId="0" fontId="40" fillId="31" borderId="0" applyNumberFormat="0" applyBorder="0" applyAlignment="0" applyProtection="0"/>
    <xf numFmtId="0" fontId="40" fillId="30" borderId="0" applyNumberFormat="0" applyBorder="0" applyAlignment="0" applyProtection="0"/>
    <xf numFmtId="0" fontId="40" fillId="32" borderId="0" applyNumberFormat="0" applyBorder="0" applyAlignment="0" applyProtection="0"/>
    <xf numFmtId="0" fontId="40" fillId="31" borderId="0" applyNumberFormat="0" applyBorder="0" applyAlignment="0" applyProtection="0"/>
    <xf numFmtId="0" fontId="41" fillId="33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3" borderId="0" applyNumberFormat="0" applyBorder="0" applyAlignment="0" applyProtection="0"/>
    <xf numFmtId="0" fontId="41" fillId="27" borderId="0" applyNumberFormat="0" applyBorder="0" applyAlignment="0" applyProtection="0"/>
    <xf numFmtId="0" fontId="4" fillId="5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" fillId="8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" fillId="11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" fillId="14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" fillId="17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" fillId="20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" fillId="6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" fillId="9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" fillId="12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" fillId="15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" fillId="18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" fillId="2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15" fillId="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15" fillId="10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15" fillId="13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1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15" fillId="19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15" fillId="22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5" fillId="0" borderId="23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8" fillId="0" borderId="26" applyNumberFormat="0" applyFill="0" applyAlignment="0" applyProtection="0"/>
    <xf numFmtId="0" fontId="48" fillId="0" borderId="0" applyNumberFormat="0" applyFill="0" applyBorder="0" applyAlignment="0" applyProtection="0"/>
    <xf numFmtId="0" fontId="49" fillId="39" borderId="27" applyNumberFormat="0" applyAlignment="0" applyProtection="0"/>
    <xf numFmtId="0" fontId="49" fillId="39" borderId="27" applyNumberFormat="0" applyAlignment="0" applyProtection="0"/>
    <xf numFmtId="0" fontId="50" fillId="40" borderId="28" applyNumberFormat="0" applyAlignment="0" applyProtection="0"/>
    <xf numFmtId="0" fontId="50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1" fillId="39" borderId="29" applyNumberFormat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2" fillId="31" borderId="27" applyNumberFormat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6" fillId="0" borderId="1" applyNumberFormat="0" applyFill="0" applyAlignment="0" applyProtection="0"/>
    <xf numFmtId="0" fontId="46" fillId="0" borderId="24" applyNumberFormat="0" applyFill="0" applyAlignment="0" applyProtection="0"/>
    <xf numFmtId="0" fontId="7" fillId="0" borderId="2" applyNumberFormat="0" applyFill="0" applyAlignment="0" applyProtection="0"/>
    <xf numFmtId="0" fontId="47" fillId="0" borderId="25" applyNumberFormat="0" applyFill="0" applyAlignment="0" applyProtection="0"/>
    <xf numFmtId="0" fontId="8" fillId="0" borderId="3" applyNumberFormat="0" applyFill="0" applyAlignment="0" applyProtection="0"/>
    <xf numFmtId="0" fontId="48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" fillId="2" borderId="4" applyNumberFormat="0" applyAlignment="0" applyProtection="0"/>
    <xf numFmtId="0" fontId="52" fillId="31" borderId="27" applyNumberFormat="0" applyAlignment="0" applyProtection="0"/>
    <xf numFmtId="0" fontId="52" fillId="31" borderId="27" applyNumberFormat="0" applyAlignment="0" applyProtection="0"/>
    <xf numFmtId="0" fontId="11" fillId="0" borderId="6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8" fillId="0" borderId="0"/>
    <xf numFmtId="0" fontId="40" fillId="0" borderId="0"/>
    <xf numFmtId="0" fontId="40" fillId="0" borderId="0"/>
    <xf numFmtId="0" fontId="28" fillId="0" borderId="0"/>
    <xf numFmtId="0" fontId="4" fillId="0" borderId="0"/>
    <xf numFmtId="0" fontId="40" fillId="0" borderId="0"/>
    <xf numFmtId="0" fontId="40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1" fillId="39" borderId="29" applyNumberFormat="0" applyAlignment="0" applyProtection="0"/>
    <xf numFmtId="0" fontId="51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5" fillId="0" borderId="31" applyNumberFormat="0" applyFill="0" applyAlignment="0" applyProtection="0"/>
    <xf numFmtId="0" fontId="14" fillId="0" borderId="8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6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2" fillId="5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" fillId="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" fillId="11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2" fillId="14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" fillId="17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" fillId="2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" fillId="6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" fillId="9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" fillId="12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" fillId="15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" fillId="18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" fillId="21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9" fillId="39" borderId="27" applyNumberFormat="0" applyAlignment="0" applyProtection="0"/>
    <xf numFmtId="0" fontId="49" fillId="39" borderId="27" applyNumberFormat="0" applyAlignment="0" applyProtection="0"/>
    <xf numFmtId="0" fontId="49" fillId="39" borderId="27" applyNumberFormat="0" applyAlignment="0" applyProtection="0"/>
    <xf numFmtId="0" fontId="50" fillId="40" borderId="28" applyNumberFormat="0" applyAlignment="0" applyProtection="0"/>
    <xf numFmtId="0" fontId="50" fillId="40" borderId="28" applyNumberFormat="0" applyAlignment="0" applyProtection="0"/>
    <xf numFmtId="0" fontId="50" fillId="40" borderId="28" applyNumberFormat="0" applyAlignment="0" applyProtection="0"/>
    <xf numFmtId="165" fontId="16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49" fillId="39" borderId="27" applyNumberFormat="0" applyAlignment="0" applyProtection="0"/>
    <xf numFmtId="0" fontId="52" fillId="31" borderId="27" applyNumberFormat="0" applyAlignment="0" applyProtection="0"/>
    <xf numFmtId="0" fontId="52" fillId="31" borderId="27" applyNumberFormat="0" applyAlignment="0" applyProtection="0"/>
    <xf numFmtId="0" fontId="52" fillId="31" borderId="27" applyNumberFormat="0" applyAlignment="0" applyProtection="0"/>
    <xf numFmtId="0" fontId="50" fillId="40" borderId="28" applyNumberFormat="0" applyAlignment="0" applyProtection="0"/>
    <xf numFmtId="0" fontId="53" fillId="41" borderId="0" applyNumberFormat="0" applyBorder="0" applyAlignment="0" applyProtection="0"/>
    <xf numFmtId="0" fontId="44" fillId="38" borderId="0" applyNumberFormat="0" applyBorder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6" fillId="0" borderId="0"/>
    <xf numFmtId="0" fontId="40" fillId="0" borderId="0"/>
    <xf numFmtId="0" fontId="40" fillId="0" borderId="0"/>
    <xf numFmtId="0" fontId="16" fillId="0" borderId="0"/>
    <xf numFmtId="0" fontId="40" fillId="0" borderId="0"/>
    <xf numFmtId="0" fontId="40" fillId="0" borderId="0"/>
    <xf numFmtId="0" fontId="40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2" fillId="4" borderId="7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40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4" fillId="31" borderId="0" applyNumberFormat="0" applyBorder="0" applyAlignment="0" applyProtection="0"/>
    <xf numFmtId="0" fontId="51" fillId="39" borderId="29" applyNumberFormat="0" applyAlignment="0" applyProtection="0"/>
    <xf numFmtId="0" fontId="51" fillId="39" borderId="29" applyNumberFormat="0" applyAlignment="0" applyProtection="0"/>
    <xf numFmtId="0" fontId="51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0" fontId="55" fillId="0" borderId="31" applyNumberFormat="0" applyFill="0" applyAlignment="0" applyProtection="0"/>
    <xf numFmtId="165" fontId="16" fillId="0" borderId="0" applyFont="0" applyFill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3" borderId="0" applyNumberFormat="0" applyBorder="0" applyAlignment="0" applyProtection="0"/>
    <xf numFmtId="0" fontId="41" fillId="37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" fillId="0" borderId="0"/>
  </cellStyleXfs>
  <cellXfs count="178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7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59" fillId="0" borderId="10" xfId="0" applyNumberFormat="1" applyFont="1" applyFill="1" applyBorder="1"/>
    <xf numFmtId="49" fontId="59" fillId="0" borderId="9" xfId="0" applyNumberFormat="1" applyFont="1" applyFill="1" applyBorder="1"/>
    <xf numFmtId="4" fontId="60" fillId="0" borderId="9" xfId="0" applyNumberFormat="1" applyFont="1" applyFill="1" applyBorder="1"/>
    <xf numFmtId="4" fontId="60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0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8" fillId="42" borderId="9" xfId="0" applyNumberFormat="1" applyFont="1" applyFill="1" applyBorder="1" applyAlignment="1">
      <alignment horizontal="center"/>
    </xf>
    <xf numFmtId="0" fontId="58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0" fillId="0" borderId="9" xfId="0" applyNumberFormat="1" applyFont="1" applyFill="1" applyBorder="1" applyAlignment="1">
      <alignment horizontal="right"/>
    </xf>
    <xf numFmtId="3" fontId="60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22" fillId="0" borderId="9" xfId="2" applyFont="1" applyFill="1" applyBorder="1"/>
    <xf numFmtId="3" fontId="25" fillId="0" borderId="9" xfId="2" applyNumberFormat="1" applyFont="1" applyFill="1" applyBorder="1" applyAlignment="1">
      <alignment horizontal="center"/>
    </xf>
    <xf numFmtId="166" fontId="25" fillId="0" borderId="9" xfId="2" applyNumberFormat="1" applyFont="1" applyFill="1" applyBorder="1" applyAlignment="1">
      <alignment horizontal="center"/>
    </xf>
    <xf numFmtId="167" fontId="27" fillId="0" borderId="9" xfId="2" applyNumberFormat="1" applyFont="1" applyFill="1" applyBorder="1" applyAlignment="1">
      <alignment horizontal="center"/>
    </xf>
    <xf numFmtId="166" fontId="29" fillId="0" borderId="9" xfId="2" applyNumberFormat="1" applyFont="1" applyFill="1" applyBorder="1" applyAlignment="1">
      <alignment horizontal="center"/>
    </xf>
    <xf numFmtId="166" fontId="61" fillId="0" borderId="9" xfId="2" applyNumberFormat="1" applyFont="1" applyFill="1" applyBorder="1" applyAlignment="1">
      <alignment horizontal="center"/>
    </xf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2" fontId="71" fillId="0" borderId="9" xfId="2" applyNumberFormat="1" applyFont="1" applyFill="1" applyBorder="1" applyAlignment="1">
      <alignment horizontal="center" wrapText="1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3" fillId="0" borderId="0" xfId="2" applyFont="1" applyFill="1" applyBorder="1"/>
    <xf numFmtId="0" fontId="62" fillId="0" borderId="0" xfId="0" applyFont="1" applyFill="1" applyAlignment="1">
      <alignment horizontal="left"/>
    </xf>
    <xf numFmtId="0" fontId="62" fillId="0" borderId="0" xfId="0" applyFont="1" applyFill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166" fontId="68" fillId="43" borderId="9" xfId="170" applyNumberFormat="1" applyFont="1" applyFill="1" applyBorder="1" applyAlignment="1">
      <alignment horizontal="center"/>
    </xf>
    <xf numFmtId="49" fontId="67" fillId="43" borderId="32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3" fontId="29" fillId="44" borderId="9" xfId="2" applyNumberFormat="1" applyFont="1" applyFill="1" applyBorder="1" applyAlignment="1">
      <alignment horizontal="center"/>
    </xf>
    <xf numFmtId="3" fontId="61" fillId="44" borderId="9" xfId="2" applyNumberFormat="1" applyFont="1" applyFill="1" applyBorder="1" applyAlignment="1">
      <alignment horizontal="center"/>
    </xf>
    <xf numFmtId="166" fontId="61" fillId="45" borderId="9" xfId="2" applyNumberFormat="1" applyFont="1" applyFill="1" applyBorder="1" applyAlignment="1">
      <alignment horizontal="center"/>
    </xf>
    <xf numFmtId="0" fontId="25" fillId="0" borderId="9" xfId="2" applyFont="1" applyFill="1" applyBorder="1"/>
    <xf numFmtId="166" fontId="27" fillId="0" borderId="9" xfId="2" applyNumberFormat="1" applyFont="1" applyFill="1" applyBorder="1" applyAlignment="1">
      <alignment horizontal="center"/>
    </xf>
    <xf numFmtId="3" fontId="76" fillId="0" borderId="33" xfId="0" applyNumberFormat="1" applyFont="1" applyFill="1" applyBorder="1" applyAlignment="1">
      <alignment horizontal="right"/>
    </xf>
    <xf numFmtId="0" fontId="80" fillId="0" borderId="34" xfId="0" applyFont="1" applyFill="1" applyBorder="1" applyAlignment="1">
      <alignment horizontal="center"/>
    </xf>
    <xf numFmtId="3" fontId="80" fillId="0" borderId="35" xfId="0" applyNumberFormat="1" applyFont="1" applyFill="1" applyBorder="1" applyAlignment="1">
      <alignment horizontal="right"/>
    </xf>
    <xf numFmtId="3" fontId="81" fillId="0" borderId="35" xfId="0" applyNumberFormat="1" applyFont="1" applyFill="1" applyBorder="1" applyAlignment="1">
      <alignment horizontal="right"/>
    </xf>
    <xf numFmtId="3" fontId="80" fillId="0" borderId="36" xfId="0" applyNumberFormat="1" applyFont="1" applyFill="1" applyBorder="1" applyAlignment="1">
      <alignment horizontal="right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'2002_2019_AYLIK_IHR'!$A$25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'2002_2019_AYLIK_IHR'!$C$25:$N$25</c:f>
              <c:numCache>
                <c:formatCode>#,##0</c:formatCode>
                <c:ptCount val="12"/>
                <c:pt idx="0">
                  <c:v>9885840.659690002</c:v>
                </c:pt>
                <c:pt idx="1">
                  <c:v>10687692.01867</c:v>
                </c:pt>
                <c:pt idx="2">
                  <c:v>12705742.031419998</c:v>
                </c:pt>
                <c:pt idx="3">
                  <c:v>11355037.323370002</c:v>
                </c:pt>
                <c:pt idx="4">
                  <c:v>11589567.368589999</c:v>
                </c:pt>
                <c:pt idx="5">
                  <c:v>10581860.051659998</c:v>
                </c:pt>
                <c:pt idx="6">
                  <c:v>11551782.578860002</c:v>
                </c:pt>
                <c:pt idx="7">
                  <c:v>10100382.412859999</c:v>
                </c:pt>
                <c:pt idx="8">
                  <c:v>11715110.584280001</c:v>
                </c:pt>
                <c:pt idx="9">
                  <c:v>12703230.547409998</c:v>
                </c:pt>
                <c:pt idx="10">
                  <c:v>12273352.743820002</c:v>
                </c:pt>
                <c:pt idx="11">
                  <c:v>11068448.028479999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'2002_2019_AYLIK_IHR'!$A$24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'2002_2019_AYLIK_IHR'!$C$24:$N$24</c:f>
              <c:numCache>
                <c:formatCode>#,##0</c:formatCode>
                <c:ptCount val="12"/>
                <c:pt idx="0">
                  <c:v>10617872.864540001</c:v>
                </c:pt>
                <c:pt idx="1">
                  <c:v>11047503.569890002</c:v>
                </c:pt>
                <c:pt idx="2">
                  <c:v>12633400.56525</c:v>
                </c:pt>
                <c:pt idx="3">
                  <c:v>11771135.832490001</c:v>
                </c:pt>
                <c:pt idx="4">
                  <c:v>13014638.07931</c:v>
                </c:pt>
                <c:pt idx="5">
                  <c:v>8898490.3171800002</c:v>
                </c:pt>
                <c:pt idx="6">
                  <c:v>12543607.19063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0485872"/>
        <c:axId val="-1660489136"/>
      </c:lineChart>
      <c:catAx>
        <c:axId val="-166048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048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04891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04858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'2002_2019_AYLIK_IHR'!$C$10:$N$10</c:f>
              <c:numCache>
                <c:formatCode>#,##0</c:formatCode>
                <c:ptCount val="12"/>
                <c:pt idx="0">
                  <c:v>112141.59022</c:v>
                </c:pt>
                <c:pt idx="1">
                  <c:v>114851.12919000001</c:v>
                </c:pt>
                <c:pt idx="2">
                  <c:v>118300.13249</c:v>
                </c:pt>
                <c:pt idx="3">
                  <c:v>117759.88364</c:v>
                </c:pt>
                <c:pt idx="4">
                  <c:v>117900.62353</c:v>
                </c:pt>
                <c:pt idx="5">
                  <c:v>63523.862450000001</c:v>
                </c:pt>
                <c:pt idx="6">
                  <c:v>83419.181259999998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'2002_2019_AYLIK_IHR'!$C$11:$N$11</c:f>
              <c:numCache>
                <c:formatCode>#,##0</c:formatCode>
                <c:ptCount val="12"/>
                <c:pt idx="0">
                  <c:v>108333.43629</c:v>
                </c:pt>
                <c:pt idx="1">
                  <c:v>107572.17714</c:v>
                </c:pt>
                <c:pt idx="2">
                  <c:v>114735.2337</c:v>
                </c:pt>
                <c:pt idx="3">
                  <c:v>103051.37514</c:v>
                </c:pt>
                <c:pt idx="4">
                  <c:v>98740.460529999997</c:v>
                </c:pt>
                <c:pt idx="5">
                  <c:v>72043.221720000001</c:v>
                </c:pt>
                <c:pt idx="6">
                  <c:v>76536.520529999994</c:v>
                </c:pt>
                <c:pt idx="7">
                  <c:v>90846.776310000001</c:v>
                </c:pt>
                <c:pt idx="8">
                  <c:v>154030.35561999999</c:v>
                </c:pt>
                <c:pt idx="9">
                  <c:v>176872.83212000001</c:v>
                </c:pt>
                <c:pt idx="10">
                  <c:v>157635.96547</c:v>
                </c:pt>
                <c:pt idx="11">
                  <c:v>126553.29386999999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8149296"/>
        <c:axId val="-1568149840"/>
      </c:lineChart>
      <c:catAx>
        <c:axId val="-156814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8149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68149840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81492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'2002_2019_AYLIK_IHR'!$C$12:$N$12</c:f>
              <c:numCache>
                <c:formatCode>#,##0</c:formatCode>
                <c:ptCount val="12"/>
                <c:pt idx="0">
                  <c:v>152196.42077999999</c:v>
                </c:pt>
                <c:pt idx="1">
                  <c:v>144359.66367000001</c:v>
                </c:pt>
                <c:pt idx="2">
                  <c:v>136200.95042000001</c:v>
                </c:pt>
                <c:pt idx="3">
                  <c:v>136105.94815000001</c:v>
                </c:pt>
                <c:pt idx="4">
                  <c:v>133716.91673999999</c:v>
                </c:pt>
                <c:pt idx="5">
                  <c:v>76322.856289999996</c:v>
                </c:pt>
                <c:pt idx="6">
                  <c:v>113741.92636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'2002_2019_AYLIK_IHR'!$C$13:$N$13</c:f>
              <c:numCache>
                <c:formatCode>#,##0</c:formatCode>
                <c:ptCount val="12"/>
                <c:pt idx="0">
                  <c:v>153621.37202000001</c:v>
                </c:pt>
                <c:pt idx="1">
                  <c:v>132753.50149</c:v>
                </c:pt>
                <c:pt idx="2">
                  <c:v>124563.13004</c:v>
                </c:pt>
                <c:pt idx="3">
                  <c:v>147757.61514000001</c:v>
                </c:pt>
                <c:pt idx="4">
                  <c:v>140152.84507000001</c:v>
                </c:pt>
                <c:pt idx="5">
                  <c:v>100310.21571</c:v>
                </c:pt>
                <c:pt idx="6">
                  <c:v>117908.15614000001</c:v>
                </c:pt>
                <c:pt idx="7">
                  <c:v>63697.746619999998</c:v>
                </c:pt>
                <c:pt idx="8">
                  <c:v>130280.1053</c:v>
                </c:pt>
                <c:pt idx="9">
                  <c:v>178003.61371000001</c:v>
                </c:pt>
                <c:pt idx="10">
                  <c:v>179367.82448000001</c:v>
                </c:pt>
                <c:pt idx="11">
                  <c:v>164637.43549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8141680"/>
        <c:axId val="-1568144944"/>
      </c:lineChart>
      <c:catAx>
        <c:axId val="-156814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8144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681449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81416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'2002_2019_AYLIK_IHR'!$C$14:$N$14</c:f>
              <c:numCache>
                <c:formatCode>#,##0</c:formatCode>
                <c:ptCount val="12"/>
                <c:pt idx="0">
                  <c:v>28852.43131</c:v>
                </c:pt>
                <c:pt idx="1">
                  <c:v>26829.830040000001</c:v>
                </c:pt>
                <c:pt idx="2">
                  <c:v>34862.358189999999</c:v>
                </c:pt>
                <c:pt idx="3">
                  <c:v>24122.14443</c:v>
                </c:pt>
                <c:pt idx="4">
                  <c:v>27950.958019999998</c:v>
                </c:pt>
                <c:pt idx="5">
                  <c:v>15857.39517</c:v>
                </c:pt>
                <c:pt idx="6">
                  <c:v>17132.11995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'2002_2019_AYLIK_IHR'!$C$15:$N$15</c:f>
              <c:numCache>
                <c:formatCode>#,##0</c:formatCode>
                <c:ptCount val="12"/>
                <c:pt idx="0">
                  <c:v>63470.139309999999</c:v>
                </c:pt>
                <c:pt idx="1">
                  <c:v>57999.799489999998</c:v>
                </c:pt>
                <c:pt idx="2">
                  <c:v>47250.82015</c:v>
                </c:pt>
                <c:pt idx="3">
                  <c:v>28798.931809999998</c:v>
                </c:pt>
                <c:pt idx="4">
                  <c:v>27552.43924</c:v>
                </c:pt>
                <c:pt idx="5">
                  <c:v>17097.2582</c:v>
                </c:pt>
                <c:pt idx="6">
                  <c:v>17987.946319999999</c:v>
                </c:pt>
                <c:pt idx="7">
                  <c:v>16805.825659999999</c:v>
                </c:pt>
                <c:pt idx="8">
                  <c:v>26288.061740000001</c:v>
                </c:pt>
                <c:pt idx="9">
                  <c:v>28306.503280000001</c:v>
                </c:pt>
                <c:pt idx="10">
                  <c:v>34843.242209999997</c:v>
                </c:pt>
                <c:pt idx="11">
                  <c:v>33075.86722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8148208"/>
        <c:axId val="-1568140048"/>
      </c:lineChart>
      <c:catAx>
        <c:axId val="-156814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8140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681400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81482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'2002_2019_AYLIK_IHR'!$C$16:$N$16</c:f>
              <c:numCache>
                <c:formatCode>#,##0</c:formatCode>
                <c:ptCount val="12"/>
                <c:pt idx="0">
                  <c:v>82543.428780000002</c:v>
                </c:pt>
                <c:pt idx="1">
                  <c:v>82148.817379999993</c:v>
                </c:pt>
                <c:pt idx="2">
                  <c:v>73557.318710000007</c:v>
                </c:pt>
                <c:pt idx="3">
                  <c:v>60277.450449999997</c:v>
                </c:pt>
                <c:pt idx="4">
                  <c:v>96526.272779999999</c:v>
                </c:pt>
                <c:pt idx="5">
                  <c:v>57984.925450000002</c:v>
                </c:pt>
                <c:pt idx="6">
                  <c:v>63430.082369999996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'2002_2019_AYLIK_IHR'!$C$17:$N$17</c:f>
              <c:numCache>
                <c:formatCode>#,##0</c:formatCode>
                <c:ptCount val="12"/>
                <c:pt idx="0">
                  <c:v>77553.726509999993</c:v>
                </c:pt>
                <c:pt idx="1">
                  <c:v>83548.081090000007</c:v>
                </c:pt>
                <c:pt idx="2">
                  <c:v>65103.239679999999</c:v>
                </c:pt>
                <c:pt idx="3">
                  <c:v>53878.586889999999</c:v>
                </c:pt>
                <c:pt idx="4">
                  <c:v>72477.135729999995</c:v>
                </c:pt>
                <c:pt idx="5">
                  <c:v>86879.483730000007</c:v>
                </c:pt>
                <c:pt idx="6">
                  <c:v>90149.987599999993</c:v>
                </c:pt>
                <c:pt idx="7">
                  <c:v>66542.850229999996</c:v>
                </c:pt>
                <c:pt idx="8">
                  <c:v>119426.97013</c:v>
                </c:pt>
                <c:pt idx="9">
                  <c:v>122858.87014</c:v>
                </c:pt>
                <c:pt idx="10">
                  <c:v>101133.17666</c:v>
                </c:pt>
                <c:pt idx="11">
                  <c:v>72009.888709999999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8147664"/>
        <c:axId val="-1568139504"/>
      </c:lineChart>
      <c:catAx>
        <c:axId val="-156814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8139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68139504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81476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'2002_2019_AYLIK_IHR'!$C$18:$N$18</c:f>
              <c:numCache>
                <c:formatCode>#,##0</c:formatCode>
                <c:ptCount val="12"/>
                <c:pt idx="0">
                  <c:v>8448.1456600000001</c:v>
                </c:pt>
                <c:pt idx="1">
                  <c:v>13166.345960000001</c:v>
                </c:pt>
                <c:pt idx="2">
                  <c:v>19682.62761</c:v>
                </c:pt>
                <c:pt idx="3">
                  <c:v>9745.6436599999997</c:v>
                </c:pt>
                <c:pt idx="4">
                  <c:v>8977.9546100000007</c:v>
                </c:pt>
                <c:pt idx="5">
                  <c:v>3904.7493800000002</c:v>
                </c:pt>
                <c:pt idx="6">
                  <c:v>4972.45856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'2002_2019_AYLIK_IHR'!$C$19:$N$19</c:f>
              <c:numCache>
                <c:formatCode>#,##0</c:formatCode>
                <c:ptCount val="12"/>
                <c:pt idx="0">
                  <c:v>8699.7593300000008</c:v>
                </c:pt>
                <c:pt idx="1">
                  <c:v>14888.55919</c:v>
                </c:pt>
                <c:pt idx="2">
                  <c:v>18298.714830000001</c:v>
                </c:pt>
                <c:pt idx="3">
                  <c:v>11630.61274</c:v>
                </c:pt>
                <c:pt idx="4">
                  <c:v>6780.4105499999996</c:v>
                </c:pt>
                <c:pt idx="5">
                  <c:v>4806.9034300000003</c:v>
                </c:pt>
                <c:pt idx="6">
                  <c:v>4293.7941899999996</c:v>
                </c:pt>
                <c:pt idx="7">
                  <c:v>4651.7716099999998</c:v>
                </c:pt>
                <c:pt idx="8">
                  <c:v>5349.45957</c:v>
                </c:pt>
                <c:pt idx="9">
                  <c:v>5137.6928900000003</c:v>
                </c:pt>
                <c:pt idx="10">
                  <c:v>7430.7043599999997</c:v>
                </c:pt>
                <c:pt idx="11">
                  <c:v>7334.2233299999998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8146032"/>
        <c:axId val="-1568143312"/>
      </c:lineChart>
      <c:catAx>
        <c:axId val="-156814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814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68143312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8146032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'2002_2019_AYLIK_IHR'!$C$20:$N$20</c:f>
              <c:numCache>
                <c:formatCode>#,##0</c:formatCode>
                <c:ptCount val="12"/>
                <c:pt idx="0">
                  <c:v>220627.41555000001</c:v>
                </c:pt>
                <c:pt idx="1">
                  <c:v>211080.66346000001</c:v>
                </c:pt>
                <c:pt idx="2">
                  <c:v>237556.44433999999</c:v>
                </c:pt>
                <c:pt idx="3">
                  <c:v>217807.31377000001</c:v>
                </c:pt>
                <c:pt idx="4">
                  <c:v>231041.14744</c:v>
                </c:pt>
                <c:pt idx="5">
                  <c:v>168318.23602000001</c:v>
                </c:pt>
                <c:pt idx="6">
                  <c:v>212603.57691999999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'2002_2019_AYLIK_IHR'!$A$21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'2002_2019_AYLIK_IHR'!$C$21:$N$21</c:f>
              <c:numCache>
                <c:formatCode>#,##0</c:formatCode>
                <c:ptCount val="12"/>
                <c:pt idx="0">
                  <c:v>218255.13686</c:v>
                </c:pt>
                <c:pt idx="1">
                  <c:v>177209.36773</c:v>
                </c:pt>
                <c:pt idx="2">
                  <c:v>219741.03091</c:v>
                </c:pt>
                <c:pt idx="3">
                  <c:v>213714.70480000001</c:v>
                </c:pt>
                <c:pt idx="4">
                  <c:v>211948.28867000001</c:v>
                </c:pt>
                <c:pt idx="5">
                  <c:v>189600.86120000001</c:v>
                </c:pt>
                <c:pt idx="6">
                  <c:v>202231.44690000001</c:v>
                </c:pt>
                <c:pt idx="7">
                  <c:v>192331.07040999999</c:v>
                </c:pt>
                <c:pt idx="8">
                  <c:v>208921.23465</c:v>
                </c:pt>
                <c:pt idx="9">
                  <c:v>221852.63436</c:v>
                </c:pt>
                <c:pt idx="10">
                  <c:v>241024.81894</c:v>
                </c:pt>
                <c:pt idx="11">
                  <c:v>213749.00803999999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8138416"/>
        <c:axId val="-1568138960"/>
      </c:lineChart>
      <c:catAx>
        <c:axId val="-156813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8138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68138960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813841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'2002_2019_AYLIK_IHR'!$C$22:$N$22</c:f>
              <c:numCache>
                <c:formatCode>#,##0</c:formatCode>
                <c:ptCount val="12"/>
                <c:pt idx="0">
                  <c:v>392913.52137999999</c:v>
                </c:pt>
                <c:pt idx="1">
                  <c:v>411557.63325000001</c:v>
                </c:pt>
                <c:pt idx="2">
                  <c:v>472015.21286000003</c:v>
                </c:pt>
                <c:pt idx="3">
                  <c:v>476746.76844999997</c:v>
                </c:pt>
                <c:pt idx="4">
                  <c:v>526955.14821999997</c:v>
                </c:pt>
                <c:pt idx="5">
                  <c:v>347580.33094000001</c:v>
                </c:pt>
                <c:pt idx="6">
                  <c:v>497674.40857999999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'2002_2019_AYLIK_IHR'!$A$23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'2002_2019_AYLIK_IHR'!$C$23:$N$23</c:f>
              <c:numCache>
                <c:formatCode>#,##0</c:formatCode>
                <c:ptCount val="12"/>
                <c:pt idx="0">
                  <c:v>371395.50023000001</c:v>
                </c:pt>
                <c:pt idx="1">
                  <c:v>397684.04918999999</c:v>
                </c:pt>
                <c:pt idx="2">
                  <c:v>456864.21461999998</c:v>
                </c:pt>
                <c:pt idx="3">
                  <c:v>412343.83591999998</c:v>
                </c:pt>
                <c:pt idx="4">
                  <c:v>429316.54726000002</c:v>
                </c:pt>
                <c:pt idx="5">
                  <c:v>384816.46629999997</c:v>
                </c:pt>
                <c:pt idx="6">
                  <c:v>405451.54681000003</c:v>
                </c:pt>
                <c:pt idx="7">
                  <c:v>364775.44137000002</c:v>
                </c:pt>
                <c:pt idx="8">
                  <c:v>409699.7548</c:v>
                </c:pt>
                <c:pt idx="9">
                  <c:v>439509.54566</c:v>
                </c:pt>
                <c:pt idx="10">
                  <c:v>484324.64371999999</c:v>
                </c:pt>
                <c:pt idx="11">
                  <c:v>458488.33971999999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8137328"/>
        <c:axId val="-1568142768"/>
      </c:lineChart>
      <c:catAx>
        <c:axId val="-156813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8142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6814276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813732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'2002_2019_AYLIK_IHR'!$C$26:$N$26</c:f>
              <c:numCache>
                <c:formatCode>#,##0</c:formatCode>
                <c:ptCount val="12"/>
                <c:pt idx="0">
                  <c:v>675630.67648000002</c:v>
                </c:pt>
                <c:pt idx="1">
                  <c:v>639736.87993000005</c:v>
                </c:pt>
                <c:pt idx="2">
                  <c:v>727359.05839000002</c:v>
                </c:pt>
                <c:pt idx="3">
                  <c:v>690930.17524999997</c:v>
                </c:pt>
                <c:pt idx="4">
                  <c:v>787206.29497000005</c:v>
                </c:pt>
                <c:pt idx="5">
                  <c:v>510265.53233999998</c:v>
                </c:pt>
                <c:pt idx="6">
                  <c:v>663883.57927999995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'2002_2019_AYLIK_IHR'!$A$27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'2002_2019_AYLIK_IHR'!$C$27:$N$27</c:f>
              <c:numCache>
                <c:formatCode>#,##0</c:formatCode>
                <c:ptCount val="12"/>
                <c:pt idx="0">
                  <c:v>695217.7378</c:v>
                </c:pt>
                <c:pt idx="1">
                  <c:v>698373.08108999999</c:v>
                </c:pt>
                <c:pt idx="2">
                  <c:v>791150.88341000001</c:v>
                </c:pt>
                <c:pt idx="3">
                  <c:v>706266.24419</c:v>
                </c:pt>
                <c:pt idx="4">
                  <c:v>747205.41078000003</c:v>
                </c:pt>
                <c:pt idx="5">
                  <c:v>659429.48675000004</c:v>
                </c:pt>
                <c:pt idx="6">
                  <c:v>699563.46785999998</c:v>
                </c:pt>
                <c:pt idx="7">
                  <c:v>615916.05243000004</c:v>
                </c:pt>
                <c:pt idx="8">
                  <c:v>716707.9632</c:v>
                </c:pt>
                <c:pt idx="9">
                  <c:v>759081.84704000002</c:v>
                </c:pt>
                <c:pt idx="10">
                  <c:v>746780.30568999995</c:v>
                </c:pt>
                <c:pt idx="11">
                  <c:v>621554.73043999996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8152560"/>
        <c:axId val="-1568151472"/>
      </c:lineChart>
      <c:catAx>
        <c:axId val="-156815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8151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681514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815256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'2002_2019_AYLIK_IHR'!$C$28:$N$28</c:f>
              <c:numCache>
                <c:formatCode>#,##0</c:formatCode>
                <c:ptCount val="12"/>
                <c:pt idx="0">
                  <c:v>116828.76678999999</c:v>
                </c:pt>
                <c:pt idx="1">
                  <c:v>146323.11429</c:v>
                </c:pt>
                <c:pt idx="2">
                  <c:v>176111.12617999999</c:v>
                </c:pt>
                <c:pt idx="3">
                  <c:v>141728.89782000001</c:v>
                </c:pt>
                <c:pt idx="4">
                  <c:v>162736.09656000001</c:v>
                </c:pt>
                <c:pt idx="5">
                  <c:v>87701.241399999999</c:v>
                </c:pt>
                <c:pt idx="6">
                  <c:v>166177.06912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'2002_2019_AYLIK_IHR'!$A$29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'2002_2019_AYLIK_IHR'!$C$29:$N$29</c:f>
              <c:numCache>
                <c:formatCode>#,##0</c:formatCode>
                <c:ptCount val="12"/>
                <c:pt idx="0">
                  <c:v>129006.51098000001</c:v>
                </c:pt>
                <c:pt idx="1">
                  <c:v>144500.90893000001</c:v>
                </c:pt>
                <c:pt idx="2">
                  <c:v>168928.24050000001</c:v>
                </c:pt>
                <c:pt idx="3">
                  <c:v>149690.21275999999</c:v>
                </c:pt>
                <c:pt idx="4">
                  <c:v>141957.16248999999</c:v>
                </c:pt>
                <c:pt idx="5">
                  <c:v>117837.21334</c:v>
                </c:pt>
                <c:pt idx="6">
                  <c:v>149645.90728000001</c:v>
                </c:pt>
                <c:pt idx="7">
                  <c:v>142626.19941999999</c:v>
                </c:pt>
                <c:pt idx="8">
                  <c:v>138313.47309000001</c:v>
                </c:pt>
                <c:pt idx="9">
                  <c:v>142955.52056999999</c:v>
                </c:pt>
                <c:pt idx="10">
                  <c:v>124206.18283999999</c:v>
                </c:pt>
                <c:pt idx="11">
                  <c:v>133910.55101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8150928"/>
        <c:axId val="-1567508480"/>
      </c:lineChart>
      <c:catAx>
        <c:axId val="-156815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750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675084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8150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'2002_2019_AYLIK_IHR'!$C$30:$N$30</c:f>
              <c:numCache>
                <c:formatCode>#,##0</c:formatCode>
                <c:ptCount val="12"/>
                <c:pt idx="0">
                  <c:v>182672.99269000001</c:v>
                </c:pt>
                <c:pt idx="1">
                  <c:v>185831.68093999999</c:v>
                </c:pt>
                <c:pt idx="2">
                  <c:v>208933.02343999999</c:v>
                </c:pt>
                <c:pt idx="3">
                  <c:v>229695.19378</c:v>
                </c:pt>
                <c:pt idx="4">
                  <c:v>235801.35787000001</c:v>
                </c:pt>
                <c:pt idx="5">
                  <c:v>133024.01274999999</c:v>
                </c:pt>
                <c:pt idx="6">
                  <c:v>223066.17452999999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'2002_2019_AYLIK_IHR'!$C$31:$N$31</c:f>
              <c:numCache>
                <c:formatCode>#,##0</c:formatCode>
                <c:ptCount val="12"/>
                <c:pt idx="0">
                  <c:v>168766.30025999999</c:v>
                </c:pt>
                <c:pt idx="1">
                  <c:v>173337.79154999999</c:v>
                </c:pt>
                <c:pt idx="2">
                  <c:v>211790.01795000001</c:v>
                </c:pt>
                <c:pt idx="3">
                  <c:v>190638.38509</c:v>
                </c:pt>
                <c:pt idx="4">
                  <c:v>200048.17971</c:v>
                </c:pt>
                <c:pt idx="5">
                  <c:v>152699.56980999999</c:v>
                </c:pt>
                <c:pt idx="6">
                  <c:v>184959.29788</c:v>
                </c:pt>
                <c:pt idx="7">
                  <c:v>158376.42644000001</c:v>
                </c:pt>
                <c:pt idx="8">
                  <c:v>193617.09578</c:v>
                </c:pt>
                <c:pt idx="9">
                  <c:v>213044.10553</c:v>
                </c:pt>
                <c:pt idx="10">
                  <c:v>227692.57577</c:v>
                </c:pt>
                <c:pt idx="11">
                  <c:v>190174.85818000001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7512832"/>
        <c:axId val="-1567514464"/>
      </c:lineChart>
      <c:catAx>
        <c:axId val="-156751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7514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6751446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75128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'2002_2019_AYLIK_IHR'!$A$59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'2002_2019_AYLIK_IHR'!$C$59:$N$59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334207.24878999998</c:v>
                </c:pt>
                <c:pt idx="2">
                  <c:v>376898.40801999997</c:v>
                </c:pt>
                <c:pt idx="3">
                  <c:v>369344.33247000002</c:v>
                </c:pt>
                <c:pt idx="4">
                  <c:v>430250.76095999999</c:v>
                </c:pt>
                <c:pt idx="5">
                  <c:v>379256.99645999999</c:v>
                </c:pt>
                <c:pt idx="6">
                  <c:v>403169.32608999999</c:v>
                </c:pt>
                <c:pt idx="7">
                  <c:v>325034.33490000002</c:v>
                </c:pt>
                <c:pt idx="8">
                  <c:v>364373.57481999998</c:v>
                </c:pt>
                <c:pt idx="9">
                  <c:v>415068.17206999997</c:v>
                </c:pt>
                <c:pt idx="10">
                  <c:v>398765.57965999999</c:v>
                </c:pt>
                <c:pt idx="11">
                  <c:v>373590.67228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'2002_2019_AYLIK_IHR'!$A$58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'2002_2019_AYLIK_IHR'!$C$58:$N$58</c:f>
              <c:numCache>
                <c:formatCode>#,##0</c:formatCode>
                <c:ptCount val="12"/>
                <c:pt idx="0">
                  <c:v>304076.68474</c:v>
                </c:pt>
                <c:pt idx="1">
                  <c:v>293966.76949999999</c:v>
                </c:pt>
                <c:pt idx="2">
                  <c:v>368407.54131</c:v>
                </c:pt>
                <c:pt idx="3">
                  <c:v>385325.96221999999</c:v>
                </c:pt>
                <c:pt idx="4">
                  <c:v>459540.64302000002</c:v>
                </c:pt>
                <c:pt idx="5">
                  <c:v>317598.39010000002</c:v>
                </c:pt>
                <c:pt idx="6">
                  <c:v>381187.08545000001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0487504"/>
        <c:axId val="-1660488048"/>
      </c:lineChart>
      <c:catAx>
        <c:axId val="-166048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048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04880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0487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'2002_2019_AYLIK_IHR'!$C$32:$N$32</c:f>
              <c:numCache>
                <c:formatCode>#,##0</c:formatCode>
                <c:ptCount val="12"/>
                <c:pt idx="0">
                  <c:v>1535609.2996</c:v>
                </c:pt>
                <c:pt idx="1">
                  <c:v>1640830.0581100001</c:v>
                </c:pt>
                <c:pt idx="2">
                  <c:v>1827987.7106399999</c:v>
                </c:pt>
                <c:pt idx="3">
                  <c:v>1764484.31916</c:v>
                </c:pt>
                <c:pt idx="4">
                  <c:v>1940785.79611</c:v>
                </c:pt>
                <c:pt idx="5">
                  <c:v>1295485.05119</c:v>
                </c:pt>
                <c:pt idx="6">
                  <c:v>1734092.64916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'2002_2019_AYLIK_IHR'!$C$33:$N$33</c:f>
              <c:numCache>
                <c:formatCode>#,##0</c:formatCode>
                <c:ptCount val="12"/>
                <c:pt idx="0">
                  <c:v>1349422.57565</c:v>
                </c:pt>
                <c:pt idx="1">
                  <c:v>1260182.7250900001</c:v>
                </c:pt>
                <c:pt idx="2">
                  <c:v>1560031.6217</c:v>
                </c:pt>
                <c:pt idx="3">
                  <c:v>1347988.6047799999</c:v>
                </c:pt>
                <c:pt idx="4">
                  <c:v>1461147.1682800001</c:v>
                </c:pt>
                <c:pt idx="5">
                  <c:v>1417615.5962</c:v>
                </c:pt>
                <c:pt idx="6">
                  <c:v>1473229.56596</c:v>
                </c:pt>
                <c:pt idx="7">
                  <c:v>1374071.0901299999</c:v>
                </c:pt>
                <c:pt idx="8">
                  <c:v>1529378.4950900001</c:v>
                </c:pt>
                <c:pt idx="9">
                  <c:v>1582997.2827900001</c:v>
                </c:pt>
                <c:pt idx="10">
                  <c:v>1489242.90093</c:v>
                </c:pt>
                <c:pt idx="11">
                  <c:v>1503844.8994199999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7509024"/>
        <c:axId val="-1567507392"/>
      </c:lineChart>
      <c:catAx>
        <c:axId val="-15675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7507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67507392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75090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'2002_2019_AYLIK_IHR'!$C$42:$N$42</c:f>
              <c:numCache>
                <c:formatCode>#,##0</c:formatCode>
                <c:ptCount val="12"/>
                <c:pt idx="0">
                  <c:v>585633.22141999996</c:v>
                </c:pt>
                <c:pt idx="1">
                  <c:v>601146.06064000004</c:v>
                </c:pt>
                <c:pt idx="2">
                  <c:v>699108.66949</c:v>
                </c:pt>
                <c:pt idx="3">
                  <c:v>660409.92442000005</c:v>
                </c:pt>
                <c:pt idx="4">
                  <c:v>780752.38682999997</c:v>
                </c:pt>
                <c:pt idx="5">
                  <c:v>472456.94115000003</c:v>
                </c:pt>
                <c:pt idx="6">
                  <c:v>683827.55911000003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'2002_2019_AYLIK_IHR'!$C$43:$N$43</c:f>
              <c:numCache>
                <c:formatCode>#,##0</c:formatCode>
                <c:ptCount val="12"/>
                <c:pt idx="0">
                  <c:v>511761.42559</c:v>
                </c:pt>
                <c:pt idx="1">
                  <c:v>546682.48063999997</c:v>
                </c:pt>
                <c:pt idx="2">
                  <c:v>635697.34967000003</c:v>
                </c:pt>
                <c:pt idx="3">
                  <c:v>602372.30782999995</c:v>
                </c:pt>
                <c:pt idx="4">
                  <c:v>622542.98627999995</c:v>
                </c:pt>
                <c:pt idx="5">
                  <c:v>551031.92663</c:v>
                </c:pt>
                <c:pt idx="6">
                  <c:v>611385.17429999996</c:v>
                </c:pt>
                <c:pt idx="7">
                  <c:v>550693.31339000002</c:v>
                </c:pt>
                <c:pt idx="8">
                  <c:v>612335.35514999996</c:v>
                </c:pt>
                <c:pt idx="9">
                  <c:v>702357.67391999997</c:v>
                </c:pt>
                <c:pt idx="10">
                  <c:v>702670.03673000005</c:v>
                </c:pt>
                <c:pt idx="11">
                  <c:v>662277.51751000003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7512288"/>
        <c:axId val="-1567507936"/>
      </c:lineChart>
      <c:catAx>
        <c:axId val="-156751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7507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67507936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751228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'2002_2019_AYLIK_IHR'!$C$36:$N$36</c:f>
              <c:numCache>
                <c:formatCode>#,##0</c:formatCode>
                <c:ptCount val="12"/>
                <c:pt idx="0">
                  <c:v>2327778.2903999998</c:v>
                </c:pt>
                <c:pt idx="1">
                  <c:v>2544761.5178999999</c:v>
                </c:pt>
                <c:pt idx="2">
                  <c:v>2883259.3495</c:v>
                </c:pt>
                <c:pt idx="3">
                  <c:v>2615210.3193899998</c:v>
                </c:pt>
                <c:pt idx="4">
                  <c:v>2753750.4176699999</c:v>
                </c:pt>
                <c:pt idx="5">
                  <c:v>2190063.1169199999</c:v>
                </c:pt>
                <c:pt idx="6">
                  <c:v>2900872.4708599998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'2002_2019_AYLIK_IHR'!$C$37:$N$37</c:f>
              <c:numCache>
                <c:formatCode>#,##0</c:formatCode>
                <c:ptCount val="12"/>
                <c:pt idx="0">
                  <c:v>2285575.09082</c:v>
                </c:pt>
                <c:pt idx="1">
                  <c:v>2795908.2250100002</c:v>
                </c:pt>
                <c:pt idx="2">
                  <c:v>3144072.3177899998</c:v>
                </c:pt>
                <c:pt idx="3">
                  <c:v>2901983.6377599998</c:v>
                </c:pt>
                <c:pt idx="4">
                  <c:v>2764086.87109</c:v>
                </c:pt>
                <c:pt idx="5">
                  <c:v>2539894.5764500001</c:v>
                </c:pt>
                <c:pt idx="6">
                  <c:v>2762765.1183199999</c:v>
                </c:pt>
                <c:pt idx="7">
                  <c:v>1607579.5556600001</c:v>
                </c:pt>
                <c:pt idx="8">
                  <c:v>2605339.7833199999</c:v>
                </c:pt>
                <c:pt idx="9">
                  <c:v>2918844.09448</c:v>
                </c:pt>
                <c:pt idx="10">
                  <c:v>2766870.56311</c:v>
                </c:pt>
                <c:pt idx="11">
                  <c:v>2472050.9073200002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7510656"/>
        <c:axId val="-1567513920"/>
      </c:lineChart>
      <c:catAx>
        <c:axId val="-15675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7513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6751392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7510656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'2002_2019_AYLIK_IHR'!$C$40:$N$40</c:f>
              <c:numCache>
                <c:formatCode>#,##0</c:formatCode>
                <c:ptCount val="12"/>
                <c:pt idx="0">
                  <c:v>797372.27099999995</c:v>
                </c:pt>
                <c:pt idx="1">
                  <c:v>889006.11655000004</c:v>
                </c:pt>
                <c:pt idx="2">
                  <c:v>992643.89688000001</c:v>
                </c:pt>
                <c:pt idx="3">
                  <c:v>937248.51385999995</c:v>
                </c:pt>
                <c:pt idx="4">
                  <c:v>1043078.65854</c:v>
                </c:pt>
                <c:pt idx="5">
                  <c:v>716403.72508999996</c:v>
                </c:pt>
                <c:pt idx="6">
                  <c:v>950449.82553999999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'2002_2019_AYLIK_IHR'!$C$41:$N$41</c:f>
              <c:numCache>
                <c:formatCode>#,##0</c:formatCode>
                <c:ptCount val="12"/>
                <c:pt idx="0">
                  <c:v>767130.12494999997</c:v>
                </c:pt>
                <c:pt idx="1">
                  <c:v>879671.44675</c:v>
                </c:pt>
                <c:pt idx="2">
                  <c:v>1028302.50552</c:v>
                </c:pt>
                <c:pt idx="3">
                  <c:v>948811.22777</c:v>
                </c:pt>
                <c:pt idx="4">
                  <c:v>985780.75783000002</c:v>
                </c:pt>
                <c:pt idx="5">
                  <c:v>861743.66347999999</c:v>
                </c:pt>
                <c:pt idx="6">
                  <c:v>871250.50378999999</c:v>
                </c:pt>
                <c:pt idx="7">
                  <c:v>800780.33372999995</c:v>
                </c:pt>
                <c:pt idx="8">
                  <c:v>999346.64451000001</c:v>
                </c:pt>
                <c:pt idx="9">
                  <c:v>1112823.5381700001</c:v>
                </c:pt>
                <c:pt idx="10">
                  <c:v>1091022.97832</c:v>
                </c:pt>
                <c:pt idx="11">
                  <c:v>957264.71921999997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7513376"/>
        <c:axId val="-1567511744"/>
      </c:lineChart>
      <c:catAx>
        <c:axId val="-156751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7511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67511744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751337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'2002_2019_AYLIK_IHR'!$C$34:$N$34</c:f>
              <c:numCache>
                <c:formatCode>#,##0</c:formatCode>
                <c:ptCount val="12"/>
                <c:pt idx="0">
                  <c:v>1415182.2905999999</c:v>
                </c:pt>
                <c:pt idx="1">
                  <c:v>1413924.13726</c:v>
                </c:pt>
                <c:pt idx="2">
                  <c:v>1675092.64008</c:v>
                </c:pt>
                <c:pt idx="3">
                  <c:v>1503688.78452</c:v>
                </c:pt>
                <c:pt idx="4">
                  <c:v>1623843.0335500001</c:v>
                </c:pt>
                <c:pt idx="5">
                  <c:v>1089503.56889</c:v>
                </c:pt>
                <c:pt idx="6">
                  <c:v>1678681.3461800001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'2002_2019_AYLIK_IHR'!$C$35:$N$35</c:f>
              <c:numCache>
                <c:formatCode>#,##0</c:formatCode>
                <c:ptCount val="12"/>
                <c:pt idx="0">
                  <c:v>1427518.43108</c:v>
                </c:pt>
                <c:pt idx="1">
                  <c:v>1405228.1349899999</c:v>
                </c:pt>
                <c:pt idx="2">
                  <c:v>1678441.7929199999</c:v>
                </c:pt>
                <c:pt idx="3">
                  <c:v>1464978.9456799999</c:v>
                </c:pt>
                <c:pt idx="4">
                  <c:v>1481008.6370600001</c:v>
                </c:pt>
                <c:pt idx="5">
                  <c:v>1354519.1820700001</c:v>
                </c:pt>
                <c:pt idx="6">
                  <c:v>1580512.7409000001</c:v>
                </c:pt>
                <c:pt idx="7">
                  <c:v>1385410.35732</c:v>
                </c:pt>
                <c:pt idx="8">
                  <c:v>1459363.2105399999</c:v>
                </c:pt>
                <c:pt idx="9">
                  <c:v>1560998.60411</c:v>
                </c:pt>
                <c:pt idx="10">
                  <c:v>1525316.12387</c:v>
                </c:pt>
                <c:pt idx="11">
                  <c:v>1306075.54639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7511200"/>
        <c:axId val="-1567510112"/>
      </c:lineChart>
      <c:catAx>
        <c:axId val="-156751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7510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67510112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75112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'2002_2019_AYLIK_IHR'!$C$44:$N$44</c:f>
              <c:numCache>
                <c:formatCode>#,##0</c:formatCode>
                <c:ptCount val="12"/>
                <c:pt idx="0">
                  <c:v>650800.40540000005</c:v>
                </c:pt>
                <c:pt idx="1">
                  <c:v>655137.05460999999</c:v>
                </c:pt>
                <c:pt idx="2">
                  <c:v>712463.91770999995</c:v>
                </c:pt>
                <c:pt idx="3">
                  <c:v>707123.87927000003</c:v>
                </c:pt>
                <c:pt idx="4">
                  <c:v>827714.63899000001</c:v>
                </c:pt>
                <c:pt idx="5">
                  <c:v>516979.37888999999</c:v>
                </c:pt>
                <c:pt idx="6">
                  <c:v>710378.07489000005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'2002_2019_AYLIK_IHR'!$C$45:$N$45</c:f>
              <c:numCache>
                <c:formatCode>#,##0</c:formatCode>
                <c:ptCount val="12"/>
                <c:pt idx="0">
                  <c:v>597071.10094999999</c:v>
                </c:pt>
                <c:pt idx="1">
                  <c:v>635627.30166</c:v>
                </c:pt>
                <c:pt idx="2">
                  <c:v>752659.75242999999</c:v>
                </c:pt>
                <c:pt idx="3">
                  <c:v>697996.73695000005</c:v>
                </c:pt>
                <c:pt idx="4">
                  <c:v>716062.79812000005</c:v>
                </c:pt>
                <c:pt idx="5">
                  <c:v>656930.07006000006</c:v>
                </c:pt>
                <c:pt idx="6">
                  <c:v>686917.14109000005</c:v>
                </c:pt>
                <c:pt idx="7">
                  <c:v>600373.56460000004</c:v>
                </c:pt>
                <c:pt idx="8">
                  <c:v>663410.00473000004</c:v>
                </c:pt>
                <c:pt idx="9">
                  <c:v>715231.58592999994</c:v>
                </c:pt>
                <c:pt idx="10">
                  <c:v>729424.65784</c:v>
                </c:pt>
                <c:pt idx="11">
                  <c:v>631280.74283999996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7509568"/>
        <c:axId val="-1566453888"/>
      </c:lineChart>
      <c:catAx>
        <c:axId val="-156750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6453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664538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750956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'2002_2019_AYLIK_IHR'!$C$48:$N$48</c:f>
              <c:numCache>
                <c:formatCode>#,##0</c:formatCode>
                <c:ptCount val="12"/>
                <c:pt idx="0">
                  <c:v>251910.98457</c:v>
                </c:pt>
                <c:pt idx="1">
                  <c:v>266390.37828</c:v>
                </c:pt>
                <c:pt idx="2">
                  <c:v>316763.11015999998</c:v>
                </c:pt>
                <c:pt idx="3">
                  <c:v>311347.17155999999</c:v>
                </c:pt>
                <c:pt idx="4">
                  <c:v>354168.10736999998</c:v>
                </c:pt>
                <c:pt idx="5">
                  <c:v>235279.44222999999</c:v>
                </c:pt>
                <c:pt idx="6">
                  <c:v>316503.97356000001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'2002_2019_AYLIK_IHR'!$C$49:$N$49</c:f>
              <c:numCache>
                <c:formatCode>#,##0</c:formatCode>
                <c:ptCount val="12"/>
                <c:pt idx="0">
                  <c:v>208340.64773999999</c:v>
                </c:pt>
                <c:pt idx="1">
                  <c:v>239376.10553999999</c:v>
                </c:pt>
                <c:pt idx="2">
                  <c:v>266845.07678</c:v>
                </c:pt>
                <c:pt idx="3">
                  <c:v>258401.22227999999</c:v>
                </c:pt>
                <c:pt idx="4">
                  <c:v>273577.41087999998</c:v>
                </c:pt>
                <c:pt idx="5">
                  <c:v>254254.18246000001</c:v>
                </c:pt>
                <c:pt idx="6">
                  <c:v>256352.098</c:v>
                </c:pt>
                <c:pt idx="7">
                  <c:v>220587.65960000001</c:v>
                </c:pt>
                <c:pt idx="8">
                  <c:v>243458.81565999999</c:v>
                </c:pt>
                <c:pt idx="9">
                  <c:v>261500.93969</c:v>
                </c:pt>
                <c:pt idx="10">
                  <c:v>261200.28651000001</c:v>
                </c:pt>
                <c:pt idx="11">
                  <c:v>242754.13456999999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6453344"/>
        <c:axId val="-1566448448"/>
      </c:lineChart>
      <c:catAx>
        <c:axId val="-156645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6448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664484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6453344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'2002_2019_AYLIK_IHR'!$C$50:$N$50</c:f>
              <c:numCache>
                <c:formatCode>#,##0</c:formatCode>
                <c:ptCount val="12"/>
                <c:pt idx="0">
                  <c:v>272605.94021999999</c:v>
                </c:pt>
                <c:pt idx="1">
                  <c:v>250588.32324999999</c:v>
                </c:pt>
                <c:pt idx="2">
                  <c:v>297957.09169999999</c:v>
                </c:pt>
                <c:pt idx="3">
                  <c:v>258376.59945000001</c:v>
                </c:pt>
                <c:pt idx="4">
                  <c:v>362019.43745000003</c:v>
                </c:pt>
                <c:pt idx="5">
                  <c:v>216756.12458</c:v>
                </c:pt>
                <c:pt idx="6">
                  <c:v>509268.51685000001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'2002_2019_AYLIK_IHR'!$A$51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'2002_2019_AYLIK_IHR'!$C$51:$N$51</c:f>
              <c:numCache>
                <c:formatCode>#,##0</c:formatCode>
                <c:ptCount val="12"/>
                <c:pt idx="0">
                  <c:v>141387.96517000001</c:v>
                </c:pt>
                <c:pt idx="1">
                  <c:v>195475.11747</c:v>
                </c:pt>
                <c:pt idx="2">
                  <c:v>522430.24839999998</c:v>
                </c:pt>
                <c:pt idx="3">
                  <c:v>354309.10266999999</c:v>
                </c:pt>
                <c:pt idx="4">
                  <c:v>250675.26118999999</c:v>
                </c:pt>
                <c:pt idx="5">
                  <c:v>197918.91388000001</c:v>
                </c:pt>
                <c:pt idx="6">
                  <c:v>259578.60659000001</c:v>
                </c:pt>
                <c:pt idx="7">
                  <c:v>896160.51095999999</c:v>
                </c:pt>
                <c:pt idx="8">
                  <c:v>590170.82400999998</c:v>
                </c:pt>
                <c:pt idx="9">
                  <c:v>471252.56047000003</c:v>
                </c:pt>
                <c:pt idx="10">
                  <c:v>271965.27688999998</c:v>
                </c:pt>
                <c:pt idx="11">
                  <c:v>252127.06664999999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6454432"/>
        <c:axId val="-1566455520"/>
      </c:lineChart>
      <c:catAx>
        <c:axId val="-156645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6455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664555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64544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'2002_2019_AYLIK_IHR'!$C$46:$N$46</c:f>
              <c:numCache>
                <c:formatCode>#,##0</c:formatCode>
                <c:ptCount val="12"/>
                <c:pt idx="0">
                  <c:v>1197475.51746</c:v>
                </c:pt>
                <c:pt idx="1">
                  <c:v>1195839.9701100001</c:v>
                </c:pt>
                <c:pt idx="2">
                  <c:v>1307614.5120900001</c:v>
                </c:pt>
                <c:pt idx="3">
                  <c:v>1235619.7409699999</c:v>
                </c:pt>
                <c:pt idx="4">
                  <c:v>1355755.5070700001</c:v>
                </c:pt>
                <c:pt idx="5">
                  <c:v>878053.9743</c:v>
                </c:pt>
                <c:pt idx="6">
                  <c:v>1243983.02969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'2002_2019_AYLIK_IHR'!$C$47:$N$47</c:f>
              <c:numCache>
                <c:formatCode>#,##0</c:formatCode>
                <c:ptCount val="12"/>
                <c:pt idx="0">
                  <c:v>1117500.22694</c:v>
                </c:pt>
                <c:pt idx="1">
                  <c:v>1147425.7328000001</c:v>
                </c:pt>
                <c:pt idx="2">
                  <c:v>1287238.8788399999</c:v>
                </c:pt>
                <c:pt idx="3">
                  <c:v>1122407.01217</c:v>
                </c:pt>
                <c:pt idx="4">
                  <c:v>1204113.1554399999</c:v>
                </c:pt>
                <c:pt idx="5">
                  <c:v>1187610.1720799999</c:v>
                </c:pt>
                <c:pt idx="6">
                  <c:v>1260244.78776</c:v>
                </c:pt>
                <c:pt idx="7">
                  <c:v>1181895.1413499999</c:v>
                </c:pt>
                <c:pt idx="8">
                  <c:v>1404159.719</c:v>
                </c:pt>
                <c:pt idx="9">
                  <c:v>1489947.0423300001</c:v>
                </c:pt>
                <c:pt idx="10">
                  <c:v>1659630.3535500001</c:v>
                </c:pt>
                <c:pt idx="11">
                  <c:v>1436930.80837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6461504"/>
        <c:axId val="-1566456064"/>
      </c:lineChart>
      <c:catAx>
        <c:axId val="-156646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6456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6645606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646150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'2002_2019_AYLIK_IHR'!$C$60:$N$60</c:f>
              <c:numCache>
                <c:formatCode>#,##0</c:formatCode>
                <c:ptCount val="12"/>
                <c:pt idx="0">
                  <c:v>304076.68474</c:v>
                </c:pt>
                <c:pt idx="1">
                  <c:v>293966.76949999999</c:v>
                </c:pt>
                <c:pt idx="2">
                  <c:v>368407.54131</c:v>
                </c:pt>
                <c:pt idx="3">
                  <c:v>385325.96221999999</c:v>
                </c:pt>
                <c:pt idx="4">
                  <c:v>459540.64302000002</c:v>
                </c:pt>
                <c:pt idx="5">
                  <c:v>317598.39010000002</c:v>
                </c:pt>
                <c:pt idx="6">
                  <c:v>381187.08545000001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'2002_2019_AYLIK_IHR'!$A$61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'2002_2019_AYLIK_IHR'!$C$61:$N$61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334207.24878999998</c:v>
                </c:pt>
                <c:pt idx="2">
                  <c:v>376898.40801999997</c:v>
                </c:pt>
                <c:pt idx="3">
                  <c:v>369344.33247000002</c:v>
                </c:pt>
                <c:pt idx="4">
                  <c:v>430250.76095999999</c:v>
                </c:pt>
                <c:pt idx="5">
                  <c:v>379256.99645999999</c:v>
                </c:pt>
                <c:pt idx="6">
                  <c:v>403169.32608999999</c:v>
                </c:pt>
                <c:pt idx="7">
                  <c:v>325034.33490000002</c:v>
                </c:pt>
                <c:pt idx="8">
                  <c:v>364373.57481999998</c:v>
                </c:pt>
                <c:pt idx="9">
                  <c:v>415068.17206999997</c:v>
                </c:pt>
                <c:pt idx="10">
                  <c:v>398765.57965999999</c:v>
                </c:pt>
                <c:pt idx="11">
                  <c:v>373590.67228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6452256"/>
        <c:axId val="-1566450624"/>
      </c:lineChart>
      <c:catAx>
        <c:axId val="-156645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6450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66450624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645225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'2002_2019_AYLIK_IHR'!$A$78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'2002_2019_AYLIK_IHR'!$C$78:$N$78</c:f>
              <c:numCache>
                <c:formatCode>#,##0</c:formatCode>
                <c:ptCount val="12"/>
                <c:pt idx="0">
                  <c:v>12434098.319</c:v>
                </c:pt>
                <c:pt idx="1">
                  <c:v>13148021.710999999</c:v>
                </c:pt>
                <c:pt idx="2">
                  <c:v>15553245.176999999</c:v>
                </c:pt>
                <c:pt idx="3">
                  <c:v>13846627.891000001</c:v>
                </c:pt>
                <c:pt idx="4">
                  <c:v>14256695.228</c:v>
                </c:pt>
                <c:pt idx="5">
                  <c:v>12924498.134</c:v>
                </c:pt>
                <c:pt idx="6">
                  <c:v>14048956.242000001</c:v>
                </c:pt>
                <c:pt idx="7">
                  <c:v>12331984.01</c:v>
                </c:pt>
                <c:pt idx="8">
                  <c:v>14397835.42</c:v>
                </c:pt>
                <c:pt idx="9">
                  <c:v>15676860.082</c:v>
                </c:pt>
                <c:pt idx="10">
                  <c:v>15491509.931</c:v>
                </c:pt>
                <c:pt idx="11">
                  <c:v>13810281.310000001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'2002_2019_AYLIK_IHR'!$C$79:$N$79</c:f>
              <c:numCache>
                <c:formatCode>#,##0</c:formatCode>
                <c:ptCount val="12"/>
                <c:pt idx="0">
                  <c:v>13180974.353</c:v>
                </c:pt>
                <c:pt idx="1">
                  <c:v>13571199.036</c:v>
                </c:pt>
                <c:pt idx="2">
                  <c:v>15461904.944</c:v>
                </c:pt>
                <c:pt idx="3">
                  <c:v>14464165.567</c:v>
                </c:pt>
                <c:pt idx="4">
                  <c:v>15956299.528000001</c:v>
                </c:pt>
                <c:pt idx="5">
                  <c:v>11081825.364</c:v>
                </c:pt>
                <c:pt idx="6">
                  <c:v>15237766.098999999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0486960"/>
        <c:axId val="-1660486416"/>
      </c:lineChart>
      <c:catAx>
        <c:axId val="-166048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0486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604864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604869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'2002_2019_AYLIK_IHR'!$C$38:$N$38</c:f>
              <c:numCache>
                <c:formatCode>#,##0</c:formatCode>
                <c:ptCount val="12"/>
                <c:pt idx="0">
                  <c:v>91914.359599999996</c:v>
                </c:pt>
                <c:pt idx="1">
                  <c:v>75710.983500000002</c:v>
                </c:pt>
                <c:pt idx="2">
                  <c:v>99641.453349999996</c:v>
                </c:pt>
                <c:pt idx="3">
                  <c:v>114409.47928</c:v>
                </c:pt>
                <c:pt idx="4">
                  <c:v>53989.944869999999</c:v>
                </c:pt>
                <c:pt idx="5">
                  <c:v>55639.569450000003</c:v>
                </c:pt>
                <c:pt idx="6">
                  <c:v>88646.392699999997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'2002_2019_AYLIK_IHR'!$C$39:$N$39</c:f>
              <c:numCache>
                <c:formatCode>#,##0</c:formatCode>
                <c:ptCount val="12"/>
                <c:pt idx="0">
                  <c:v>42524.265619999998</c:v>
                </c:pt>
                <c:pt idx="1">
                  <c:v>56242.339760000003</c:v>
                </c:pt>
                <c:pt idx="2">
                  <c:v>79226.622390000004</c:v>
                </c:pt>
                <c:pt idx="3">
                  <c:v>42637.633880000001</c:v>
                </c:pt>
                <c:pt idx="4">
                  <c:v>133538.68554000001</c:v>
                </c:pt>
                <c:pt idx="5">
                  <c:v>139721.95924</c:v>
                </c:pt>
                <c:pt idx="6">
                  <c:v>148742.76595999999</c:v>
                </c:pt>
                <c:pt idx="7">
                  <c:v>95641.843789999999</c:v>
                </c:pt>
                <c:pt idx="8">
                  <c:v>53260.481919999998</c:v>
                </c:pt>
                <c:pt idx="9">
                  <c:v>130754.85827</c:v>
                </c:pt>
                <c:pt idx="10">
                  <c:v>29652.930079999998</c:v>
                </c:pt>
                <c:pt idx="11">
                  <c:v>38576.353869999999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6454976"/>
        <c:axId val="-1566460960"/>
      </c:lineChart>
      <c:catAx>
        <c:axId val="-156645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6460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6646096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645497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'2002_2019_AYLIK_IHR'!$C$52:$N$52</c:f>
              <c:numCache>
                <c:formatCode>#,##0</c:formatCode>
                <c:ptCount val="12"/>
                <c:pt idx="0">
                  <c:v>174773.56437000001</c:v>
                </c:pt>
                <c:pt idx="1">
                  <c:v>170918.56770000001</c:v>
                </c:pt>
                <c:pt idx="2">
                  <c:v>282567.32348999998</c:v>
                </c:pt>
                <c:pt idx="3">
                  <c:v>197048.40953999999</c:v>
                </c:pt>
                <c:pt idx="4">
                  <c:v>248994.09604999999</c:v>
                </c:pt>
                <c:pt idx="5">
                  <c:v>207637.62205999999</c:v>
                </c:pt>
                <c:pt idx="6">
                  <c:v>234201.98892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'2002_2019_AYLIK_IHR'!$A$53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'2002_2019_AYLIK_IHR'!$C$53:$N$53</c:f>
              <c:numCache>
                <c:formatCode>#,##0</c:formatCode>
                <c:ptCount val="12"/>
                <c:pt idx="0">
                  <c:v>106506.34802</c:v>
                </c:pt>
                <c:pt idx="1">
                  <c:v>149655.0753</c:v>
                </c:pt>
                <c:pt idx="2">
                  <c:v>147926.57779000001</c:v>
                </c:pt>
                <c:pt idx="3">
                  <c:v>189961.07772999999</c:v>
                </c:pt>
                <c:pt idx="4">
                  <c:v>190016.05770999999</c:v>
                </c:pt>
                <c:pt idx="5">
                  <c:v>123013.28576</c:v>
                </c:pt>
                <c:pt idx="6">
                  <c:v>197255.41209</c:v>
                </c:pt>
                <c:pt idx="7">
                  <c:v>119749.85591</c:v>
                </c:pt>
                <c:pt idx="8">
                  <c:v>122785.72756</c:v>
                </c:pt>
                <c:pt idx="9">
                  <c:v>206633.42103999999</c:v>
                </c:pt>
                <c:pt idx="10">
                  <c:v>228958.16792000001</c:v>
                </c:pt>
                <c:pt idx="11">
                  <c:v>253495.31524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6460416"/>
        <c:axId val="-1566459328"/>
      </c:lineChart>
      <c:catAx>
        <c:axId val="-156646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6459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664593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64604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'2002_2019_AYLIK_IHR'!$C$54:$N$54</c:f>
              <c:numCache>
                <c:formatCode>#,##0</c:formatCode>
                <c:ptCount val="12"/>
                <c:pt idx="0">
                  <c:v>334364.82783999998</c:v>
                </c:pt>
                <c:pt idx="1">
                  <c:v>362353.76397000003</c:v>
                </c:pt>
                <c:pt idx="2">
                  <c:v>414510.39720000001</c:v>
                </c:pt>
                <c:pt idx="3">
                  <c:v>392912.41133999999</c:v>
                </c:pt>
                <c:pt idx="4">
                  <c:v>473497.07111000002</c:v>
                </c:pt>
                <c:pt idx="5">
                  <c:v>286239.54524000001</c:v>
                </c:pt>
                <c:pt idx="6">
                  <c:v>426888.62248000002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'2002_2019_AYLIK_IHR'!$A$55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'2002_2019_AYLIK_IHR'!$C$55:$N$55</c:f>
              <c:numCache>
                <c:formatCode>#,##0</c:formatCode>
                <c:ptCount val="12"/>
                <c:pt idx="0">
                  <c:v>331287.17619999999</c:v>
                </c:pt>
                <c:pt idx="1">
                  <c:v>350915.61978000001</c:v>
                </c:pt>
                <c:pt idx="2">
                  <c:v>417498.91473000002</c:v>
                </c:pt>
                <c:pt idx="3">
                  <c:v>365936.32127000001</c:v>
                </c:pt>
                <c:pt idx="4">
                  <c:v>406277.45730000001</c:v>
                </c:pt>
                <c:pt idx="5">
                  <c:v>357596.32114999997</c:v>
                </c:pt>
                <c:pt idx="6">
                  <c:v>401513.4535</c:v>
                </c:pt>
                <c:pt idx="7">
                  <c:v>342614.62695000001</c:v>
                </c:pt>
                <c:pt idx="8">
                  <c:v>374306.30845000001</c:v>
                </c:pt>
                <c:pt idx="9">
                  <c:v>422422.60677000001</c:v>
                </c:pt>
                <c:pt idx="10">
                  <c:v>409447.05631999997</c:v>
                </c:pt>
                <c:pt idx="11">
                  <c:v>352721.51666999998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6450080"/>
        <c:axId val="-1566457152"/>
      </c:lineChart>
      <c:catAx>
        <c:axId val="-156645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6457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66457152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645008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'2002_2019_AYLIK_IHR'!$C$3:$N$3</c:f>
              <c:numCache>
                <c:formatCode>#,##0</c:formatCode>
                <c:ptCount val="12"/>
                <c:pt idx="0">
                  <c:v>1893782.1339599998</c:v>
                </c:pt>
                <c:pt idx="1">
                  <c:v>1835790.1215799998</c:v>
                </c:pt>
                <c:pt idx="2">
                  <c:v>1994921.6316400003</c:v>
                </c:pt>
                <c:pt idx="3">
                  <c:v>1783106.34775</c:v>
                </c:pt>
                <c:pt idx="4">
                  <c:v>1896880.0225399998</c:v>
                </c:pt>
                <c:pt idx="5">
                  <c:v>1589496.7403500001</c:v>
                </c:pt>
                <c:pt idx="6">
                  <c:v>1678352.0098400002</c:v>
                </c:pt>
                <c:pt idx="7">
                  <c:v>1512277.7765899999</c:v>
                </c:pt>
                <c:pt idx="8">
                  <c:v>1894781.24128</c:v>
                </c:pt>
                <c:pt idx="9">
                  <c:v>2161742.2597500002</c:v>
                </c:pt>
                <c:pt idx="10">
                  <c:v>2303958.9177999999</c:v>
                </c:pt>
                <c:pt idx="11">
                  <c:v>2079354.4352199999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'2002_2019_AYLIK_IHR'!$A$2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'2002_2019_AYLIK_IHR'!$C$2:$N$2</c:f>
              <c:numCache>
                <c:formatCode>#,##0</c:formatCode>
                <c:ptCount val="12"/>
                <c:pt idx="0">
                  <c:v>1882482.6201699998</c:v>
                </c:pt>
                <c:pt idx="1">
                  <c:v>1857432.6815999998</c:v>
                </c:pt>
                <c:pt idx="2">
                  <c:v>1950658.16967</c:v>
                </c:pt>
                <c:pt idx="3">
                  <c:v>1878833.8574799998</c:v>
                </c:pt>
                <c:pt idx="4">
                  <c:v>2013279.7822599998</c:v>
                </c:pt>
                <c:pt idx="5">
                  <c:v>1364507.2867800002</c:v>
                </c:pt>
                <c:pt idx="6">
                  <c:v>1802602.1020799999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68141136"/>
        <c:axId val="-1568143856"/>
      </c:lineChart>
      <c:catAx>
        <c:axId val="-156814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8143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681438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81411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2009-2019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'2002_2019_AYLIK_IHR'!$A$70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'2002_2019_AYLIK_IHR'!$C$70:$N$70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'2002_2019_AYLIK_IHR'!$A$71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'2002_2019_AYLIK_IHR'!$A$72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'2002_2019_AYLIK_IHR'!$C$72:$N$72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'2002_2019_AYLIK_IHR'!$A$73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'2002_2019_AYLIK_IHR'!$C$73:$N$73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'2002_2019_AYLIK_IHR'!$A$74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'2002_2019_AYLIK_IHR'!$C$74:$N$74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'2002_2019_AYLIK_IHR'!$A$75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'2002_2019_AYLIK_IHR'!$C$75:$N$75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'2002_2019_AYLIK_IHR'!$A$76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'2002_2019_AYLIK_IHR'!$C$76:$N$76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'2002_2019_AYLIK_IHR'!$A$77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'2002_2019_AYLIK_IHR'!$C$77:$N$77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'2002_2019_AYLIK_IHR'!$A$78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'2002_2019_AYLIK_IHR'!$C$78:$N$78</c:f>
              <c:numCache>
                <c:formatCode>#,##0</c:formatCode>
                <c:ptCount val="12"/>
                <c:pt idx="0">
                  <c:v>12434098.319</c:v>
                </c:pt>
                <c:pt idx="1">
                  <c:v>13148021.710999999</c:v>
                </c:pt>
                <c:pt idx="2">
                  <c:v>15553245.176999999</c:v>
                </c:pt>
                <c:pt idx="3">
                  <c:v>13846627.891000001</c:v>
                </c:pt>
                <c:pt idx="4">
                  <c:v>14256695.228</c:v>
                </c:pt>
                <c:pt idx="5">
                  <c:v>12924498.134</c:v>
                </c:pt>
                <c:pt idx="6">
                  <c:v>14048956.242000001</c:v>
                </c:pt>
                <c:pt idx="7">
                  <c:v>12331984.01</c:v>
                </c:pt>
                <c:pt idx="8">
                  <c:v>14397835.42</c:v>
                </c:pt>
                <c:pt idx="9">
                  <c:v>15676860.082</c:v>
                </c:pt>
                <c:pt idx="10">
                  <c:v>15491509.931</c:v>
                </c:pt>
                <c:pt idx="11">
                  <c:v>13810281.310000001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'2002_2019_AYLIK_IHR'!$C$79:$D$79</c:f>
              <c:numCache>
                <c:formatCode>#,##0</c:formatCode>
                <c:ptCount val="2"/>
                <c:pt idx="0">
                  <c:v>13180974.353</c:v>
                </c:pt>
                <c:pt idx="1">
                  <c:v>13571199.036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68148752"/>
        <c:axId val="-1568145488"/>
      </c:lineChart>
      <c:catAx>
        <c:axId val="-156814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8145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68145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814875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30321522309711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409282700421941"/>
          <c:w val="0.83187226596675412"/>
          <c:h val="0.745147679324894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'2002_2019_AYLIK_IHR'!$A$62:$A$79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'2002_2019_AYLIK_IHR'!$A$62:$A$79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'2002_2019_AYLIK_IHR'!$O$62:$O$79</c:f>
              <c:numCache>
                <c:formatCode>#,##0</c:formatCode>
                <c:ptCount val="18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167920613.45500001</c:v>
                </c:pt>
                <c:pt idx="17">
                  <c:v>98954134.891000003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68140592"/>
        <c:axId val="-1568147120"/>
      </c:barChart>
      <c:catAx>
        <c:axId val="-156814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8147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68147120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8140592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'2002_2019_AYLIK_IHR'!$C$4:$N$4</c:f>
              <c:numCache>
                <c:formatCode>#,##0</c:formatCode>
                <c:ptCount val="12"/>
                <c:pt idx="0">
                  <c:v>560084.38101999997</c:v>
                </c:pt>
                <c:pt idx="1">
                  <c:v>565262.68799999997</c:v>
                </c:pt>
                <c:pt idx="2">
                  <c:v>586850.51000999997</c:v>
                </c:pt>
                <c:pt idx="3">
                  <c:v>597799.47930999997</c:v>
                </c:pt>
                <c:pt idx="4">
                  <c:v>590784.79830999998</c:v>
                </c:pt>
                <c:pt idx="5">
                  <c:v>344990.39637999999</c:v>
                </c:pt>
                <c:pt idx="6">
                  <c:v>547210.97499999998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'2002_2019_AYLIK_IHR'!$C$5:$N$5</c:f>
              <c:numCache>
                <c:formatCode>#,##0</c:formatCode>
                <c:ptCount val="12"/>
                <c:pt idx="0">
                  <c:v>547223.66903999995</c:v>
                </c:pt>
                <c:pt idx="1">
                  <c:v>534695.97504000005</c:v>
                </c:pt>
                <c:pt idx="2">
                  <c:v>599951.91367000004</c:v>
                </c:pt>
                <c:pt idx="3">
                  <c:v>534035.62387000001</c:v>
                </c:pt>
                <c:pt idx="4">
                  <c:v>559444.18229999999</c:v>
                </c:pt>
                <c:pt idx="5">
                  <c:v>447489.81228999997</c:v>
                </c:pt>
                <c:pt idx="6">
                  <c:v>533361.76101000002</c:v>
                </c:pt>
                <c:pt idx="7">
                  <c:v>489969.89909000002</c:v>
                </c:pt>
                <c:pt idx="8">
                  <c:v>544911.54104000004</c:v>
                </c:pt>
                <c:pt idx="9">
                  <c:v>645860.07984999998</c:v>
                </c:pt>
                <c:pt idx="10">
                  <c:v>647966.02815000003</c:v>
                </c:pt>
                <c:pt idx="11">
                  <c:v>593568.21259999997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8142224"/>
        <c:axId val="-1568144400"/>
      </c:lineChart>
      <c:catAx>
        <c:axId val="-1568142224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8144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6814440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814222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'2002_2019_AYLIK_IHR'!$C$6:$N$6</c:f>
              <c:numCache>
                <c:formatCode>#,##0</c:formatCode>
                <c:ptCount val="12"/>
                <c:pt idx="0">
                  <c:v>199231.03555999999</c:v>
                </c:pt>
                <c:pt idx="1">
                  <c:v>165990.86090999999</c:v>
                </c:pt>
                <c:pt idx="2">
                  <c:v>143608.89838999999</c:v>
                </c:pt>
                <c:pt idx="3">
                  <c:v>113225.25821</c:v>
                </c:pt>
                <c:pt idx="4">
                  <c:v>140848.26438000001</c:v>
                </c:pt>
                <c:pt idx="5">
                  <c:v>202447.01203000001</c:v>
                </c:pt>
                <c:pt idx="6">
                  <c:v>132157.23013000001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'2002_2019_AYLIK_IHR'!$C$7:$N$7</c:f>
              <c:numCache>
                <c:formatCode>#,##0</c:formatCode>
                <c:ptCount val="12"/>
                <c:pt idx="0">
                  <c:v>225394.03391999999</c:v>
                </c:pt>
                <c:pt idx="1">
                  <c:v>211794.99771</c:v>
                </c:pt>
                <c:pt idx="2">
                  <c:v>207194.92988000001</c:v>
                </c:pt>
                <c:pt idx="3">
                  <c:v>149357.76658</c:v>
                </c:pt>
                <c:pt idx="4">
                  <c:v>213052.51121999999</c:v>
                </c:pt>
                <c:pt idx="5">
                  <c:v>167641.58673000001</c:v>
                </c:pt>
                <c:pt idx="6">
                  <c:v>104472.51956</c:v>
                </c:pt>
                <c:pt idx="7">
                  <c:v>111080.49325</c:v>
                </c:pt>
                <c:pt idx="8">
                  <c:v>152247.07018000001</c:v>
                </c:pt>
                <c:pt idx="9">
                  <c:v>201906.55186000001</c:v>
                </c:pt>
                <c:pt idx="10">
                  <c:v>299913.01861000003</c:v>
                </c:pt>
                <c:pt idx="11">
                  <c:v>281819.26645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8146576"/>
        <c:axId val="-1568137872"/>
      </c:lineChart>
      <c:catAx>
        <c:axId val="-156814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8137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681378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8146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'2002_2019_AYLIK_IHR'!$C$8:$N$8</c:f>
              <c:numCache>
                <c:formatCode>#,##0</c:formatCode>
                <c:ptCount val="12"/>
                <c:pt idx="0">
                  <c:v>125444.24991</c:v>
                </c:pt>
                <c:pt idx="1">
                  <c:v>122185.04974</c:v>
                </c:pt>
                <c:pt idx="2">
                  <c:v>128023.71665</c:v>
                </c:pt>
                <c:pt idx="3">
                  <c:v>125243.96741</c:v>
                </c:pt>
                <c:pt idx="4">
                  <c:v>138577.69823000001</c:v>
                </c:pt>
                <c:pt idx="5">
                  <c:v>83577.522670000006</c:v>
                </c:pt>
                <c:pt idx="6">
                  <c:v>130260.14294999999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'2002_2019_AYLIK_IHR'!$C$9:$N$9</c:f>
              <c:numCache>
                <c:formatCode>#,##0</c:formatCode>
                <c:ptCount val="12"/>
                <c:pt idx="0">
                  <c:v>119835.36044999999</c:v>
                </c:pt>
                <c:pt idx="1">
                  <c:v>117643.61351</c:v>
                </c:pt>
                <c:pt idx="2">
                  <c:v>141218.40416000001</c:v>
                </c:pt>
                <c:pt idx="3">
                  <c:v>128537.29485999999</c:v>
                </c:pt>
                <c:pt idx="4">
                  <c:v>137415.20196999999</c:v>
                </c:pt>
                <c:pt idx="5">
                  <c:v>118810.93104</c:v>
                </c:pt>
                <c:pt idx="6">
                  <c:v>125958.33078</c:v>
                </c:pt>
                <c:pt idx="7">
                  <c:v>111575.90204</c:v>
                </c:pt>
                <c:pt idx="8">
                  <c:v>143626.68825000001</c:v>
                </c:pt>
                <c:pt idx="9">
                  <c:v>141433.93588</c:v>
                </c:pt>
                <c:pt idx="10">
                  <c:v>150319.4952</c:v>
                </c:pt>
                <c:pt idx="11">
                  <c:v>128118.89979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8150384"/>
        <c:axId val="-1568152016"/>
      </c:lineChart>
      <c:catAx>
        <c:axId val="-156815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8152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681520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681503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19050</xdr:rowOff>
    </xdr:from>
    <xdr:to>
      <xdr:col>9</xdr:col>
      <xdr:colOff>123825</xdr:colOff>
      <xdr:row>51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9525</xdr:rowOff>
    </xdr:from>
    <xdr:to>
      <xdr:col>9</xdr:col>
      <xdr:colOff>123824</xdr:colOff>
      <xdr:row>67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21</xdr:row>
      <xdr:rowOff>95250</xdr:rowOff>
    </xdr:from>
    <xdr:to>
      <xdr:col>9</xdr:col>
      <xdr:colOff>114300</xdr:colOff>
      <xdr:row>36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showGridLines="0" tabSelected="1" zoomScale="80" zoomScaleNormal="80" workbookViewId="0">
      <pane xSplit="1" ySplit="7" topLeftCell="B29" activePane="bottomRight" state="frozen"/>
      <selection activeCell="B16" sqref="B16"/>
      <selection pane="topRight" activeCell="B16" sqref="B16"/>
      <selection pane="bottomLeft" activeCell="B16" sqref="B16"/>
      <selection pane="bottomRight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164" t="s">
        <v>125</v>
      </c>
      <c r="C1" s="164"/>
      <c r="D1" s="164"/>
      <c r="E1" s="164"/>
      <c r="F1" s="164"/>
      <c r="G1" s="164"/>
      <c r="H1" s="164"/>
      <c r="I1" s="164"/>
      <c r="J1" s="164"/>
      <c r="K1" s="70"/>
      <c r="L1" s="70"/>
      <c r="M1" s="70"/>
    </row>
    <row r="2" spans="1:13" x14ac:dyDescent="0.2">
      <c r="D2" s="2"/>
    </row>
    <row r="3" spans="1:13" x14ac:dyDescent="0.2">
      <c r="D3" s="2"/>
    </row>
    <row r="4" spans="1:13" x14ac:dyDescent="0.2">
      <c r="B4" s="2"/>
      <c r="C4" s="2"/>
      <c r="D4" s="2"/>
      <c r="E4" s="2"/>
      <c r="F4" s="2"/>
      <c r="G4" s="2"/>
      <c r="H4" s="2"/>
      <c r="I4" s="2"/>
    </row>
    <row r="5" spans="1:13" ht="26.25" x14ac:dyDescent="0.2">
      <c r="A5" s="161" t="s">
        <v>126</v>
      </c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3"/>
    </row>
    <row r="6" spans="1:13" ht="18" x14ac:dyDescent="0.2">
      <c r="A6" s="3"/>
      <c r="B6" s="160" t="s">
        <v>127</v>
      </c>
      <c r="C6" s="160"/>
      <c r="D6" s="160"/>
      <c r="E6" s="160"/>
      <c r="F6" s="160" t="s">
        <v>128</v>
      </c>
      <c r="G6" s="160"/>
      <c r="H6" s="160"/>
      <c r="I6" s="160"/>
      <c r="J6" s="160" t="s">
        <v>106</v>
      </c>
      <c r="K6" s="160"/>
      <c r="L6" s="160"/>
      <c r="M6" s="160"/>
    </row>
    <row r="7" spans="1:13" ht="30" x14ac:dyDescent="0.25">
      <c r="A7" s="4" t="s">
        <v>1</v>
      </c>
      <c r="B7" s="5">
        <v>2018</v>
      </c>
      <c r="C7" s="6">
        <v>2019</v>
      </c>
      <c r="D7" s="7" t="s">
        <v>118</v>
      </c>
      <c r="E7" s="7" t="s">
        <v>119</v>
      </c>
      <c r="F7" s="5">
        <v>2018</v>
      </c>
      <c r="G7" s="6">
        <v>2019</v>
      </c>
      <c r="H7" s="7" t="s">
        <v>118</v>
      </c>
      <c r="I7" s="7" t="s">
        <v>119</v>
      </c>
      <c r="J7" s="5" t="s">
        <v>129</v>
      </c>
      <c r="K7" s="5" t="s">
        <v>130</v>
      </c>
      <c r="L7" s="7" t="s">
        <v>118</v>
      </c>
      <c r="M7" s="7" t="s">
        <v>117</v>
      </c>
    </row>
    <row r="8" spans="1:13" ht="16.5" x14ac:dyDescent="0.25">
      <c r="A8" s="87" t="s">
        <v>2</v>
      </c>
      <c r="B8" s="8">
        <f>B9+B18+B20</f>
        <v>1678352.0098400002</v>
      </c>
      <c r="C8" s="8">
        <f>C9+C18+C20</f>
        <v>1802602.1020799999</v>
      </c>
      <c r="D8" s="10">
        <f t="shared" ref="D8:D48" si="0">(C8-B8)/B8*100</f>
        <v>7.4031008698732181</v>
      </c>
      <c r="E8" s="10">
        <f>C8/C$48*100</f>
        <v>11.295745300803063</v>
      </c>
      <c r="F8" s="8">
        <f>F9+F18+F20</f>
        <v>12672329.00766</v>
      </c>
      <c r="G8" s="8">
        <f>G9+G18+G20</f>
        <v>12749796.50004</v>
      </c>
      <c r="H8" s="10">
        <f t="shared" ref="H8:H48" si="1">(G8-F8)/F8*100</f>
        <v>0.6113121931507155</v>
      </c>
      <c r="I8" s="10">
        <f>G8/G$48*100</f>
        <v>12.240147459699175</v>
      </c>
      <c r="J8" s="8">
        <f>J9+J18+J20</f>
        <v>22358281.754519999</v>
      </c>
      <c r="K8" s="8">
        <f>K9+K18+K20</f>
        <v>22701911.130680006</v>
      </c>
      <c r="L8" s="10">
        <f t="shared" ref="L8:L48" si="2">(K8-J8)/J8*100</f>
        <v>1.5369221120515582</v>
      </c>
      <c r="M8" s="10">
        <f>K8/K$48*100</f>
        <v>12.61458981861186</v>
      </c>
    </row>
    <row r="9" spans="1:13" ht="15.75" x14ac:dyDescent="0.25">
      <c r="A9" s="9" t="s">
        <v>3</v>
      </c>
      <c r="B9" s="8">
        <f>B10+B11+B12+B13+B14+B15+B16+B17</f>
        <v>1070669.0161300001</v>
      </c>
      <c r="C9" s="8">
        <f>C10+C11+C12+C13+C14+C15+C16+C17</f>
        <v>1092324.1165799999</v>
      </c>
      <c r="D9" s="10">
        <f t="shared" si="0"/>
        <v>2.0225765501530533</v>
      </c>
      <c r="E9" s="10">
        <f t="shared" ref="E9:E48" si="3">C9/C$48*100</f>
        <v>6.8448910564206145</v>
      </c>
      <c r="F9" s="8">
        <f>F10+F11+F12+F13+F14+F15+F16+F17</f>
        <v>8381756.0102599999</v>
      </c>
      <c r="G9" s="8">
        <f>G10+G11+G12+G13+G14+G15+G16+G17</f>
        <v>8125318.6788600003</v>
      </c>
      <c r="H9" s="10">
        <f t="shared" si="1"/>
        <v>-3.0594702480732905</v>
      </c>
      <c r="I9" s="10">
        <f t="shared" ref="I9:I48" si="4">G9/G$48*100</f>
        <v>7.8005244072705358</v>
      </c>
      <c r="J9" s="8">
        <f>J10+J11+J12+J13+J14+J15+J16+J17</f>
        <v>15080063.63109</v>
      </c>
      <c r="K9" s="8">
        <f>K10+K11+K12+K13+K14+K15+K16+K17</f>
        <v>14842756.817830004</v>
      </c>
      <c r="L9" s="10">
        <f t="shared" si="2"/>
        <v>-1.5736459677182659</v>
      </c>
      <c r="M9" s="10">
        <f t="shared" ref="M9:M48" si="5">K9/K$48*100</f>
        <v>8.2475562500680866</v>
      </c>
    </row>
    <row r="10" spans="1:13" ht="14.25" x14ac:dyDescent="0.2">
      <c r="A10" s="11" t="s">
        <v>131</v>
      </c>
      <c r="B10" s="12">
        <v>533361.76101000002</v>
      </c>
      <c r="C10" s="12">
        <v>547210.97499999998</v>
      </c>
      <c r="D10" s="13">
        <f t="shared" si="0"/>
        <v>2.5965892200022758</v>
      </c>
      <c r="E10" s="13">
        <f t="shared" si="3"/>
        <v>3.4290184130328889</v>
      </c>
      <c r="F10" s="12">
        <v>3756202.9372200002</v>
      </c>
      <c r="G10" s="12">
        <v>3792983.2280299999</v>
      </c>
      <c r="H10" s="13">
        <f t="shared" si="1"/>
        <v>0.97918806371045319</v>
      </c>
      <c r="I10" s="13">
        <f t="shared" si="4"/>
        <v>3.6413658855737281</v>
      </c>
      <c r="J10" s="12">
        <v>6475889.4826499997</v>
      </c>
      <c r="K10" s="12">
        <v>6715258.9887600001</v>
      </c>
      <c r="L10" s="13">
        <f t="shared" si="2"/>
        <v>3.6963185791127491</v>
      </c>
      <c r="M10" s="13">
        <f t="shared" si="5"/>
        <v>3.7314143809890026</v>
      </c>
    </row>
    <row r="11" spans="1:13" ht="14.25" x14ac:dyDescent="0.2">
      <c r="A11" s="11" t="s">
        <v>132</v>
      </c>
      <c r="B11" s="12">
        <v>104472.51956</v>
      </c>
      <c r="C11" s="12">
        <v>132157.23013000001</v>
      </c>
      <c r="D11" s="13">
        <f t="shared" si="0"/>
        <v>26.499514596372208</v>
      </c>
      <c r="E11" s="13">
        <f t="shared" si="3"/>
        <v>0.82814416419772097</v>
      </c>
      <c r="F11" s="12">
        <v>1278908.3455999999</v>
      </c>
      <c r="G11" s="12">
        <v>1097508.5596100001</v>
      </c>
      <c r="H11" s="13">
        <f t="shared" si="1"/>
        <v>-14.183955137527548</v>
      </c>
      <c r="I11" s="13">
        <f t="shared" si="4"/>
        <v>1.0536377273053963</v>
      </c>
      <c r="J11" s="12">
        <v>2434897.7183099999</v>
      </c>
      <c r="K11" s="12">
        <v>2144474.9599600001</v>
      </c>
      <c r="L11" s="13">
        <f t="shared" si="2"/>
        <v>-11.927513676080602</v>
      </c>
      <c r="M11" s="13">
        <f t="shared" si="5"/>
        <v>1.1916032901574132</v>
      </c>
    </row>
    <row r="12" spans="1:13" ht="14.25" x14ac:dyDescent="0.2">
      <c r="A12" s="11" t="s">
        <v>133</v>
      </c>
      <c r="B12" s="12">
        <v>125958.33078</v>
      </c>
      <c r="C12" s="12">
        <v>130260.14294999999</v>
      </c>
      <c r="D12" s="13">
        <f t="shared" si="0"/>
        <v>3.4152660990034676</v>
      </c>
      <c r="E12" s="13">
        <f t="shared" si="3"/>
        <v>0.81625634182473461</v>
      </c>
      <c r="F12" s="12">
        <v>889419.13676999998</v>
      </c>
      <c r="G12" s="12">
        <v>853312.34756000002</v>
      </c>
      <c r="H12" s="13">
        <f t="shared" si="1"/>
        <v>-4.0595921222388789</v>
      </c>
      <c r="I12" s="13">
        <f t="shared" si="4"/>
        <v>0.81920279772965032</v>
      </c>
      <c r="J12" s="12">
        <v>1536586.32079</v>
      </c>
      <c r="K12" s="12">
        <v>1528387.2687200001</v>
      </c>
      <c r="L12" s="13">
        <f t="shared" si="2"/>
        <v>-0.53358877136070204</v>
      </c>
      <c r="M12" s="13">
        <f t="shared" si="5"/>
        <v>0.84926675855213751</v>
      </c>
    </row>
    <row r="13" spans="1:13" ht="14.25" x14ac:dyDescent="0.2">
      <c r="A13" s="11" t="s">
        <v>134</v>
      </c>
      <c r="B13" s="12">
        <v>76536.520529999994</v>
      </c>
      <c r="C13" s="12">
        <v>83419.181259999998</v>
      </c>
      <c r="D13" s="13">
        <f t="shared" si="0"/>
        <v>8.9926491070393109</v>
      </c>
      <c r="E13" s="13">
        <f t="shared" si="3"/>
        <v>0.52273423160174759</v>
      </c>
      <c r="F13" s="12">
        <v>681012.42504999996</v>
      </c>
      <c r="G13" s="12">
        <v>727896.40278</v>
      </c>
      <c r="H13" s="13">
        <f t="shared" si="1"/>
        <v>6.8844526186960273</v>
      </c>
      <c r="I13" s="13">
        <f t="shared" si="4"/>
        <v>0.6988001185261139</v>
      </c>
      <c r="J13" s="12">
        <v>1327442.7048599999</v>
      </c>
      <c r="K13" s="12">
        <v>1433835.6261700001</v>
      </c>
      <c r="L13" s="13">
        <f t="shared" si="2"/>
        <v>8.0148786023289009</v>
      </c>
      <c r="M13" s="13">
        <f t="shared" si="5"/>
        <v>0.79672800176736769</v>
      </c>
    </row>
    <row r="14" spans="1:13" ht="14.25" x14ac:dyDescent="0.2">
      <c r="A14" s="11" t="s">
        <v>135</v>
      </c>
      <c r="B14" s="12">
        <v>117908.15614000001</v>
      </c>
      <c r="C14" s="12">
        <v>113741.92636</v>
      </c>
      <c r="D14" s="13">
        <f t="shared" si="0"/>
        <v>-3.533453423742098</v>
      </c>
      <c r="E14" s="13">
        <f t="shared" si="3"/>
        <v>0.71274732715708222</v>
      </c>
      <c r="F14" s="12">
        <v>917066.83560999995</v>
      </c>
      <c r="G14" s="12">
        <v>892644.68241000001</v>
      </c>
      <c r="H14" s="13">
        <f t="shared" si="1"/>
        <v>-2.6630723358080224</v>
      </c>
      <c r="I14" s="13">
        <f t="shared" si="4"/>
        <v>0.85696289676313342</v>
      </c>
      <c r="J14" s="12">
        <v>1811183.8031500001</v>
      </c>
      <c r="K14" s="12">
        <v>1608631.4080099999</v>
      </c>
      <c r="L14" s="13">
        <f t="shared" si="2"/>
        <v>-11.183425712383373</v>
      </c>
      <c r="M14" s="13">
        <f t="shared" si="5"/>
        <v>0.89385537916051117</v>
      </c>
    </row>
    <row r="15" spans="1:13" ht="14.25" x14ac:dyDescent="0.2">
      <c r="A15" s="11" t="s">
        <v>136</v>
      </c>
      <c r="B15" s="12">
        <v>17987.946319999999</v>
      </c>
      <c r="C15" s="12">
        <v>17132.11995</v>
      </c>
      <c r="D15" s="13">
        <f t="shared" si="0"/>
        <v>-4.7577769845157007</v>
      </c>
      <c r="E15" s="13">
        <f t="shared" si="3"/>
        <v>0.10735595126329128</v>
      </c>
      <c r="F15" s="12">
        <v>260157.33452</v>
      </c>
      <c r="G15" s="12">
        <v>175607.23710999999</v>
      </c>
      <c r="H15" s="13">
        <f t="shared" si="1"/>
        <v>-32.499601660663572</v>
      </c>
      <c r="I15" s="13">
        <f t="shared" si="4"/>
        <v>0.16858766939613609</v>
      </c>
      <c r="J15" s="12">
        <v>400275.65162000002</v>
      </c>
      <c r="K15" s="12">
        <v>314926.73722000001</v>
      </c>
      <c r="L15" s="13">
        <f t="shared" si="2"/>
        <v>-21.32253462197237</v>
      </c>
      <c r="M15" s="13">
        <f t="shared" si="5"/>
        <v>0.17499282725916779</v>
      </c>
    </row>
    <row r="16" spans="1:13" ht="14.25" x14ac:dyDescent="0.2">
      <c r="A16" s="11" t="s">
        <v>137</v>
      </c>
      <c r="B16" s="12">
        <v>90149.987599999993</v>
      </c>
      <c r="C16" s="12">
        <v>63430.082369999996</v>
      </c>
      <c r="D16" s="13">
        <f t="shared" si="0"/>
        <v>-29.639388691385687</v>
      </c>
      <c r="E16" s="13">
        <f t="shared" si="3"/>
        <v>0.39747543511334515</v>
      </c>
      <c r="F16" s="12">
        <v>529590.24123000004</v>
      </c>
      <c r="G16" s="12">
        <v>516468.29592</v>
      </c>
      <c r="H16" s="13">
        <f t="shared" si="1"/>
        <v>-2.4777543633590486</v>
      </c>
      <c r="I16" s="13">
        <f t="shared" si="4"/>
        <v>0.4958234510096311</v>
      </c>
      <c r="J16" s="12">
        <v>993988.88598999998</v>
      </c>
      <c r="K16" s="12">
        <v>998440.05179000006</v>
      </c>
      <c r="L16" s="13">
        <f t="shared" si="2"/>
        <v>0.44780840739147415</v>
      </c>
      <c r="M16" s="13">
        <f t="shared" si="5"/>
        <v>0.55479521698872802</v>
      </c>
    </row>
    <row r="17" spans="1:13" ht="14.25" x14ac:dyDescent="0.2">
      <c r="A17" s="11" t="s">
        <v>138</v>
      </c>
      <c r="B17" s="12">
        <v>4293.7941899999996</v>
      </c>
      <c r="C17" s="12">
        <v>4972.45856</v>
      </c>
      <c r="D17" s="13">
        <f t="shared" si="0"/>
        <v>15.805703300371752</v>
      </c>
      <c r="E17" s="13">
        <f t="shared" si="3"/>
        <v>3.1159192229803151E-2</v>
      </c>
      <c r="F17" s="12">
        <v>69398.754260000002</v>
      </c>
      <c r="G17" s="12">
        <v>68897.925440000006</v>
      </c>
      <c r="H17" s="13">
        <f t="shared" si="1"/>
        <v>-0.72166831428076872</v>
      </c>
      <c r="I17" s="13">
        <f t="shared" si="4"/>
        <v>6.6143860966746681E-2</v>
      </c>
      <c r="J17" s="12">
        <v>99799.063720000006</v>
      </c>
      <c r="K17" s="12">
        <v>98801.777199999997</v>
      </c>
      <c r="L17" s="13">
        <f t="shared" si="2"/>
        <v>-0.99929446512447584</v>
      </c>
      <c r="M17" s="13">
        <f t="shared" si="5"/>
        <v>5.4900395193756744E-2</v>
      </c>
    </row>
    <row r="18" spans="1:13" ht="15.75" x14ac:dyDescent="0.25">
      <c r="A18" s="9" t="s">
        <v>12</v>
      </c>
      <c r="B18" s="8">
        <f>B19</f>
        <v>202231.44690000001</v>
      </c>
      <c r="C18" s="8">
        <f>C19</f>
        <v>212603.57691999999</v>
      </c>
      <c r="D18" s="10">
        <f t="shared" si="0"/>
        <v>5.1288413246278273</v>
      </c>
      <c r="E18" s="10">
        <f t="shared" si="3"/>
        <v>1.3322495586557528</v>
      </c>
      <c r="F18" s="8">
        <f>F19</f>
        <v>1432700.8370699999</v>
      </c>
      <c r="G18" s="8">
        <f>G19</f>
        <v>1499034.7975000001</v>
      </c>
      <c r="H18" s="10">
        <f t="shared" si="1"/>
        <v>4.6299938349766752</v>
      </c>
      <c r="I18" s="10">
        <f t="shared" si="4"/>
        <v>1.4391137120159312</v>
      </c>
      <c r="J18" s="8">
        <f>J19</f>
        <v>2461803.0449399999</v>
      </c>
      <c r="K18" s="8">
        <f>K19</f>
        <v>2576913.5639</v>
      </c>
      <c r="L18" s="10">
        <f t="shared" si="2"/>
        <v>4.6758622383134449</v>
      </c>
      <c r="M18" s="10">
        <f t="shared" si="5"/>
        <v>1.4318929987654323</v>
      </c>
    </row>
    <row r="19" spans="1:13" ht="14.25" x14ac:dyDescent="0.2">
      <c r="A19" s="11" t="s">
        <v>139</v>
      </c>
      <c r="B19" s="12">
        <v>202231.44690000001</v>
      </c>
      <c r="C19" s="12">
        <v>212603.57691999999</v>
      </c>
      <c r="D19" s="13">
        <f t="shared" si="0"/>
        <v>5.1288413246278273</v>
      </c>
      <c r="E19" s="13">
        <f t="shared" si="3"/>
        <v>1.3322495586557528</v>
      </c>
      <c r="F19" s="12">
        <v>1432700.8370699999</v>
      </c>
      <c r="G19" s="12">
        <v>1499034.7975000001</v>
      </c>
      <c r="H19" s="13">
        <f t="shared" si="1"/>
        <v>4.6299938349766752</v>
      </c>
      <c r="I19" s="13">
        <f t="shared" si="4"/>
        <v>1.4391137120159312</v>
      </c>
      <c r="J19" s="12">
        <v>2461803.0449399999</v>
      </c>
      <c r="K19" s="12">
        <v>2576913.5639</v>
      </c>
      <c r="L19" s="13">
        <f t="shared" si="2"/>
        <v>4.6758622383134449</v>
      </c>
      <c r="M19" s="13">
        <f t="shared" si="5"/>
        <v>1.4318929987654323</v>
      </c>
    </row>
    <row r="20" spans="1:13" ht="15.75" x14ac:dyDescent="0.25">
      <c r="A20" s="9" t="s">
        <v>111</v>
      </c>
      <c r="B20" s="8">
        <f>B21</f>
        <v>405451.54681000003</v>
      </c>
      <c r="C20" s="8">
        <f>C21</f>
        <v>497674.40857999999</v>
      </c>
      <c r="D20" s="10">
        <f t="shared" si="0"/>
        <v>22.745717088907007</v>
      </c>
      <c r="E20" s="10">
        <f t="shared" si="3"/>
        <v>3.1186046857266945</v>
      </c>
      <c r="F20" s="8">
        <f>F21</f>
        <v>2857872.1603299999</v>
      </c>
      <c r="G20" s="8">
        <f>G21</f>
        <v>3125443.0236800001</v>
      </c>
      <c r="H20" s="10">
        <f t="shared" si="1"/>
        <v>9.3625903588040025</v>
      </c>
      <c r="I20" s="10">
        <f t="shared" si="4"/>
        <v>3.000509340412707</v>
      </c>
      <c r="J20" s="8">
        <f>J21</f>
        <v>4816415.0784900002</v>
      </c>
      <c r="K20" s="8">
        <f>K21</f>
        <v>5282240.7489499999</v>
      </c>
      <c r="L20" s="10">
        <f t="shared" si="2"/>
        <v>9.6716263625277339</v>
      </c>
      <c r="M20" s="10">
        <f t="shared" si="5"/>
        <v>2.9351405697783401</v>
      </c>
    </row>
    <row r="21" spans="1:13" ht="14.25" x14ac:dyDescent="0.2">
      <c r="A21" s="11" t="s">
        <v>140</v>
      </c>
      <c r="B21" s="12">
        <v>405451.54681000003</v>
      </c>
      <c r="C21" s="12">
        <v>497674.40857999999</v>
      </c>
      <c r="D21" s="13">
        <f t="shared" si="0"/>
        <v>22.745717088907007</v>
      </c>
      <c r="E21" s="13">
        <f t="shared" si="3"/>
        <v>3.1186046857266945</v>
      </c>
      <c r="F21" s="12">
        <v>2857872.1603299999</v>
      </c>
      <c r="G21" s="12">
        <v>3125443.0236800001</v>
      </c>
      <c r="H21" s="13">
        <f t="shared" si="1"/>
        <v>9.3625903588040025</v>
      </c>
      <c r="I21" s="13">
        <f t="shared" si="4"/>
        <v>3.000509340412707</v>
      </c>
      <c r="J21" s="12">
        <v>4816415.0784900002</v>
      </c>
      <c r="K21" s="12">
        <v>5282240.7489499999</v>
      </c>
      <c r="L21" s="13">
        <f t="shared" si="2"/>
        <v>9.6716263625277339</v>
      </c>
      <c r="M21" s="13">
        <f t="shared" si="5"/>
        <v>2.9351405697783401</v>
      </c>
    </row>
    <row r="22" spans="1:13" ht="16.5" x14ac:dyDescent="0.25">
      <c r="A22" s="87" t="s">
        <v>14</v>
      </c>
      <c r="B22" s="8">
        <f>B23+B27+B29</f>
        <v>11551782.578860004</v>
      </c>
      <c r="C22" s="8">
        <f>C23+C27+C29</f>
        <v>12543607.190629998</v>
      </c>
      <c r="D22" s="10">
        <f t="shared" si="0"/>
        <v>8.5859009637616772</v>
      </c>
      <c r="E22" s="10">
        <f t="shared" si="3"/>
        <v>78.6026998499473</v>
      </c>
      <c r="F22" s="8">
        <f>F23+F27+F29</f>
        <v>78357522.032260001</v>
      </c>
      <c r="G22" s="8">
        <f>G23+G27+G29</f>
        <v>80526648.419290006</v>
      </c>
      <c r="H22" s="10">
        <f t="shared" si="1"/>
        <v>2.768242704429793</v>
      </c>
      <c r="I22" s="10">
        <f t="shared" si="4"/>
        <v>77.307747702825594</v>
      </c>
      <c r="J22" s="8">
        <f>J23+J27+J29</f>
        <v>130920288.25341001</v>
      </c>
      <c r="K22" s="8">
        <f>K23+K27+K29</f>
        <v>138387172.73614001</v>
      </c>
      <c r="L22" s="10">
        <f t="shared" si="2"/>
        <v>5.7033822506386933</v>
      </c>
      <c r="M22" s="10">
        <f t="shared" si="5"/>
        <v>76.896496078015559</v>
      </c>
    </row>
    <row r="23" spans="1:13" ht="15.75" x14ac:dyDescent="0.25">
      <c r="A23" s="9" t="s">
        <v>15</v>
      </c>
      <c r="B23" s="8">
        <f>B24+B25+B26</f>
        <v>1034168.67302</v>
      </c>
      <c r="C23" s="8">
        <f>C24+C25+C26</f>
        <v>1053126.82293</v>
      </c>
      <c r="D23" s="10">
        <f>(C23-B23)/B23*100</f>
        <v>1.8331777402073173</v>
      </c>
      <c r="E23" s="10">
        <f t="shared" si="3"/>
        <v>6.5992668862056307</v>
      </c>
      <c r="F23" s="8">
        <f>F24+F25+F26</f>
        <v>7281012.0104099996</v>
      </c>
      <c r="G23" s="8">
        <f>G24+G25+G26</f>
        <v>7091642.9447999997</v>
      </c>
      <c r="H23" s="10">
        <f t="shared" si="1"/>
        <v>-2.6008618766079525</v>
      </c>
      <c r="I23" s="10">
        <f t="shared" si="4"/>
        <v>6.808167908845836</v>
      </c>
      <c r="J23" s="8">
        <f>J24+J25+J26</f>
        <v>12454904.084940001</v>
      </c>
      <c r="K23" s="8">
        <f>K24+K25+K26</f>
        <v>12216600.83223</v>
      </c>
      <c r="L23" s="10">
        <f t="shared" si="2"/>
        <v>-1.913328686313601</v>
      </c>
      <c r="M23" s="10">
        <f t="shared" si="5"/>
        <v>6.788301107743683</v>
      </c>
    </row>
    <row r="24" spans="1:13" ht="14.25" x14ac:dyDescent="0.2">
      <c r="A24" s="11" t="s">
        <v>141</v>
      </c>
      <c r="B24" s="12">
        <v>699563.46785999998</v>
      </c>
      <c r="C24" s="12">
        <v>663883.57927999995</v>
      </c>
      <c r="D24" s="13">
        <f t="shared" si="0"/>
        <v>-5.100307580260961</v>
      </c>
      <c r="E24" s="13">
        <f t="shared" si="3"/>
        <v>4.1601304094116527</v>
      </c>
      <c r="F24" s="12">
        <v>4997206.3118799999</v>
      </c>
      <c r="G24" s="12">
        <v>4695012.1966399997</v>
      </c>
      <c r="H24" s="13">
        <f t="shared" si="1"/>
        <v>-6.0472611371194658</v>
      </c>
      <c r="I24" s="13">
        <f t="shared" si="4"/>
        <v>4.5073379494158541</v>
      </c>
      <c r="J24" s="12">
        <v>8511646.3494600002</v>
      </c>
      <c r="K24" s="12">
        <v>8155053.0954400003</v>
      </c>
      <c r="L24" s="13">
        <f t="shared" si="2"/>
        <v>-4.1894745079795639</v>
      </c>
      <c r="M24" s="13">
        <f t="shared" si="5"/>
        <v>4.5314532840784292</v>
      </c>
    </row>
    <row r="25" spans="1:13" ht="14.25" x14ac:dyDescent="0.2">
      <c r="A25" s="11" t="s">
        <v>142</v>
      </c>
      <c r="B25" s="12">
        <v>149645.90728000001</v>
      </c>
      <c r="C25" s="12">
        <v>166177.06912</v>
      </c>
      <c r="D25" s="13">
        <f t="shared" si="0"/>
        <v>11.046851959050773</v>
      </c>
      <c r="E25" s="13">
        <f t="shared" si="3"/>
        <v>1.0413245637778357</v>
      </c>
      <c r="F25" s="12">
        <v>1001566.15628</v>
      </c>
      <c r="G25" s="12">
        <v>997606.31215999997</v>
      </c>
      <c r="H25" s="13">
        <f t="shared" si="1"/>
        <v>-0.39536520829613586</v>
      </c>
      <c r="I25" s="13">
        <f t="shared" si="4"/>
        <v>0.95772888355722186</v>
      </c>
      <c r="J25" s="12">
        <v>1667250.3234399999</v>
      </c>
      <c r="K25" s="12">
        <v>1679618.23909</v>
      </c>
      <c r="L25" s="13">
        <f t="shared" si="2"/>
        <v>0.74181515973448164</v>
      </c>
      <c r="M25" s="13">
        <f t="shared" si="5"/>
        <v>0.93330006518023245</v>
      </c>
    </row>
    <row r="26" spans="1:13" ht="14.25" x14ac:dyDescent="0.2">
      <c r="A26" s="11" t="s">
        <v>143</v>
      </c>
      <c r="B26" s="12">
        <v>184959.29788</v>
      </c>
      <c r="C26" s="12">
        <v>223066.17452999999</v>
      </c>
      <c r="D26" s="13">
        <f t="shared" si="0"/>
        <v>20.602844564604371</v>
      </c>
      <c r="E26" s="13">
        <f t="shared" si="3"/>
        <v>1.3978119130161417</v>
      </c>
      <c r="F26" s="12">
        <v>1282239.5422499999</v>
      </c>
      <c r="G26" s="12">
        <v>1399024.436</v>
      </c>
      <c r="H26" s="13">
        <f t="shared" si="1"/>
        <v>9.107884283857965</v>
      </c>
      <c r="I26" s="13">
        <f t="shared" si="4"/>
        <v>1.3431010758727597</v>
      </c>
      <c r="J26" s="12">
        <v>2276007.4120399999</v>
      </c>
      <c r="K26" s="12">
        <v>2381929.4977000002</v>
      </c>
      <c r="L26" s="13">
        <f t="shared" si="2"/>
        <v>4.6538550401758885</v>
      </c>
      <c r="M26" s="13">
        <f t="shared" si="5"/>
        <v>1.3235477584850215</v>
      </c>
    </row>
    <row r="27" spans="1:13" ht="15.75" x14ac:dyDescent="0.25">
      <c r="A27" s="9" t="s">
        <v>19</v>
      </c>
      <c r="B27" s="8">
        <f>B28</f>
        <v>1473229.56596</v>
      </c>
      <c r="C27" s="8">
        <f>C28</f>
        <v>1734092.64916</v>
      </c>
      <c r="D27" s="10">
        <f t="shared" si="0"/>
        <v>17.706886233308378</v>
      </c>
      <c r="E27" s="10">
        <f t="shared" si="3"/>
        <v>10.86644072494091</v>
      </c>
      <c r="F27" s="8">
        <f>F28</f>
        <v>9869617.8576599993</v>
      </c>
      <c r="G27" s="8">
        <f>G28</f>
        <v>11739274.88397</v>
      </c>
      <c r="H27" s="10">
        <f t="shared" si="1"/>
        <v>18.943560462768314</v>
      </c>
      <c r="I27" s="10">
        <f t="shared" si="4"/>
        <v>11.270019537118486</v>
      </c>
      <c r="J27" s="8">
        <f>J28</f>
        <v>16829728.213569999</v>
      </c>
      <c r="K27" s="8">
        <f>K28</f>
        <v>19218809.552329998</v>
      </c>
      <c r="L27" s="10">
        <f t="shared" si="2"/>
        <v>14.195602617240466</v>
      </c>
      <c r="M27" s="10">
        <f t="shared" si="5"/>
        <v>10.679162556364059</v>
      </c>
    </row>
    <row r="28" spans="1:13" ht="14.25" x14ac:dyDescent="0.2">
      <c r="A28" s="11" t="s">
        <v>144</v>
      </c>
      <c r="B28" s="12">
        <v>1473229.56596</v>
      </c>
      <c r="C28" s="12">
        <v>1734092.64916</v>
      </c>
      <c r="D28" s="13">
        <f t="shared" si="0"/>
        <v>17.706886233308378</v>
      </c>
      <c r="E28" s="13">
        <f t="shared" si="3"/>
        <v>10.86644072494091</v>
      </c>
      <c r="F28" s="12">
        <v>9869617.8576599993</v>
      </c>
      <c r="G28" s="12">
        <v>11739274.88397</v>
      </c>
      <c r="H28" s="13">
        <f t="shared" si="1"/>
        <v>18.943560462768314</v>
      </c>
      <c r="I28" s="13">
        <f t="shared" si="4"/>
        <v>11.270019537118486</v>
      </c>
      <c r="J28" s="12">
        <v>16829728.213569999</v>
      </c>
      <c r="K28" s="12">
        <v>19218809.552329998</v>
      </c>
      <c r="L28" s="13">
        <f t="shared" si="2"/>
        <v>14.195602617240466</v>
      </c>
      <c r="M28" s="13">
        <f t="shared" si="5"/>
        <v>10.679162556364059</v>
      </c>
    </row>
    <row r="29" spans="1:13" ht="15.75" x14ac:dyDescent="0.25">
      <c r="A29" s="9" t="s">
        <v>21</v>
      </c>
      <c r="B29" s="8">
        <f>B30+B31+B32+B33+B34+B35+B36+B37+B38+B39+B40+B41</f>
        <v>9044384.3398800027</v>
      </c>
      <c r="C29" s="8">
        <f>C30+C31+C32+C33+C34+C35+C36+C37+C38+C39+C40+C41</f>
        <v>9756387.7185399979</v>
      </c>
      <c r="D29" s="10">
        <f t="shared" si="0"/>
        <v>7.8723255437134805</v>
      </c>
      <c r="E29" s="10">
        <f t="shared" si="3"/>
        <v>61.136992238800758</v>
      </c>
      <c r="F29" s="8">
        <f>F30+F31+F32+F33+F34+F35+F36+F37+F38+F39+F40+F41</f>
        <v>61206892.164190002</v>
      </c>
      <c r="G29" s="8">
        <f>G30+G31+G32+G33+G34+G35+G36+G37+G38+G39+G40+G41</f>
        <v>61695730.590520002</v>
      </c>
      <c r="H29" s="10">
        <f t="shared" si="1"/>
        <v>0.79866565519888022</v>
      </c>
      <c r="I29" s="10">
        <f t="shared" si="4"/>
        <v>59.229560256861255</v>
      </c>
      <c r="J29" s="8">
        <f>J30+J31+J32+J33+J34+J35+J36+J37+J38+J39+J40+J41</f>
        <v>101635655.95490001</v>
      </c>
      <c r="K29" s="8">
        <f>K30+K31+K32+K33+K34+K35+K36+K37+K38+K39+K40+K41</f>
        <v>106951762.35158001</v>
      </c>
      <c r="L29" s="10">
        <f t="shared" si="2"/>
        <v>5.2305525523827745</v>
      </c>
      <c r="M29" s="10">
        <f t="shared" si="5"/>
        <v>59.429032413907798</v>
      </c>
    </row>
    <row r="30" spans="1:13" ht="14.25" x14ac:dyDescent="0.2">
      <c r="A30" s="11" t="s">
        <v>145</v>
      </c>
      <c r="B30" s="12">
        <v>1580512.7409000001</v>
      </c>
      <c r="C30" s="12">
        <v>1678681.3461800001</v>
      </c>
      <c r="D30" s="13">
        <f t="shared" si="0"/>
        <v>6.2111872140998576</v>
      </c>
      <c r="E30" s="13">
        <f t="shared" si="3"/>
        <v>10.519213810845184</v>
      </c>
      <c r="F30" s="12">
        <v>10392207.864700001</v>
      </c>
      <c r="G30" s="12">
        <v>10399915.80108</v>
      </c>
      <c r="H30" s="13">
        <f t="shared" si="1"/>
        <v>7.4170344553836864E-2</v>
      </c>
      <c r="I30" s="13">
        <f t="shared" si="4"/>
        <v>9.9841988045280008</v>
      </c>
      <c r="J30" s="12">
        <v>17757473.202849999</v>
      </c>
      <c r="K30" s="12">
        <v>17637079.643309999</v>
      </c>
      <c r="L30" s="13">
        <f t="shared" si="2"/>
        <v>-0.67798812457550073</v>
      </c>
      <c r="M30" s="13">
        <f t="shared" si="5"/>
        <v>9.8002553184992838</v>
      </c>
    </row>
    <row r="31" spans="1:13" ht="14.25" x14ac:dyDescent="0.2">
      <c r="A31" s="11" t="s">
        <v>146</v>
      </c>
      <c r="B31" s="12">
        <v>2762765.1183199999</v>
      </c>
      <c r="C31" s="12">
        <v>2900872.4708599998</v>
      </c>
      <c r="D31" s="13">
        <f t="shared" si="0"/>
        <v>4.9988814331050007</v>
      </c>
      <c r="E31" s="13">
        <f t="shared" si="3"/>
        <v>18.177897686425521</v>
      </c>
      <c r="F31" s="12">
        <v>19194285.837239999</v>
      </c>
      <c r="G31" s="12">
        <v>18215695.482639998</v>
      </c>
      <c r="H31" s="13">
        <f t="shared" si="1"/>
        <v>-5.0983420946111924</v>
      </c>
      <c r="I31" s="13">
        <f t="shared" si="4"/>
        <v>17.487557451429925</v>
      </c>
      <c r="J31" s="12">
        <v>30939076.812819999</v>
      </c>
      <c r="K31" s="12">
        <v>30586380.386530001</v>
      </c>
      <c r="L31" s="13">
        <f t="shared" si="2"/>
        <v>-1.1399707509819872</v>
      </c>
      <c r="M31" s="13">
        <f t="shared" si="5"/>
        <v>16.995689939543588</v>
      </c>
    </row>
    <row r="32" spans="1:13" ht="14.25" x14ac:dyDescent="0.2">
      <c r="A32" s="11" t="s">
        <v>147</v>
      </c>
      <c r="B32" s="12">
        <v>148742.76595999999</v>
      </c>
      <c r="C32" s="12">
        <v>88646.392699999997</v>
      </c>
      <c r="D32" s="13">
        <f t="shared" si="0"/>
        <v>-40.402888081401656</v>
      </c>
      <c r="E32" s="13">
        <f t="shared" si="3"/>
        <v>0.55548979590046466</v>
      </c>
      <c r="F32" s="12">
        <v>642634.27239000006</v>
      </c>
      <c r="G32" s="12">
        <v>579952.18275000004</v>
      </c>
      <c r="H32" s="13">
        <f t="shared" si="1"/>
        <v>-9.7539288414981531</v>
      </c>
      <c r="I32" s="13">
        <f t="shared" si="4"/>
        <v>0.55676968933677751</v>
      </c>
      <c r="J32" s="12">
        <v>1246922.7187600001</v>
      </c>
      <c r="K32" s="12">
        <v>927838.65067999996</v>
      </c>
      <c r="L32" s="13">
        <f t="shared" si="2"/>
        <v>-25.589722865689112</v>
      </c>
      <c r="M32" s="13">
        <f t="shared" si="5"/>
        <v>0.51556469976507679</v>
      </c>
    </row>
    <row r="33" spans="1:13" ht="14.25" x14ac:dyDescent="0.2">
      <c r="A33" s="11" t="s">
        <v>148</v>
      </c>
      <c r="B33" s="12">
        <v>871250.50378999999</v>
      </c>
      <c r="C33" s="12">
        <v>950449.82553999999</v>
      </c>
      <c r="D33" s="13">
        <f t="shared" si="0"/>
        <v>9.0903042701814769</v>
      </c>
      <c r="E33" s="13">
        <f t="shared" si="3"/>
        <v>5.9558563357406298</v>
      </c>
      <c r="F33" s="12">
        <v>6342690.2300899997</v>
      </c>
      <c r="G33" s="12">
        <v>6326203.00746</v>
      </c>
      <c r="H33" s="13">
        <f t="shared" si="1"/>
        <v>-0.25994053046739751</v>
      </c>
      <c r="I33" s="13">
        <f t="shared" si="4"/>
        <v>6.0733249876623407</v>
      </c>
      <c r="J33" s="12">
        <v>11275047.67082</v>
      </c>
      <c r="K33" s="12">
        <v>11287441.221410001</v>
      </c>
      <c r="L33" s="13">
        <f t="shared" si="2"/>
        <v>0.10992016133178532</v>
      </c>
      <c r="M33" s="13">
        <f t="shared" si="5"/>
        <v>6.2720024005976009</v>
      </c>
    </row>
    <row r="34" spans="1:13" ht="14.25" x14ac:dyDescent="0.2">
      <c r="A34" s="11" t="s">
        <v>149</v>
      </c>
      <c r="B34" s="12">
        <v>611385.17429999996</v>
      </c>
      <c r="C34" s="12">
        <v>683827.55911000003</v>
      </c>
      <c r="D34" s="13">
        <f t="shared" si="0"/>
        <v>11.848894584815922</v>
      </c>
      <c r="E34" s="13">
        <f t="shared" si="3"/>
        <v>4.2851064738376756</v>
      </c>
      <c r="F34" s="12">
        <v>4081473.6509400001</v>
      </c>
      <c r="G34" s="12">
        <v>4483334.7630599998</v>
      </c>
      <c r="H34" s="13">
        <f t="shared" si="1"/>
        <v>9.8459808022391009</v>
      </c>
      <c r="I34" s="13">
        <f t="shared" si="4"/>
        <v>4.3041219215442137</v>
      </c>
      <c r="J34" s="12">
        <v>6851500.7654600004</v>
      </c>
      <c r="K34" s="12">
        <v>7713668.6597600002</v>
      </c>
      <c r="L34" s="13">
        <f t="shared" si="2"/>
        <v>12.583635670689661</v>
      </c>
      <c r="M34" s="13">
        <f t="shared" si="5"/>
        <v>4.2861927165265605</v>
      </c>
    </row>
    <row r="35" spans="1:13" ht="14.25" x14ac:dyDescent="0.2">
      <c r="A35" s="11" t="s">
        <v>150</v>
      </c>
      <c r="B35" s="12">
        <v>686917.14109000005</v>
      </c>
      <c r="C35" s="12">
        <v>710378.07489000005</v>
      </c>
      <c r="D35" s="13">
        <f t="shared" si="0"/>
        <v>3.4153950158780715</v>
      </c>
      <c r="E35" s="13">
        <f t="shared" si="3"/>
        <v>4.451481440065538</v>
      </c>
      <c r="F35" s="12">
        <v>4743264.9012599997</v>
      </c>
      <c r="G35" s="12">
        <v>4780597.3497599997</v>
      </c>
      <c r="H35" s="13">
        <f t="shared" si="1"/>
        <v>0.78706227202454904</v>
      </c>
      <c r="I35" s="13">
        <f t="shared" si="4"/>
        <v>4.5895019976456783</v>
      </c>
      <c r="J35" s="12">
        <v>7766505.1113700001</v>
      </c>
      <c r="K35" s="12">
        <v>8120317.9057</v>
      </c>
      <c r="L35" s="13">
        <f t="shared" si="2"/>
        <v>4.555624302777133</v>
      </c>
      <c r="M35" s="13">
        <f t="shared" si="5"/>
        <v>4.5121522583489435</v>
      </c>
    </row>
    <row r="36" spans="1:13" ht="14.25" x14ac:dyDescent="0.2">
      <c r="A36" s="11" t="s">
        <v>151</v>
      </c>
      <c r="B36" s="12">
        <v>1260244.78776</v>
      </c>
      <c r="C36" s="12">
        <v>1243983.02969</v>
      </c>
      <c r="D36" s="13">
        <f t="shared" si="0"/>
        <v>-1.2903650328841398</v>
      </c>
      <c r="E36" s="13">
        <f t="shared" si="3"/>
        <v>7.7952396958183252</v>
      </c>
      <c r="F36" s="12">
        <v>8326539.9660299998</v>
      </c>
      <c r="G36" s="12">
        <v>8414342.2516900003</v>
      </c>
      <c r="H36" s="13">
        <f t="shared" si="1"/>
        <v>1.0544870500617276</v>
      </c>
      <c r="I36" s="13">
        <f t="shared" si="4"/>
        <v>8.0779948085241724</v>
      </c>
      <c r="J36" s="12">
        <v>13161553.40739</v>
      </c>
      <c r="K36" s="12">
        <v>15586905.31629</v>
      </c>
      <c r="L36" s="13">
        <f t="shared" si="2"/>
        <v>18.427550562065147</v>
      </c>
      <c r="M36" s="13">
        <f t="shared" si="5"/>
        <v>8.6610513086194683</v>
      </c>
    </row>
    <row r="37" spans="1:13" ht="14.25" x14ac:dyDescent="0.2">
      <c r="A37" s="14" t="s">
        <v>152</v>
      </c>
      <c r="B37" s="12">
        <v>256352.098</v>
      </c>
      <c r="C37" s="12">
        <v>316503.97356000001</v>
      </c>
      <c r="D37" s="13">
        <f t="shared" si="0"/>
        <v>23.464553646836166</v>
      </c>
      <c r="E37" s="13">
        <f t="shared" si="3"/>
        <v>1.9833263635388798</v>
      </c>
      <c r="F37" s="12">
        <v>1757146.7436800001</v>
      </c>
      <c r="G37" s="12">
        <v>2052363.1677300001</v>
      </c>
      <c r="H37" s="13">
        <f t="shared" si="1"/>
        <v>16.800897540960467</v>
      </c>
      <c r="I37" s="13">
        <f t="shared" si="4"/>
        <v>1.9703238254658966</v>
      </c>
      <c r="J37" s="12">
        <v>2911476.3555800002</v>
      </c>
      <c r="K37" s="12">
        <v>3281865.0037600002</v>
      </c>
      <c r="L37" s="13">
        <f t="shared" si="2"/>
        <v>12.721678040425449</v>
      </c>
      <c r="M37" s="13">
        <f t="shared" si="5"/>
        <v>1.823607740519307</v>
      </c>
    </row>
    <row r="38" spans="1:13" ht="14.25" x14ac:dyDescent="0.2">
      <c r="A38" s="11" t="s">
        <v>153</v>
      </c>
      <c r="B38" s="12">
        <v>259578.60659000001</v>
      </c>
      <c r="C38" s="12">
        <v>509268.51685000001</v>
      </c>
      <c r="D38" s="13">
        <f t="shared" si="0"/>
        <v>96.190481003074709</v>
      </c>
      <c r="E38" s="13">
        <f t="shared" si="3"/>
        <v>3.1912574879489584</v>
      </c>
      <c r="F38" s="12">
        <v>1921775.2153700001</v>
      </c>
      <c r="G38" s="12">
        <v>2167572.0334999999</v>
      </c>
      <c r="H38" s="13">
        <f t="shared" si="1"/>
        <v>12.790092002652683</v>
      </c>
      <c r="I38" s="13">
        <f t="shared" si="4"/>
        <v>2.0809274343693849</v>
      </c>
      <c r="J38" s="12">
        <v>3244762.42674</v>
      </c>
      <c r="K38" s="12">
        <v>4649248.2724799998</v>
      </c>
      <c r="L38" s="13">
        <f t="shared" si="2"/>
        <v>43.284705042368273</v>
      </c>
      <c r="M38" s="13">
        <f t="shared" si="5"/>
        <v>2.5834106910482055</v>
      </c>
    </row>
    <row r="39" spans="1:13" ht="14.25" x14ac:dyDescent="0.2">
      <c r="A39" s="11" t="s">
        <v>154</v>
      </c>
      <c r="B39" s="12">
        <v>197255.41209</v>
      </c>
      <c r="C39" s="12">
        <v>234201.98892</v>
      </c>
      <c r="D39" s="13">
        <f>(C39-B39)/B39*100</f>
        <v>18.730323512311394</v>
      </c>
      <c r="E39" s="13">
        <f t="shared" si="3"/>
        <v>1.4675928829380747</v>
      </c>
      <c r="F39" s="12">
        <v>1104333.8344000001</v>
      </c>
      <c r="G39" s="12">
        <v>1516141.57213</v>
      </c>
      <c r="H39" s="13">
        <f t="shared" si="1"/>
        <v>37.290149491230686</v>
      </c>
      <c r="I39" s="13">
        <f t="shared" si="4"/>
        <v>1.4555366756318902</v>
      </c>
      <c r="J39" s="12">
        <v>1937899.1220100001</v>
      </c>
      <c r="K39" s="12">
        <v>2447764.0597999999</v>
      </c>
      <c r="L39" s="13">
        <f t="shared" si="2"/>
        <v>26.310189833883875</v>
      </c>
      <c r="M39" s="13">
        <f t="shared" si="5"/>
        <v>1.3601295243107674</v>
      </c>
    </row>
    <row r="40" spans="1:13" ht="14.25" x14ac:dyDescent="0.2">
      <c r="A40" s="11" t="s">
        <v>155</v>
      </c>
      <c r="B40" s="12">
        <v>401513.4535</v>
      </c>
      <c r="C40" s="12">
        <v>426888.62248000002</v>
      </c>
      <c r="D40" s="13">
        <f>(C40-B40)/B40*100</f>
        <v>6.319880133231953</v>
      </c>
      <c r="E40" s="13">
        <f t="shared" si="3"/>
        <v>2.6750357972958527</v>
      </c>
      <c r="F40" s="12">
        <v>2631025.2639299999</v>
      </c>
      <c r="G40" s="12">
        <v>2690766.6391799999</v>
      </c>
      <c r="H40" s="13">
        <f t="shared" si="1"/>
        <v>2.2706500035945489</v>
      </c>
      <c r="I40" s="13">
        <f t="shared" si="4"/>
        <v>2.5832083236072849</v>
      </c>
      <c r="J40" s="12">
        <v>4425471.9600299997</v>
      </c>
      <c r="K40" s="12">
        <v>4592278.7543400005</v>
      </c>
      <c r="L40" s="13">
        <f t="shared" si="2"/>
        <v>3.7692430506071934</v>
      </c>
      <c r="M40" s="13">
        <f t="shared" si="5"/>
        <v>2.5517548934652057</v>
      </c>
    </row>
    <row r="41" spans="1:13" ht="14.25" x14ac:dyDescent="0.2">
      <c r="A41" s="11" t="s">
        <v>156</v>
      </c>
      <c r="B41" s="12">
        <v>7866.5375800000002</v>
      </c>
      <c r="C41" s="12">
        <v>12685.91776</v>
      </c>
      <c r="D41" s="13">
        <f t="shared" si="0"/>
        <v>61.264312678717289</v>
      </c>
      <c r="E41" s="13">
        <f t="shared" si="3"/>
        <v>7.9494468445668418E-2</v>
      </c>
      <c r="F41" s="12">
        <v>69514.384160000001</v>
      </c>
      <c r="G41" s="12">
        <v>68846.339540000001</v>
      </c>
      <c r="H41" s="13">
        <f t="shared" si="1"/>
        <v>-0.96101638254087718</v>
      </c>
      <c r="I41" s="13">
        <f t="shared" si="4"/>
        <v>6.609433711569232E-2</v>
      </c>
      <c r="J41" s="12">
        <v>117966.40107000001</v>
      </c>
      <c r="K41" s="12">
        <v>120974.47752</v>
      </c>
      <c r="L41" s="13">
        <f t="shared" si="2"/>
        <v>2.549943392962402</v>
      </c>
      <c r="M41" s="13">
        <f t="shared" si="5"/>
        <v>6.7220922663790317E-2</v>
      </c>
    </row>
    <row r="42" spans="1:13" ht="15.75" x14ac:dyDescent="0.25">
      <c r="A42" s="9" t="s">
        <v>31</v>
      </c>
      <c r="B42" s="8">
        <f>B43</f>
        <v>403169.32608999999</v>
      </c>
      <c r="C42" s="8">
        <f>C43</f>
        <v>381187.08545000001</v>
      </c>
      <c r="D42" s="10">
        <f t="shared" si="0"/>
        <v>-5.4523593977714588</v>
      </c>
      <c r="E42" s="10">
        <f t="shared" si="3"/>
        <v>2.3886537268708681</v>
      </c>
      <c r="F42" s="8">
        <f>F43</f>
        <v>2684451.62365</v>
      </c>
      <c r="G42" s="8">
        <f>G43</f>
        <v>2510103.0763400001</v>
      </c>
      <c r="H42" s="10">
        <f t="shared" si="1"/>
        <v>-6.4947546744366838</v>
      </c>
      <c r="I42" s="10">
        <f t="shared" si="4"/>
        <v>2.4097664455546206</v>
      </c>
      <c r="J42" s="8">
        <f>J43</f>
        <v>4707384.71153</v>
      </c>
      <c r="K42" s="8">
        <f>K43</f>
        <v>4386935.4100700002</v>
      </c>
      <c r="L42" s="10">
        <f t="shared" si="2"/>
        <v>-6.8073743935801438</v>
      </c>
      <c r="M42" s="10">
        <f t="shared" si="5"/>
        <v>2.4376533957966933</v>
      </c>
    </row>
    <row r="43" spans="1:13" ht="14.25" x14ac:dyDescent="0.2">
      <c r="A43" s="11" t="s">
        <v>157</v>
      </c>
      <c r="B43" s="12">
        <v>403169.32608999999</v>
      </c>
      <c r="C43" s="12">
        <v>381187.08545000001</v>
      </c>
      <c r="D43" s="13">
        <f t="shared" si="0"/>
        <v>-5.4523593977714588</v>
      </c>
      <c r="E43" s="13">
        <f t="shared" si="3"/>
        <v>2.3886537268708681</v>
      </c>
      <c r="F43" s="12">
        <v>2684451.62365</v>
      </c>
      <c r="G43" s="12">
        <v>2510103.0763400001</v>
      </c>
      <c r="H43" s="13">
        <f t="shared" si="1"/>
        <v>-6.4947546744366838</v>
      </c>
      <c r="I43" s="13">
        <f t="shared" si="4"/>
        <v>2.4097664455546206</v>
      </c>
      <c r="J43" s="12">
        <v>4707384.71153</v>
      </c>
      <c r="K43" s="12">
        <v>4386935.4100700002</v>
      </c>
      <c r="L43" s="13">
        <f t="shared" si="2"/>
        <v>-6.8073743935801438</v>
      </c>
      <c r="M43" s="13">
        <f t="shared" si="5"/>
        <v>2.4376533957966933</v>
      </c>
    </row>
    <row r="44" spans="1:13" ht="15.75" x14ac:dyDescent="0.25">
      <c r="A44" s="9" t="s">
        <v>33</v>
      </c>
      <c r="B44" s="8">
        <f>B8+B22+B42</f>
        <v>13633303.914790004</v>
      </c>
      <c r="C44" s="8">
        <f>C8+C22+C42</f>
        <v>14727396.378159998</v>
      </c>
      <c r="D44" s="10">
        <f t="shared" si="0"/>
        <v>8.0251454101531028</v>
      </c>
      <c r="E44" s="10">
        <f t="shared" si="3"/>
        <v>92.287098877621233</v>
      </c>
      <c r="F44" s="15">
        <f>F8+F22+F42</f>
        <v>93714302.663570002</v>
      </c>
      <c r="G44" s="15">
        <f>G8+G22+G42</f>
        <v>95786547.995670006</v>
      </c>
      <c r="H44" s="16">
        <f t="shared" si="1"/>
        <v>2.2112369971308099</v>
      </c>
      <c r="I44" s="16">
        <f t="shared" si="4"/>
        <v>91.957661608079391</v>
      </c>
      <c r="J44" s="15">
        <f>J8+J22+J42</f>
        <v>157985954.71946001</v>
      </c>
      <c r="K44" s="15">
        <f>K8+K22+K42</f>
        <v>165476019.27689001</v>
      </c>
      <c r="L44" s="16">
        <f t="shared" si="2"/>
        <v>4.7409686327688512</v>
      </c>
      <c r="M44" s="16">
        <f t="shared" si="5"/>
        <v>91.948739292424094</v>
      </c>
    </row>
    <row r="45" spans="1:13" ht="15.75" x14ac:dyDescent="0.25">
      <c r="A45" s="88" t="s">
        <v>34</v>
      </c>
      <c r="B45" s="89">
        <f>+B46-B44</f>
        <v>415652.32720999606</v>
      </c>
      <c r="C45" s="89">
        <f>+C46-C44</f>
        <v>510369.72084000148</v>
      </c>
      <c r="D45" s="90">
        <f t="shared" si="0"/>
        <v>22.787649058957935</v>
      </c>
      <c r="E45" s="90">
        <f t="shared" si="3"/>
        <v>3.1981580234475753</v>
      </c>
      <c r="F45" s="89">
        <f>+F46-F44</f>
        <v>2497840.0384300053</v>
      </c>
      <c r="G45" s="89">
        <f>+G46-G44</f>
        <v>3167586.8953299969</v>
      </c>
      <c r="H45" s="91">
        <f t="shared" si="1"/>
        <v>26.813040330675257</v>
      </c>
      <c r="I45" s="91">
        <f t="shared" si="4"/>
        <v>3.0409685903714792</v>
      </c>
      <c r="J45" s="89">
        <f>+J46-J44</f>
        <v>5231420.2045366466</v>
      </c>
      <c r="K45" s="89">
        <f>+K46-K44</f>
        <v>5186586.367110014</v>
      </c>
      <c r="L45" s="91">
        <f t="shared" si="2"/>
        <v>-0.85701082447464438</v>
      </c>
      <c r="M45" s="91">
        <f t="shared" si="5"/>
        <v>2.8819890626511007</v>
      </c>
    </row>
    <row r="46" spans="1:13" s="18" customFormat="1" ht="22.5" customHeight="1" x14ac:dyDescent="0.3">
      <c r="A46" s="17" t="s">
        <v>223</v>
      </c>
      <c r="B46" s="150">
        <v>14048956.242000001</v>
      </c>
      <c r="C46" s="150">
        <v>15237766.098999999</v>
      </c>
      <c r="D46" s="152">
        <f t="shared" si="0"/>
        <v>8.46190874625972</v>
      </c>
      <c r="E46" s="92">
        <f t="shared" si="3"/>
        <v>95.485256901068809</v>
      </c>
      <c r="F46" s="151">
        <v>96212142.702000007</v>
      </c>
      <c r="G46" s="151">
        <v>98954134.891000003</v>
      </c>
      <c r="H46" s="152">
        <f t="shared" si="1"/>
        <v>2.849944000824125</v>
      </c>
      <c r="I46" s="93">
        <f t="shared" si="4"/>
        <v>94.998630198450869</v>
      </c>
      <c r="J46" s="151">
        <v>163217374.92399666</v>
      </c>
      <c r="K46" s="151">
        <v>170662605.64400002</v>
      </c>
      <c r="L46" s="152">
        <f t="shared" si="2"/>
        <v>4.5615429873628903</v>
      </c>
      <c r="M46" s="93">
        <f t="shared" si="5"/>
        <v>94.830728355075195</v>
      </c>
    </row>
    <row r="47" spans="1:13" ht="15" x14ac:dyDescent="0.2">
      <c r="A47" s="153" t="s">
        <v>224</v>
      </c>
      <c r="B47" s="89">
        <f>+B48-B46</f>
        <v>683930.15599999949</v>
      </c>
      <c r="C47" s="89">
        <f>+C48-C46</f>
        <v>720473.52200000174</v>
      </c>
      <c r="D47" s="90">
        <f t="shared" si="0"/>
        <v>5.3431429626861311</v>
      </c>
      <c r="E47" s="90">
        <f t="shared" si="3"/>
        <v>4.5147430989311985</v>
      </c>
      <c r="F47" s="89">
        <f t="shared" ref="F47:G47" si="6">+F48-F46</f>
        <v>4846920.9270000011</v>
      </c>
      <c r="G47" s="89">
        <f t="shared" si="6"/>
        <v>5209614.2960000038</v>
      </c>
      <c r="H47" s="154">
        <f t="shared" si="1"/>
        <v>7.4829644316993553</v>
      </c>
      <c r="I47" s="154">
        <f t="shared" si="4"/>
        <v>5.0013698015491377</v>
      </c>
      <c r="J47" s="89">
        <f t="shared" ref="J47:K47" si="7">+J48-J46</f>
        <v>8417245.1020033658</v>
      </c>
      <c r="K47" s="89">
        <f t="shared" si="7"/>
        <v>9302906.1729999781</v>
      </c>
      <c r="L47" s="154">
        <f t="shared" si="2"/>
        <v>10.521982670860073</v>
      </c>
      <c r="M47" s="154">
        <f t="shared" si="5"/>
        <v>5.1692716449248035</v>
      </c>
    </row>
    <row r="48" spans="1:13" s="18" customFormat="1" ht="22.5" customHeight="1" x14ac:dyDescent="0.3">
      <c r="A48" s="17" t="s">
        <v>225</v>
      </c>
      <c r="B48" s="150">
        <v>14732886.398</v>
      </c>
      <c r="C48" s="150">
        <v>15958239.621000001</v>
      </c>
      <c r="D48" s="152">
        <f t="shared" si="0"/>
        <v>8.3171293791170733</v>
      </c>
      <c r="E48" s="92">
        <f t="shared" si="3"/>
        <v>100</v>
      </c>
      <c r="F48" s="151">
        <v>101059063.62900001</v>
      </c>
      <c r="G48" s="151">
        <v>104163749.18700001</v>
      </c>
      <c r="H48" s="152">
        <f t="shared" si="1"/>
        <v>3.0721495395976288</v>
      </c>
      <c r="I48" s="93">
        <f t="shared" si="4"/>
        <v>100</v>
      </c>
      <c r="J48" s="151">
        <v>171634620.02600002</v>
      </c>
      <c r="K48" s="151">
        <v>179965511.817</v>
      </c>
      <c r="L48" s="152">
        <f t="shared" si="2"/>
        <v>4.853852788987429</v>
      </c>
      <c r="M48" s="93">
        <f t="shared" si="5"/>
        <v>100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2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6" sqref="I6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3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33" t="s">
        <v>56</v>
      </c>
    </row>
    <row r="34" ht="12.75" customHeight="1" x14ac:dyDescent="0.2"/>
    <row r="50" spans="2:2" ht="12.75" customHeight="1" x14ac:dyDescent="0.2"/>
    <row r="51" spans="2:2" x14ac:dyDescent="0.2">
      <c r="B51" s="32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3" t="s">
        <v>14</v>
      </c>
    </row>
    <row r="2" spans="2:2" ht="15" x14ac:dyDescent="0.25">
      <c r="B2" s="33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2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3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33" t="s">
        <v>59</v>
      </c>
    </row>
    <row r="19" spans="2:2" ht="15" x14ac:dyDescent="0.25">
      <c r="B19" s="33"/>
    </row>
    <row r="20" spans="2:2" ht="15" x14ac:dyDescent="0.25">
      <c r="B20" s="33"/>
    </row>
    <row r="21" spans="2:2" ht="15" x14ac:dyDescent="0.25">
      <c r="B21" s="33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2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showGridLines="0" zoomScale="90" zoomScaleNormal="90" workbookViewId="0"/>
  </sheetViews>
  <sheetFormatPr defaultColWidth="9.140625" defaultRowHeight="12.75" x14ac:dyDescent="0.2"/>
  <cols>
    <col min="1" max="1" width="7" customWidth="1"/>
    <col min="2" max="2" width="40.28515625" customWidth="1"/>
    <col min="3" max="4" width="11" style="35" bestFit="1" customWidth="1"/>
    <col min="5" max="5" width="12.28515625" style="36" bestFit="1" customWidth="1"/>
    <col min="6" max="6" width="11" style="36" bestFit="1" customWidth="1"/>
    <col min="7" max="7" width="12.28515625" style="36" bestFit="1" customWidth="1"/>
    <col min="8" max="8" width="11.42578125" style="36" bestFit="1" customWidth="1"/>
    <col min="9" max="9" width="12.28515625" style="36" bestFit="1" customWidth="1"/>
    <col min="10" max="10" width="12.7109375" style="36" bestFit="1" customWidth="1"/>
    <col min="11" max="11" width="12.28515625" style="36" bestFit="1" customWidth="1"/>
    <col min="12" max="12" width="11" style="36" customWidth="1"/>
    <col min="13" max="13" width="12.28515625" style="36" bestFit="1" customWidth="1"/>
    <col min="14" max="14" width="11" style="36" bestFit="1" customWidth="1"/>
    <col min="15" max="15" width="13.5703125" style="35" bestFit="1" customWidth="1"/>
  </cols>
  <sheetData>
    <row r="1" spans="1:15" ht="16.5" thickBot="1" x14ac:dyDescent="0.3">
      <c r="A1" s="94"/>
      <c r="B1" s="119" t="s">
        <v>60</v>
      </c>
      <c r="C1" s="120" t="s">
        <v>44</v>
      </c>
      <c r="D1" s="120" t="s">
        <v>45</v>
      </c>
      <c r="E1" s="120" t="s">
        <v>46</v>
      </c>
      <c r="F1" s="120" t="s">
        <v>47</v>
      </c>
      <c r="G1" s="120" t="s">
        <v>48</v>
      </c>
      <c r="H1" s="120" t="s">
        <v>49</v>
      </c>
      <c r="I1" s="120" t="s">
        <v>0</v>
      </c>
      <c r="J1" s="120" t="s">
        <v>61</v>
      </c>
      <c r="K1" s="120" t="s">
        <v>50</v>
      </c>
      <c r="L1" s="120" t="s">
        <v>51</v>
      </c>
      <c r="M1" s="120" t="s">
        <v>52</v>
      </c>
      <c r="N1" s="120" t="s">
        <v>53</v>
      </c>
      <c r="O1" s="121" t="s">
        <v>42</v>
      </c>
    </row>
    <row r="2" spans="1:15" s="39" customFormat="1" ht="16.5" thickTop="1" thickBot="1" x14ac:dyDescent="0.3">
      <c r="A2" s="95">
        <v>2019</v>
      </c>
      <c r="B2" s="122" t="s">
        <v>2</v>
      </c>
      <c r="C2" s="123">
        <f>C4+C6+C8+C10+C12+C14+C16+C18+C20+C22</f>
        <v>1882482.6201699998</v>
      </c>
      <c r="D2" s="123">
        <f t="shared" ref="D2:O2" si="0">D4+D6+D8+D10+D12+D14+D16+D18+D20+D22</f>
        <v>1857432.6815999998</v>
      </c>
      <c r="E2" s="123">
        <f t="shared" si="0"/>
        <v>1950658.16967</v>
      </c>
      <c r="F2" s="123">
        <f t="shared" si="0"/>
        <v>1878833.8574799998</v>
      </c>
      <c r="G2" s="123">
        <f t="shared" si="0"/>
        <v>2013279.7822599998</v>
      </c>
      <c r="H2" s="123">
        <f t="shared" si="0"/>
        <v>1364507.2867800002</v>
      </c>
      <c r="I2" s="123">
        <f t="shared" si="0"/>
        <v>1802602.1020799999</v>
      </c>
      <c r="J2" s="123"/>
      <c r="K2" s="123"/>
      <c r="L2" s="123"/>
      <c r="M2" s="123"/>
      <c r="N2" s="123"/>
      <c r="O2" s="155">
        <f t="shared" si="0"/>
        <v>12749796.50004</v>
      </c>
    </row>
    <row r="3" spans="1:15" ht="15.75" thickTop="1" x14ac:dyDescent="0.25">
      <c r="A3" s="94">
        <v>2018</v>
      </c>
      <c r="B3" s="122" t="s">
        <v>2</v>
      </c>
      <c r="C3" s="123">
        <f>C5+C7+C9+C11+C13+C15+C17+C19+C21+C23</f>
        <v>1893782.1339599998</v>
      </c>
      <c r="D3" s="123">
        <f t="shared" ref="D3:O3" si="1">D5+D7+D9+D11+D13+D15+D17+D19+D21+D23</f>
        <v>1835790.1215799998</v>
      </c>
      <c r="E3" s="123">
        <f t="shared" si="1"/>
        <v>1994921.6316400003</v>
      </c>
      <c r="F3" s="123">
        <f t="shared" si="1"/>
        <v>1783106.34775</v>
      </c>
      <c r="G3" s="123">
        <f t="shared" si="1"/>
        <v>1896880.0225399998</v>
      </c>
      <c r="H3" s="123">
        <f t="shared" si="1"/>
        <v>1589496.7403500001</v>
      </c>
      <c r="I3" s="123">
        <f t="shared" si="1"/>
        <v>1678352.0098400002</v>
      </c>
      <c r="J3" s="123">
        <f t="shared" si="1"/>
        <v>1512277.7765899999</v>
      </c>
      <c r="K3" s="123">
        <f t="shared" si="1"/>
        <v>1894781.24128</v>
      </c>
      <c r="L3" s="123">
        <f t="shared" si="1"/>
        <v>2161742.2597500002</v>
      </c>
      <c r="M3" s="123">
        <f t="shared" si="1"/>
        <v>2303958.9177999999</v>
      </c>
      <c r="N3" s="123">
        <f t="shared" si="1"/>
        <v>2079354.4352199999</v>
      </c>
      <c r="O3" s="155">
        <f t="shared" si="1"/>
        <v>22624443.638299998</v>
      </c>
    </row>
    <row r="4" spans="1:15" s="39" customFormat="1" ht="15" x14ac:dyDescent="0.25">
      <c r="A4" s="95">
        <v>2019</v>
      </c>
      <c r="B4" s="124" t="s">
        <v>131</v>
      </c>
      <c r="C4" s="125">
        <v>560084.38101999997</v>
      </c>
      <c r="D4" s="125">
        <v>565262.68799999997</v>
      </c>
      <c r="E4" s="125">
        <v>586850.51000999997</v>
      </c>
      <c r="F4" s="125">
        <v>597799.47930999997</v>
      </c>
      <c r="G4" s="125">
        <v>590784.79830999998</v>
      </c>
      <c r="H4" s="125">
        <v>344990.39637999999</v>
      </c>
      <c r="I4" s="125">
        <v>547210.97499999998</v>
      </c>
      <c r="J4" s="125"/>
      <c r="K4" s="125"/>
      <c r="L4" s="125"/>
      <c r="M4" s="125"/>
      <c r="N4" s="125"/>
      <c r="O4" s="126">
        <v>3792983.2280299999</v>
      </c>
    </row>
    <row r="5" spans="1:15" ht="15" x14ac:dyDescent="0.25">
      <c r="A5" s="94">
        <v>2018</v>
      </c>
      <c r="B5" s="124" t="s">
        <v>131</v>
      </c>
      <c r="C5" s="125">
        <v>547223.66903999995</v>
      </c>
      <c r="D5" s="125">
        <v>534695.97504000005</v>
      </c>
      <c r="E5" s="125">
        <v>599951.91367000004</v>
      </c>
      <c r="F5" s="125">
        <v>534035.62387000001</v>
      </c>
      <c r="G5" s="125">
        <v>559444.18229999999</v>
      </c>
      <c r="H5" s="125">
        <v>447489.81228999997</v>
      </c>
      <c r="I5" s="125">
        <v>533361.76101000002</v>
      </c>
      <c r="J5" s="125">
        <v>489969.89909000002</v>
      </c>
      <c r="K5" s="125">
        <v>544911.54104000004</v>
      </c>
      <c r="L5" s="125">
        <v>645860.07984999998</v>
      </c>
      <c r="M5" s="125">
        <v>647966.02815000003</v>
      </c>
      <c r="N5" s="125">
        <v>593568.21259999997</v>
      </c>
      <c r="O5" s="126">
        <v>6678478.6979499999</v>
      </c>
    </row>
    <row r="6" spans="1:15" s="39" customFormat="1" ht="15" x14ac:dyDescent="0.25">
      <c r="A6" s="95">
        <v>2019</v>
      </c>
      <c r="B6" s="124" t="s">
        <v>132</v>
      </c>
      <c r="C6" s="125">
        <v>199231.03555999999</v>
      </c>
      <c r="D6" s="125">
        <v>165990.86090999999</v>
      </c>
      <c r="E6" s="125">
        <v>143608.89838999999</v>
      </c>
      <c r="F6" s="125">
        <v>113225.25821</v>
      </c>
      <c r="G6" s="125">
        <v>140848.26438000001</v>
      </c>
      <c r="H6" s="125">
        <v>202447.01203000001</v>
      </c>
      <c r="I6" s="125">
        <v>132157.23013000001</v>
      </c>
      <c r="J6" s="125"/>
      <c r="K6" s="125"/>
      <c r="L6" s="125"/>
      <c r="M6" s="125"/>
      <c r="N6" s="125"/>
      <c r="O6" s="126">
        <v>1097508.5596100001</v>
      </c>
    </row>
    <row r="7" spans="1:15" ht="15" x14ac:dyDescent="0.25">
      <c r="A7" s="94">
        <v>2018</v>
      </c>
      <c r="B7" s="124" t="s">
        <v>132</v>
      </c>
      <c r="C7" s="125">
        <v>225394.03391999999</v>
      </c>
      <c r="D7" s="125">
        <v>211794.99771</v>
      </c>
      <c r="E7" s="125">
        <v>207194.92988000001</v>
      </c>
      <c r="F7" s="125">
        <v>149357.76658</v>
      </c>
      <c r="G7" s="125">
        <v>213052.51121999999</v>
      </c>
      <c r="H7" s="125">
        <v>167641.58673000001</v>
      </c>
      <c r="I7" s="125">
        <v>104472.51956</v>
      </c>
      <c r="J7" s="125">
        <v>111080.49325</v>
      </c>
      <c r="K7" s="125">
        <v>152247.07018000001</v>
      </c>
      <c r="L7" s="125">
        <v>201906.55186000001</v>
      </c>
      <c r="M7" s="125">
        <v>299913.01861000003</v>
      </c>
      <c r="N7" s="125">
        <v>281819.26645</v>
      </c>
      <c r="O7" s="126">
        <v>2325874.7459499999</v>
      </c>
    </row>
    <row r="8" spans="1:15" s="39" customFormat="1" ht="15" x14ac:dyDescent="0.25">
      <c r="A8" s="95">
        <v>2019</v>
      </c>
      <c r="B8" s="124" t="s">
        <v>133</v>
      </c>
      <c r="C8" s="125">
        <v>125444.24991</v>
      </c>
      <c r="D8" s="125">
        <v>122185.04974</v>
      </c>
      <c r="E8" s="125">
        <v>128023.71665</v>
      </c>
      <c r="F8" s="125">
        <v>125243.96741</v>
      </c>
      <c r="G8" s="125">
        <v>138577.69823000001</v>
      </c>
      <c r="H8" s="125">
        <v>83577.522670000006</v>
      </c>
      <c r="I8" s="125">
        <v>130260.14294999999</v>
      </c>
      <c r="J8" s="125"/>
      <c r="K8" s="125"/>
      <c r="L8" s="125"/>
      <c r="M8" s="125"/>
      <c r="N8" s="125"/>
      <c r="O8" s="126">
        <v>853312.34756000002</v>
      </c>
    </row>
    <row r="9" spans="1:15" ht="15" x14ac:dyDescent="0.25">
      <c r="A9" s="94">
        <v>2018</v>
      </c>
      <c r="B9" s="124" t="s">
        <v>133</v>
      </c>
      <c r="C9" s="125">
        <v>119835.36044999999</v>
      </c>
      <c r="D9" s="125">
        <v>117643.61351</v>
      </c>
      <c r="E9" s="125">
        <v>141218.40416000001</v>
      </c>
      <c r="F9" s="125">
        <v>128537.29485999999</v>
      </c>
      <c r="G9" s="125">
        <v>137415.20196999999</v>
      </c>
      <c r="H9" s="125">
        <v>118810.93104</v>
      </c>
      <c r="I9" s="125">
        <v>125958.33078</v>
      </c>
      <c r="J9" s="125">
        <v>111575.90204</v>
      </c>
      <c r="K9" s="125">
        <v>143626.68825000001</v>
      </c>
      <c r="L9" s="125">
        <v>141433.93588</v>
      </c>
      <c r="M9" s="125">
        <v>150319.4952</v>
      </c>
      <c r="N9" s="125">
        <v>128118.89979</v>
      </c>
      <c r="O9" s="126">
        <v>1564494.0579299999</v>
      </c>
    </row>
    <row r="10" spans="1:15" s="39" customFormat="1" ht="15" x14ac:dyDescent="0.25">
      <c r="A10" s="95">
        <v>2019</v>
      </c>
      <c r="B10" s="124" t="s">
        <v>134</v>
      </c>
      <c r="C10" s="125">
        <v>112141.59022</v>
      </c>
      <c r="D10" s="125">
        <v>114851.12919000001</v>
      </c>
      <c r="E10" s="125">
        <v>118300.13249</v>
      </c>
      <c r="F10" s="125">
        <v>117759.88364</v>
      </c>
      <c r="G10" s="125">
        <v>117900.62353</v>
      </c>
      <c r="H10" s="125">
        <v>63523.862450000001</v>
      </c>
      <c r="I10" s="125">
        <v>83419.181259999998</v>
      </c>
      <c r="J10" s="125"/>
      <c r="K10" s="125"/>
      <c r="L10" s="125"/>
      <c r="M10" s="125"/>
      <c r="N10" s="125"/>
      <c r="O10" s="126">
        <v>727896.40278</v>
      </c>
    </row>
    <row r="11" spans="1:15" ht="15" x14ac:dyDescent="0.25">
      <c r="A11" s="94">
        <v>2018</v>
      </c>
      <c r="B11" s="124" t="s">
        <v>134</v>
      </c>
      <c r="C11" s="125">
        <v>108333.43629</v>
      </c>
      <c r="D11" s="125">
        <v>107572.17714</v>
      </c>
      <c r="E11" s="125">
        <v>114735.2337</v>
      </c>
      <c r="F11" s="125">
        <v>103051.37514</v>
      </c>
      <c r="G11" s="125">
        <v>98740.460529999997</v>
      </c>
      <c r="H11" s="125">
        <v>72043.221720000001</v>
      </c>
      <c r="I11" s="125">
        <v>76536.520529999994</v>
      </c>
      <c r="J11" s="125">
        <v>90846.776310000001</v>
      </c>
      <c r="K11" s="125">
        <v>154030.35561999999</v>
      </c>
      <c r="L11" s="125">
        <v>176872.83212000001</v>
      </c>
      <c r="M11" s="125">
        <v>157635.96547</v>
      </c>
      <c r="N11" s="125">
        <v>126553.29386999999</v>
      </c>
      <c r="O11" s="126">
        <v>1386951.6484399999</v>
      </c>
    </row>
    <row r="12" spans="1:15" s="39" customFormat="1" ht="15" x14ac:dyDescent="0.25">
      <c r="A12" s="95">
        <v>2019</v>
      </c>
      <c r="B12" s="124" t="s">
        <v>135</v>
      </c>
      <c r="C12" s="125">
        <v>152196.42077999999</v>
      </c>
      <c r="D12" s="125">
        <v>144359.66367000001</v>
      </c>
      <c r="E12" s="125">
        <v>136200.95042000001</v>
      </c>
      <c r="F12" s="125">
        <v>136105.94815000001</v>
      </c>
      <c r="G12" s="125">
        <v>133716.91673999999</v>
      </c>
      <c r="H12" s="125">
        <v>76322.856289999996</v>
      </c>
      <c r="I12" s="125">
        <v>113741.92636</v>
      </c>
      <c r="J12" s="125"/>
      <c r="K12" s="125"/>
      <c r="L12" s="125"/>
      <c r="M12" s="125"/>
      <c r="N12" s="125"/>
      <c r="O12" s="126">
        <v>892644.68241000001</v>
      </c>
    </row>
    <row r="13" spans="1:15" ht="15" x14ac:dyDescent="0.25">
      <c r="A13" s="94">
        <v>2018</v>
      </c>
      <c r="B13" s="124" t="s">
        <v>135</v>
      </c>
      <c r="C13" s="125">
        <v>153621.37202000001</v>
      </c>
      <c r="D13" s="125">
        <v>132753.50149</v>
      </c>
      <c r="E13" s="125">
        <v>124563.13004</v>
      </c>
      <c r="F13" s="125">
        <v>147757.61514000001</v>
      </c>
      <c r="G13" s="125">
        <v>140152.84507000001</v>
      </c>
      <c r="H13" s="125">
        <v>100310.21571</v>
      </c>
      <c r="I13" s="125">
        <v>117908.15614000001</v>
      </c>
      <c r="J13" s="125">
        <v>63697.746619999998</v>
      </c>
      <c r="K13" s="125">
        <v>130280.1053</v>
      </c>
      <c r="L13" s="125">
        <v>178003.61371000001</v>
      </c>
      <c r="M13" s="125">
        <v>179367.82448000001</v>
      </c>
      <c r="N13" s="125">
        <v>164637.43549</v>
      </c>
      <c r="O13" s="126">
        <v>1633053.56121</v>
      </c>
    </row>
    <row r="14" spans="1:15" s="39" customFormat="1" ht="15" x14ac:dyDescent="0.25">
      <c r="A14" s="95">
        <v>2019</v>
      </c>
      <c r="B14" s="124" t="s">
        <v>136</v>
      </c>
      <c r="C14" s="125">
        <v>28852.43131</v>
      </c>
      <c r="D14" s="125">
        <v>26829.830040000001</v>
      </c>
      <c r="E14" s="125">
        <v>34862.358189999999</v>
      </c>
      <c r="F14" s="125">
        <v>24122.14443</v>
      </c>
      <c r="G14" s="125">
        <v>27950.958019999998</v>
      </c>
      <c r="H14" s="125">
        <v>15857.39517</v>
      </c>
      <c r="I14" s="125">
        <v>17132.11995</v>
      </c>
      <c r="J14" s="125"/>
      <c r="K14" s="125"/>
      <c r="L14" s="125"/>
      <c r="M14" s="125"/>
      <c r="N14" s="125"/>
      <c r="O14" s="126">
        <v>175607.23710999999</v>
      </c>
    </row>
    <row r="15" spans="1:15" ht="15" x14ac:dyDescent="0.25">
      <c r="A15" s="94">
        <v>2018</v>
      </c>
      <c r="B15" s="124" t="s">
        <v>136</v>
      </c>
      <c r="C15" s="125">
        <v>63470.139309999999</v>
      </c>
      <c r="D15" s="125">
        <v>57999.799489999998</v>
      </c>
      <c r="E15" s="125">
        <v>47250.82015</v>
      </c>
      <c r="F15" s="125">
        <v>28798.931809999998</v>
      </c>
      <c r="G15" s="125">
        <v>27552.43924</v>
      </c>
      <c r="H15" s="125">
        <v>17097.2582</v>
      </c>
      <c r="I15" s="125">
        <v>17987.946319999999</v>
      </c>
      <c r="J15" s="125">
        <v>16805.825659999999</v>
      </c>
      <c r="K15" s="125">
        <v>26288.061740000001</v>
      </c>
      <c r="L15" s="125">
        <v>28306.503280000001</v>
      </c>
      <c r="M15" s="125">
        <v>34843.242209999997</v>
      </c>
      <c r="N15" s="125">
        <v>33075.86722</v>
      </c>
      <c r="O15" s="126">
        <v>399476.83463</v>
      </c>
    </row>
    <row r="16" spans="1:15" ht="15" x14ac:dyDescent="0.25">
      <c r="A16" s="95">
        <v>2019</v>
      </c>
      <c r="B16" s="124" t="s">
        <v>137</v>
      </c>
      <c r="C16" s="125">
        <v>82543.428780000002</v>
      </c>
      <c r="D16" s="125">
        <v>82148.817379999993</v>
      </c>
      <c r="E16" s="125">
        <v>73557.318710000007</v>
      </c>
      <c r="F16" s="125">
        <v>60277.450449999997</v>
      </c>
      <c r="G16" s="125">
        <v>96526.272779999999</v>
      </c>
      <c r="H16" s="125">
        <v>57984.925450000002</v>
      </c>
      <c r="I16" s="125">
        <v>63430.082369999996</v>
      </c>
      <c r="J16" s="125"/>
      <c r="K16" s="125"/>
      <c r="L16" s="125"/>
      <c r="M16" s="125"/>
      <c r="N16" s="125"/>
      <c r="O16" s="126">
        <v>516468.29592</v>
      </c>
    </row>
    <row r="17" spans="1:15" ht="15" x14ac:dyDescent="0.25">
      <c r="A17" s="94">
        <v>2018</v>
      </c>
      <c r="B17" s="124" t="s">
        <v>137</v>
      </c>
      <c r="C17" s="125">
        <v>77553.726509999993</v>
      </c>
      <c r="D17" s="125">
        <v>83548.081090000007</v>
      </c>
      <c r="E17" s="125">
        <v>65103.239679999999</v>
      </c>
      <c r="F17" s="125">
        <v>53878.586889999999</v>
      </c>
      <c r="G17" s="125">
        <v>72477.135729999995</v>
      </c>
      <c r="H17" s="125">
        <v>86879.483730000007</v>
      </c>
      <c r="I17" s="125">
        <v>90149.987599999993</v>
      </c>
      <c r="J17" s="125">
        <v>66542.850229999996</v>
      </c>
      <c r="K17" s="125">
        <v>119426.97013</v>
      </c>
      <c r="L17" s="125">
        <v>122858.87014</v>
      </c>
      <c r="M17" s="125">
        <v>101133.17666</v>
      </c>
      <c r="N17" s="125">
        <v>72009.888709999999</v>
      </c>
      <c r="O17" s="126">
        <v>1011561.9971</v>
      </c>
    </row>
    <row r="18" spans="1:15" ht="15" x14ac:dyDescent="0.25">
      <c r="A18" s="95">
        <v>2019</v>
      </c>
      <c r="B18" s="124" t="s">
        <v>138</v>
      </c>
      <c r="C18" s="125">
        <v>8448.1456600000001</v>
      </c>
      <c r="D18" s="125">
        <v>13166.345960000001</v>
      </c>
      <c r="E18" s="125">
        <v>19682.62761</v>
      </c>
      <c r="F18" s="125">
        <v>9745.6436599999997</v>
      </c>
      <c r="G18" s="125">
        <v>8977.9546100000007</v>
      </c>
      <c r="H18" s="125">
        <v>3904.7493800000002</v>
      </c>
      <c r="I18" s="125">
        <v>4972.45856</v>
      </c>
      <c r="J18" s="125"/>
      <c r="K18" s="125"/>
      <c r="L18" s="125"/>
      <c r="M18" s="125"/>
      <c r="N18" s="125"/>
      <c r="O18" s="126">
        <v>68897.925440000006</v>
      </c>
    </row>
    <row r="19" spans="1:15" ht="15" x14ac:dyDescent="0.25">
      <c r="A19" s="94">
        <v>2018</v>
      </c>
      <c r="B19" s="124" t="s">
        <v>138</v>
      </c>
      <c r="C19" s="125">
        <v>8699.7593300000008</v>
      </c>
      <c r="D19" s="125">
        <v>14888.55919</v>
      </c>
      <c r="E19" s="125">
        <v>18298.714830000001</v>
      </c>
      <c r="F19" s="125">
        <v>11630.61274</v>
      </c>
      <c r="G19" s="125">
        <v>6780.4105499999996</v>
      </c>
      <c r="H19" s="125">
        <v>4806.9034300000003</v>
      </c>
      <c r="I19" s="125">
        <v>4293.7941899999996</v>
      </c>
      <c r="J19" s="125">
        <v>4651.7716099999998</v>
      </c>
      <c r="K19" s="125">
        <v>5349.45957</v>
      </c>
      <c r="L19" s="125">
        <v>5137.6928900000003</v>
      </c>
      <c r="M19" s="125">
        <v>7430.7043599999997</v>
      </c>
      <c r="N19" s="125">
        <v>7334.2233299999998</v>
      </c>
      <c r="O19" s="126">
        <v>99302.606020000007</v>
      </c>
    </row>
    <row r="20" spans="1:15" ht="15" x14ac:dyDescent="0.25">
      <c r="A20" s="95">
        <v>2019</v>
      </c>
      <c r="B20" s="124" t="s">
        <v>139</v>
      </c>
      <c r="C20" s="127">
        <v>220627.41555000001</v>
      </c>
      <c r="D20" s="127">
        <v>211080.66346000001</v>
      </c>
      <c r="E20" s="127">
        <v>237556.44433999999</v>
      </c>
      <c r="F20" s="127">
        <v>217807.31377000001</v>
      </c>
      <c r="G20" s="127">
        <v>231041.14744</v>
      </c>
      <c r="H20" s="125">
        <v>168318.23602000001</v>
      </c>
      <c r="I20" s="125">
        <v>212603.57691999999</v>
      </c>
      <c r="J20" s="125"/>
      <c r="K20" s="125"/>
      <c r="L20" s="125"/>
      <c r="M20" s="125"/>
      <c r="N20" s="125"/>
      <c r="O20" s="126">
        <v>1499034.7975000001</v>
      </c>
    </row>
    <row r="21" spans="1:15" ht="15" x14ac:dyDescent="0.25">
      <c r="A21" s="94">
        <v>2018</v>
      </c>
      <c r="B21" s="124" t="s">
        <v>139</v>
      </c>
      <c r="C21" s="125">
        <v>218255.13686</v>
      </c>
      <c r="D21" s="125">
        <v>177209.36773</v>
      </c>
      <c r="E21" s="125">
        <v>219741.03091</v>
      </c>
      <c r="F21" s="125">
        <v>213714.70480000001</v>
      </c>
      <c r="G21" s="125">
        <v>211948.28867000001</v>
      </c>
      <c r="H21" s="125">
        <v>189600.86120000001</v>
      </c>
      <c r="I21" s="125">
        <v>202231.44690000001</v>
      </c>
      <c r="J21" s="125">
        <v>192331.07040999999</v>
      </c>
      <c r="K21" s="125">
        <v>208921.23465</v>
      </c>
      <c r="L21" s="125">
        <v>221852.63436</v>
      </c>
      <c r="M21" s="125">
        <v>241024.81894</v>
      </c>
      <c r="N21" s="125">
        <v>213749.00803999999</v>
      </c>
      <c r="O21" s="126">
        <v>2510579.60347</v>
      </c>
    </row>
    <row r="22" spans="1:15" ht="15" x14ac:dyDescent="0.25">
      <c r="A22" s="95">
        <v>2019</v>
      </c>
      <c r="B22" s="124" t="s">
        <v>140</v>
      </c>
      <c r="C22" s="127">
        <v>392913.52137999999</v>
      </c>
      <c r="D22" s="127">
        <v>411557.63325000001</v>
      </c>
      <c r="E22" s="127">
        <v>472015.21286000003</v>
      </c>
      <c r="F22" s="127">
        <v>476746.76844999997</v>
      </c>
      <c r="G22" s="127">
        <v>526955.14821999997</v>
      </c>
      <c r="H22" s="125">
        <v>347580.33094000001</v>
      </c>
      <c r="I22" s="125">
        <v>497674.40857999999</v>
      </c>
      <c r="J22" s="125"/>
      <c r="K22" s="125"/>
      <c r="L22" s="125"/>
      <c r="M22" s="125"/>
      <c r="N22" s="125"/>
      <c r="O22" s="126">
        <v>3125443.0236800001</v>
      </c>
    </row>
    <row r="23" spans="1:15" ht="15" x14ac:dyDescent="0.25">
      <c r="A23" s="94">
        <v>2018</v>
      </c>
      <c r="B23" s="124" t="s">
        <v>140</v>
      </c>
      <c r="C23" s="125">
        <v>371395.50023000001</v>
      </c>
      <c r="D23" s="127">
        <v>397684.04918999999</v>
      </c>
      <c r="E23" s="125">
        <v>456864.21461999998</v>
      </c>
      <c r="F23" s="125">
        <v>412343.83591999998</v>
      </c>
      <c r="G23" s="125">
        <v>429316.54726000002</v>
      </c>
      <c r="H23" s="125">
        <v>384816.46629999997</v>
      </c>
      <c r="I23" s="125">
        <v>405451.54681000003</v>
      </c>
      <c r="J23" s="125">
        <v>364775.44137000002</v>
      </c>
      <c r="K23" s="125">
        <v>409699.7548</v>
      </c>
      <c r="L23" s="125">
        <v>439509.54566</v>
      </c>
      <c r="M23" s="125">
        <v>484324.64371999999</v>
      </c>
      <c r="N23" s="125">
        <v>458488.33971999999</v>
      </c>
      <c r="O23" s="126">
        <v>5014669.8855999997</v>
      </c>
    </row>
    <row r="24" spans="1:15" ht="15" x14ac:dyDescent="0.25">
      <c r="A24" s="95">
        <v>2019</v>
      </c>
      <c r="B24" s="122" t="s">
        <v>14</v>
      </c>
      <c r="C24" s="128">
        <f>C26+C28+C30+C32+C34+C36+C38+C40+C42+C44+C46+C48+C50+C52+C54+C56</f>
        <v>10617872.864540001</v>
      </c>
      <c r="D24" s="128">
        <f t="shared" ref="D24:O24" si="2">D26+D28+D30+D32+D34+D36+D38+D40+D42+D44+D46+D48+D50+D52+D54+D56</f>
        <v>11047503.569890002</v>
      </c>
      <c r="E24" s="128">
        <f t="shared" si="2"/>
        <v>12633400.56525</v>
      </c>
      <c r="F24" s="128">
        <f t="shared" si="2"/>
        <v>11771135.832490001</v>
      </c>
      <c r="G24" s="128">
        <f t="shared" si="2"/>
        <v>13014638.07931</v>
      </c>
      <c r="H24" s="128">
        <f t="shared" si="2"/>
        <v>8898490.3171800002</v>
      </c>
      <c r="I24" s="128">
        <f t="shared" si="2"/>
        <v>12543607.19063</v>
      </c>
      <c r="J24" s="128"/>
      <c r="K24" s="128"/>
      <c r="L24" s="128"/>
      <c r="M24" s="128"/>
      <c r="N24" s="128"/>
      <c r="O24" s="126">
        <f t="shared" si="2"/>
        <v>80526648.419290006</v>
      </c>
    </row>
    <row r="25" spans="1:15" ht="15" x14ac:dyDescent="0.25">
      <c r="A25" s="94">
        <v>2018</v>
      </c>
      <c r="B25" s="122" t="s">
        <v>14</v>
      </c>
      <c r="C25" s="128">
        <f>C27+C29+C31+C33+C35+C37+C39+C41+C43+C45+C47+C49+C51+C53+C55+C57</f>
        <v>9885840.659690002</v>
      </c>
      <c r="D25" s="128">
        <f t="shared" ref="D25:O25" si="3">D27+D29+D31+D33+D35+D37+D39+D41+D43+D45+D47+D49+D51+D53+D55+D57</f>
        <v>10687692.01867</v>
      </c>
      <c r="E25" s="128">
        <f t="shared" si="3"/>
        <v>12705742.031419998</v>
      </c>
      <c r="F25" s="128">
        <f t="shared" si="3"/>
        <v>11355037.323370002</v>
      </c>
      <c r="G25" s="128">
        <f t="shared" si="3"/>
        <v>11589567.368589999</v>
      </c>
      <c r="H25" s="128">
        <f t="shared" si="3"/>
        <v>10581860.051659998</v>
      </c>
      <c r="I25" s="128">
        <f t="shared" si="3"/>
        <v>11551782.578860002</v>
      </c>
      <c r="J25" s="128">
        <f t="shared" si="3"/>
        <v>10100382.412859999</v>
      </c>
      <c r="K25" s="128">
        <f t="shared" si="3"/>
        <v>11715110.584280001</v>
      </c>
      <c r="L25" s="128">
        <f t="shared" si="3"/>
        <v>12703230.547409998</v>
      </c>
      <c r="M25" s="128">
        <f t="shared" si="3"/>
        <v>12273352.743820002</v>
      </c>
      <c r="N25" s="128">
        <f t="shared" si="3"/>
        <v>11068448.028479999</v>
      </c>
      <c r="O25" s="126">
        <f t="shared" si="3"/>
        <v>136218046.34911001</v>
      </c>
    </row>
    <row r="26" spans="1:15" ht="15" x14ac:dyDescent="0.25">
      <c r="A26" s="95">
        <v>2019</v>
      </c>
      <c r="B26" s="124" t="s">
        <v>141</v>
      </c>
      <c r="C26" s="125">
        <v>675630.67648000002</v>
      </c>
      <c r="D26" s="125">
        <v>639736.87993000005</v>
      </c>
      <c r="E26" s="125">
        <v>727359.05839000002</v>
      </c>
      <c r="F26" s="125">
        <v>690930.17524999997</v>
      </c>
      <c r="G26" s="125">
        <v>787206.29497000005</v>
      </c>
      <c r="H26" s="125">
        <v>510265.53233999998</v>
      </c>
      <c r="I26" s="125">
        <v>663883.57927999995</v>
      </c>
      <c r="J26" s="125"/>
      <c r="K26" s="125"/>
      <c r="L26" s="125"/>
      <c r="M26" s="125"/>
      <c r="N26" s="125"/>
      <c r="O26" s="126">
        <v>4695012.1966399997</v>
      </c>
    </row>
    <row r="27" spans="1:15" ht="15" x14ac:dyDescent="0.25">
      <c r="A27" s="94">
        <v>2018</v>
      </c>
      <c r="B27" s="124" t="s">
        <v>141</v>
      </c>
      <c r="C27" s="125">
        <v>695217.7378</v>
      </c>
      <c r="D27" s="125">
        <v>698373.08108999999</v>
      </c>
      <c r="E27" s="125">
        <v>791150.88341000001</v>
      </c>
      <c r="F27" s="125">
        <v>706266.24419</v>
      </c>
      <c r="G27" s="125">
        <v>747205.41078000003</v>
      </c>
      <c r="H27" s="125">
        <v>659429.48675000004</v>
      </c>
      <c r="I27" s="125">
        <v>699563.46785999998</v>
      </c>
      <c r="J27" s="125">
        <v>615916.05243000004</v>
      </c>
      <c r="K27" s="125">
        <v>716707.9632</v>
      </c>
      <c r="L27" s="125">
        <v>759081.84704000002</v>
      </c>
      <c r="M27" s="125">
        <v>746780.30568999995</v>
      </c>
      <c r="N27" s="125">
        <v>621554.73043999996</v>
      </c>
      <c r="O27" s="126">
        <v>8457247.2106800005</v>
      </c>
    </row>
    <row r="28" spans="1:15" ht="15" x14ac:dyDescent="0.25">
      <c r="A28" s="95">
        <v>2019</v>
      </c>
      <c r="B28" s="124" t="s">
        <v>142</v>
      </c>
      <c r="C28" s="125">
        <v>116828.76678999999</v>
      </c>
      <c r="D28" s="125">
        <v>146323.11429</v>
      </c>
      <c r="E28" s="125">
        <v>176111.12617999999</v>
      </c>
      <c r="F28" s="125">
        <v>141728.89782000001</v>
      </c>
      <c r="G28" s="125">
        <v>162736.09656000001</v>
      </c>
      <c r="H28" s="125">
        <v>87701.241399999999</v>
      </c>
      <c r="I28" s="125">
        <v>166177.06912</v>
      </c>
      <c r="J28" s="125"/>
      <c r="K28" s="125"/>
      <c r="L28" s="125"/>
      <c r="M28" s="125"/>
      <c r="N28" s="125"/>
      <c r="O28" s="126">
        <v>997606.31215999997</v>
      </c>
    </row>
    <row r="29" spans="1:15" ht="15" x14ac:dyDescent="0.25">
      <c r="A29" s="94">
        <v>2018</v>
      </c>
      <c r="B29" s="124" t="s">
        <v>142</v>
      </c>
      <c r="C29" s="125">
        <v>129006.51098000001</v>
      </c>
      <c r="D29" s="125">
        <v>144500.90893000001</v>
      </c>
      <c r="E29" s="125">
        <v>168928.24050000001</v>
      </c>
      <c r="F29" s="125">
        <v>149690.21275999999</v>
      </c>
      <c r="G29" s="125">
        <v>141957.16248999999</v>
      </c>
      <c r="H29" s="125">
        <v>117837.21334</v>
      </c>
      <c r="I29" s="125">
        <v>149645.90728000001</v>
      </c>
      <c r="J29" s="125">
        <v>142626.19941999999</v>
      </c>
      <c r="K29" s="125">
        <v>138313.47309000001</v>
      </c>
      <c r="L29" s="125">
        <v>142955.52056999999</v>
      </c>
      <c r="M29" s="125">
        <v>124206.18283999999</v>
      </c>
      <c r="N29" s="125">
        <v>133910.55101</v>
      </c>
      <c r="O29" s="126">
        <v>1683578.0832100001</v>
      </c>
    </row>
    <row r="30" spans="1:15" s="39" customFormat="1" ht="15" x14ac:dyDescent="0.25">
      <c r="A30" s="95">
        <v>2019</v>
      </c>
      <c r="B30" s="124" t="s">
        <v>143</v>
      </c>
      <c r="C30" s="125">
        <v>182672.99269000001</v>
      </c>
      <c r="D30" s="125">
        <v>185831.68093999999</v>
      </c>
      <c r="E30" s="125">
        <v>208933.02343999999</v>
      </c>
      <c r="F30" s="125">
        <v>229695.19378</v>
      </c>
      <c r="G30" s="125">
        <v>235801.35787000001</v>
      </c>
      <c r="H30" s="125">
        <v>133024.01274999999</v>
      </c>
      <c r="I30" s="125">
        <v>223066.17452999999</v>
      </c>
      <c r="J30" s="125"/>
      <c r="K30" s="125"/>
      <c r="L30" s="125"/>
      <c r="M30" s="125"/>
      <c r="N30" s="125"/>
      <c r="O30" s="126">
        <v>1399024.436</v>
      </c>
    </row>
    <row r="31" spans="1:15" ht="15" x14ac:dyDescent="0.25">
      <c r="A31" s="94">
        <v>2018</v>
      </c>
      <c r="B31" s="124" t="s">
        <v>143</v>
      </c>
      <c r="C31" s="125">
        <v>168766.30025999999</v>
      </c>
      <c r="D31" s="125">
        <v>173337.79154999999</v>
      </c>
      <c r="E31" s="125">
        <v>211790.01795000001</v>
      </c>
      <c r="F31" s="125">
        <v>190638.38509</v>
      </c>
      <c r="G31" s="125">
        <v>200048.17971</v>
      </c>
      <c r="H31" s="125">
        <v>152699.56980999999</v>
      </c>
      <c r="I31" s="125">
        <v>184959.29788</v>
      </c>
      <c r="J31" s="125">
        <v>158376.42644000001</v>
      </c>
      <c r="K31" s="125">
        <v>193617.09578</v>
      </c>
      <c r="L31" s="125">
        <v>213044.10553</v>
      </c>
      <c r="M31" s="125">
        <v>227692.57577</v>
      </c>
      <c r="N31" s="125">
        <v>190174.85818000001</v>
      </c>
      <c r="O31" s="126">
        <v>2265144.6039499999</v>
      </c>
    </row>
    <row r="32" spans="1:15" ht="15" x14ac:dyDescent="0.25">
      <c r="A32" s="95">
        <v>2019</v>
      </c>
      <c r="B32" s="124" t="s">
        <v>144</v>
      </c>
      <c r="C32" s="127">
        <v>1535609.2996</v>
      </c>
      <c r="D32" s="127">
        <v>1640830.0581100001</v>
      </c>
      <c r="E32" s="127">
        <v>1827987.7106399999</v>
      </c>
      <c r="F32" s="127">
        <v>1764484.31916</v>
      </c>
      <c r="G32" s="127">
        <v>1940785.79611</v>
      </c>
      <c r="H32" s="127">
        <v>1295485.05119</v>
      </c>
      <c r="I32" s="127">
        <v>1734092.64916</v>
      </c>
      <c r="J32" s="127"/>
      <c r="K32" s="127"/>
      <c r="L32" s="127"/>
      <c r="M32" s="127"/>
      <c r="N32" s="127"/>
      <c r="O32" s="126">
        <v>11739274.88397</v>
      </c>
    </row>
    <row r="33" spans="1:15" ht="15" x14ac:dyDescent="0.25">
      <c r="A33" s="94">
        <v>2018</v>
      </c>
      <c r="B33" s="124" t="s">
        <v>144</v>
      </c>
      <c r="C33" s="125">
        <v>1349422.57565</v>
      </c>
      <c r="D33" s="125">
        <v>1260182.7250900001</v>
      </c>
      <c r="E33" s="125">
        <v>1560031.6217</v>
      </c>
      <c r="F33" s="127">
        <v>1347988.6047799999</v>
      </c>
      <c r="G33" s="127">
        <v>1461147.1682800001</v>
      </c>
      <c r="H33" s="127">
        <v>1417615.5962</v>
      </c>
      <c r="I33" s="127">
        <v>1473229.56596</v>
      </c>
      <c r="J33" s="127">
        <v>1374071.0901299999</v>
      </c>
      <c r="K33" s="127">
        <v>1529378.4950900001</v>
      </c>
      <c r="L33" s="127">
        <v>1582997.2827900001</v>
      </c>
      <c r="M33" s="127">
        <v>1489242.90093</v>
      </c>
      <c r="N33" s="127">
        <v>1503844.8994199999</v>
      </c>
      <c r="O33" s="126">
        <v>17349152.526020002</v>
      </c>
    </row>
    <row r="34" spans="1:15" ht="15" x14ac:dyDescent="0.25">
      <c r="A34" s="95">
        <v>2019</v>
      </c>
      <c r="B34" s="124" t="s">
        <v>145</v>
      </c>
      <c r="C34" s="125">
        <v>1415182.2905999999</v>
      </c>
      <c r="D34" s="125">
        <v>1413924.13726</v>
      </c>
      <c r="E34" s="125">
        <v>1675092.64008</v>
      </c>
      <c r="F34" s="125">
        <v>1503688.78452</v>
      </c>
      <c r="G34" s="125">
        <v>1623843.0335500001</v>
      </c>
      <c r="H34" s="125">
        <v>1089503.56889</v>
      </c>
      <c r="I34" s="125">
        <v>1678681.3461800001</v>
      </c>
      <c r="J34" s="125"/>
      <c r="K34" s="125"/>
      <c r="L34" s="125"/>
      <c r="M34" s="125"/>
      <c r="N34" s="125"/>
      <c r="O34" s="126">
        <v>10399915.80108</v>
      </c>
    </row>
    <row r="35" spans="1:15" ht="15" x14ac:dyDescent="0.25">
      <c r="A35" s="94">
        <v>2018</v>
      </c>
      <c r="B35" s="124" t="s">
        <v>145</v>
      </c>
      <c r="C35" s="125">
        <v>1427518.43108</v>
      </c>
      <c r="D35" s="125">
        <v>1405228.1349899999</v>
      </c>
      <c r="E35" s="125">
        <v>1678441.7929199999</v>
      </c>
      <c r="F35" s="125">
        <v>1464978.9456799999</v>
      </c>
      <c r="G35" s="125">
        <v>1481008.6370600001</v>
      </c>
      <c r="H35" s="125">
        <v>1354519.1820700001</v>
      </c>
      <c r="I35" s="125">
        <v>1580512.7409000001</v>
      </c>
      <c r="J35" s="125">
        <v>1385410.35732</v>
      </c>
      <c r="K35" s="125">
        <v>1459363.2105399999</v>
      </c>
      <c r="L35" s="125">
        <v>1560998.60411</v>
      </c>
      <c r="M35" s="125">
        <v>1525316.12387</v>
      </c>
      <c r="N35" s="125">
        <v>1306075.54639</v>
      </c>
      <c r="O35" s="126">
        <v>17629371.70693</v>
      </c>
    </row>
    <row r="36" spans="1:15" ht="15" x14ac:dyDescent="0.25">
      <c r="A36" s="95">
        <v>2019</v>
      </c>
      <c r="B36" s="124" t="s">
        <v>146</v>
      </c>
      <c r="C36" s="125">
        <v>2327778.2903999998</v>
      </c>
      <c r="D36" s="125">
        <v>2544761.5178999999</v>
      </c>
      <c r="E36" s="125">
        <v>2883259.3495</v>
      </c>
      <c r="F36" s="125">
        <v>2615210.3193899998</v>
      </c>
      <c r="G36" s="125">
        <v>2753750.4176699999</v>
      </c>
      <c r="H36" s="125">
        <v>2190063.1169199999</v>
      </c>
      <c r="I36" s="125">
        <v>2900872.4708599998</v>
      </c>
      <c r="J36" s="125"/>
      <c r="K36" s="125"/>
      <c r="L36" s="125"/>
      <c r="M36" s="125"/>
      <c r="N36" s="125"/>
      <c r="O36" s="126">
        <v>18215695.482639998</v>
      </c>
    </row>
    <row r="37" spans="1:15" ht="15" x14ac:dyDescent="0.25">
      <c r="A37" s="94">
        <v>2018</v>
      </c>
      <c r="B37" s="124" t="s">
        <v>146</v>
      </c>
      <c r="C37" s="125">
        <v>2285575.09082</v>
      </c>
      <c r="D37" s="125">
        <v>2795908.2250100002</v>
      </c>
      <c r="E37" s="125">
        <v>3144072.3177899998</v>
      </c>
      <c r="F37" s="125">
        <v>2901983.6377599998</v>
      </c>
      <c r="G37" s="125">
        <v>2764086.87109</v>
      </c>
      <c r="H37" s="125">
        <v>2539894.5764500001</v>
      </c>
      <c r="I37" s="125">
        <v>2762765.1183199999</v>
      </c>
      <c r="J37" s="125">
        <v>1607579.5556600001</v>
      </c>
      <c r="K37" s="125">
        <v>2605339.7833199999</v>
      </c>
      <c r="L37" s="125">
        <v>2918844.09448</v>
      </c>
      <c r="M37" s="125">
        <v>2766870.56311</v>
      </c>
      <c r="N37" s="125">
        <v>2472050.9073200002</v>
      </c>
      <c r="O37" s="126">
        <v>31564970.741130002</v>
      </c>
    </row>
    <row r="38" spans="1:15" ht="15" x14ac:dyDescent="0.25">
      <c r="A38" s="95">
        <v>2019</v>
      </c>
      <c r="B38" s="124" t="s">
        <v>147</v>
      </c>
      <c r="C38" s="125">
        <v>91914.359599999996</v>
      </c>
      <c r="D38" s="125">
        <v>75710.983500000002</v>
      </c>
      <c r="E38" s="125">
        <v>99641.453349999996</v>
      </c>
      <c r="F38" s="125">
        <v>114409.47928</v>
      </c>
      <c r="G38" s="125">
        <v>53989.944869999999</v>
      </c>
      <c r="H38" s="125">
        <v>55639.569450000003</v>
      </c>
      <c r="I38" s="125">
        <v>88646.392699999997</v>
      </c>
      <c r="J38" s="125"/>
      <c r="K38" s="125"/>
      <c r="L38" s="125"/>
      <c r="M38" s="125"/>
      <c r="N38" s="125"/>
      <c r="O38" s="126">
        <v>579952.18275000004</v>
      </c>
    </row>
    <row r="39" spans="1:15" ht="15" x14ac:dyDescent="0.25">
      <c r="A39" s="94">
        <v>2018</v>
      </c>
      <c r="B39" s="124" t="s">
        <v>147</v>
      </c>
      <c r="C39" s="125">
        <v>42524.265619999998</v>
      </c>
      <c r="D39" s="125">
        <v>56242.339760000003</v>
      </c>
      <c r="E39" s="125">
        <v>79226.622390000004</v>
      </c>
      <c r="F39" s="125">
        <v>42637.633880000001</v>
      </c>
      <c r="G39" s="125">
        <v>133538.68554000001</v>
      </c>
      <c r="H39" s="125">
        <v>139721.95924</v>
      </c>
      <c r="I39" s="125">
        <v>148742.76595999999</v>
      </c>
      <c r="J39" s="125">
        <v>95641.843789999999</v>
      </c>
      <c r="K39" s="125">
        <v>53260.481919999998</v>
      </c>
      <c r="L39" s="125">
        <v>130754.85827</v>
      </c>
      <c r="M39" s="125">
        <v>29652.930079999998</v>
      </c>
      <c r="N39" s="125">
        <v>38576.353869999999</v>
      </c>
      <c r="O39" s="126">
        <v>990520.74031999998</v>
      </c>
    </row>
    <row r="40" spans="1:15" ht="15" x14ac:dyDescent="0.25">
      <c r="A40" s="95">
        <v>2019</v>
      </c>
      <c r="B40" s="124" t="s">
        <v>148</v>
      </c>
      <c r="C40" s="125">
        <v>797372.27099999995</v>
      </c>
      <c r="D40" s="125">
        <v>889006.11655000004</v>
      </c>
      <c r="E40" s="125">
        <v>992643.89688000001</v>
      </c>
      <c r="F40" s="125">
        <v>937248.51385999995</v>
      </c>
      <c r="G40" s="125">
        <v>1043078.65854</v>
      </c>
      <c r="H40" s="125">
        <v>716403.72508999996</v>
      </c>
      <c r="I40" s="125">
        <v>950449.82553999999</v>
      </c>
      <c r="J40" s="125"/>
      <c r="K40" s="125"/>
      <c r="L40" s="125"/>
      <c r="M40" s="125"/>
      <c r="N40" s="125"/>
      <c r="O40" s="126">
        <v>6326203.00746</v>
      </c>
    </row>
    <row r="41" spans="1:15" ht="15" x14ac:dyDescent="0.25">
      <c r="A41" s="94">
        <v>2018</v>
      </c>
      <c r="B41" s="124" t="s">
        <v>148</v>
      </c>
      <c r="C41" s="125">
        <v>767130.12494999997</v>
      </c>
      <c r="D41" s="125">
        <v>879671.44675</v>
      </c>
      <c r="E41" s="125">
        <v>1028302.50552</v>
      </c>
      <c r="F41" s="125">
        <v>948811.22777</v>
      </c>
      <c r="G41" s="125">
        <v>985780.75783000002</v>
      </c>
      <c r="H41" s="125">
        <v>861743.66347999999</v>
      </c>
      <c r="I41" s="125">
        <v>871250.50378999999</v>
      </c>
      <c r="J41" s="125">
        <v>800780.33372999995</v>
      </c>
      <c r="K41" s="125">
        <v>999346.64451000001</v>
      </c>
      <c r="L41" s="125">
        <v>1112823.5381700001</v>
      </c>
      <c r="M41" s="125">
        <v>1091022.97832</v>
      </c>
      <c r="N41" s="125">
        <v>957264.71921999997</v>
      </c>
      <c r="O41" s="126">
        <v>11303928.44404</v>
      </c>
    </row>
    <row r="42" spans="1:15" ht="15" x14ac:dyDescent="0.25">
      <c r="A42" s="95">
        <v>2019</v>
      </c>
      <c r="B42" s="124" t="s">
        <v>149</v>
      </c>
      <c r="C42" s="125">
        <v>585633.22141999996</v>
      </c>
      <c r="D42" s="125">
        <v>601146.06064000004</v>
      </c>
      <c r="E42" s="125">
        <v>699108.66949</v>
      </c>
      <c r="F42" s="125">
        <v>660409.92442000005</v>
      </c>
      <c r="G42" s="125">
        <v>780752.38682999997</v>
      </c>
      <c r="H42" s="125">
        <v>472456.94115000003</v>
      </c>
      <c r="I42" s="125">
        <v>683827.55911000003</v>
      </c>
      <c r="J42" s="125"/>
      <c r="K42" s="125"/>
      <c r="L42" s="125"/>
      <c r="M42" s="125"/>
      <c r="N42" s="125"/>
      <c r="O42" s="126">
        <v>4483334.7630599998</v>
      </c>
    </row>
    <row r="43" spans="1:15" ht="15" x14ac:dyDescent="0.25">
      <c r="A43" s="94">
        <v>2018</v>
      </c>
      <c r="B43" s="124" t="s">
        <v>149</v>
      </c>
      <c r="C43" s="125">
        <v>511761.42559</v>
      </c>
      <c r="D43" s="125">
        <v>546682.48063999997</v>
      </c>
      <c r="E43" s="125">
        <v>635697.34967000003</v>
      </c>
      <c r="F43" s="125">
        <v>602372.30782999995</v>
      </c>
      <c r="G43" s="125">
        <v>622542.98627999995</v>
      </c>
      <c r="H43" s="125">
        <v>551031.92663</v>
      </c>
      <c r="I43" s="125">
        <v>611385.17429999996</v>
      </c>
      <c r="J43" s="125">
        <v>550693.31339000002</v>
      </c>
      <c r="K43" s="125">
        <v>612335.35514999996</v>
      </c>
      <c r="L43" s="125">
        <v>702357.67391999997</v>
      </c>
      <c r="M43" s="125">
        <v>702670.03673000005</v>
      </c>
      <c r="N43" s="125">
        <v>662277.51751000003</v>
      </c>
      <c r="O43" s="126">
        <v>7311807.5476399995</v>
      </c>
    </row>
    <row r="44" spans="1:15" ht="15" x14ac:dyDescent="0.25">
      <c r="A44" s="95">
        <v>2019</v>
      </c>
      <c r="B44" s="124" t="s">
        <v>150</v>
      </c>
      <c r="C44" s="125">
        <v>650800.40540000005</v>
      </c>
      <c r="D44" s="125">
        <v>655137.05460999999</v>
      </c>
      <c r="E44" s="125">
        <v>712463.91770999995</v>
      </c>
      <c r="F44" s="125">
        <v>707123.87927000003</v>
      </c>
      <c r="G44" s="125">
        <v>827714.63899000001</v>
      </c>
      <c r="H44" s="125">
        <v>516979.37888999999</v>
      </c>
      <c r="I44" s="125">
        <v>710378.07489000005</v>
      </c>
      <c r="J44" s="125"/>
      <c r="K44" s="125"/>
      <c r="L44" s="125"/>
      <c r="M44" s="125"/>
      <c r="N44" s="125"/>
      <c r="O44" s="126">
        <v>4780597.3497599997</v>
      </c>
    </row>
    <row r="45" spans="1:15" ht="15" x14ac:dyDescent="0.25">
      <c r="A45" s="94">
        <v>2018</v>
      </c>
      <c r="B45" s="124" t="s">
        <v>150</v>
      </c>
      <c r="C45" s="125">
        <v>597071.10094999999</v>
      </c>
      <c r="D45" s="125">
        <v>635627.30166</v>
      </c>
      <c r="E45" s="125">
        <v>752659.75242999999</v>
      </c>
      <c r="F45" s="125">
        <v>697996.73695000005</v>
      </c>
      <c r="G45" s="125">
        <v>716062.79812000005</v>
      </c>
      <c r="H45" s="125">
        <v>656930.07006000006</v>
      </c>
      <c r="I45" s="125">
        <v>686917.14109000005</v>
      </c>
      <c r="J45" s="125">
        <v>600373.56460000004</v>
      </c>
      <c r="K45" s="125">
        <v>663410.00473000004</v>
      </c>
      <c r="L45" s="125">
        <v>715231.58592999994</v>
      </c>
      <c r="M45" s="125">
        <v>729424.65784</v>
      </c>
      <c r="N45" s="125">
        <v>631280.74283999996</v>
      </c>
      <c r="O45" s="126">
        <v>8082985.4572000001</v>
      </c>
    </row>
    <row r="46" spans="1:15" ht="15" x14ac:dyDescent="0.25">
      <c r="A46" s="95">
        <v>2019</v>
      </c>
      <c r="B46" s="124" t="s">
        <v>151</v>
      </c>
      <c r="C46" s="125">
        <v>1197475.51746</v>
      </c>
      <c r="D46" s="125">
        <v>1195839.9701100001</v>
      </c>
      <c r="E46" s="125">
        <v>1307614.5120900001</v>
      </c>
      <c r="F46" s="125">
        <v>1235619.7409699999</v>
      </c>
      <c r="G46" s="125">
        <v>1355755.5070700001</v>
      </c>
      <c r="H46" s="125">
        <v>878053.9743</v>
      </c>
      <c r="I46" s="125">
        <v>1243983.02969</v>
      </c>
      <c r="J46" s="125"/>
      <c r="K46" s="125"/>
      <c r="L46" s="125"/>
      <c r="M46" s="125"/>
      <c r="N46" s="125"/>
      <c r="O46" s="126">
        <v>8414342.2516900003</v>
      </c>
    </row>
    <row r="47" spans="1:15" ht="15" x14ac:dyDescent="0.25">
      <c r="A47" s="94">
        <v>2018</v>
      </c>
      <c r="B47" s="124" t="s">
        <v>151</v>
      </c>
      <c r="C47" s="125">
        <v>1117500.22694</v>
      </c>
      <c r="D47" s="125">
        <v>1147425.7328000001</v>
      </c>
      <c r="E47" s="125">
        <v>1287238.8788399999</v>
      </c>
      <c r="F47" s="125">
        <v>1122407.01217</v>
      </c>
      <c r="G47" s="125">
        <v>1204113.1554399999</v>
      </c>
      <c r="H47" s="125">
        <v>1187610.1720799999</v>
      </c>
      <c r="I47" s="125">
        <v>1260244.78776</v>
      </c>
      <c r="J47" s="125">
        <v>1181895.1413499999</v>
      </c>
      <c r="K47" s="125">
        <v>1404159.719</v>
      </c>
      <c r="L47" s="125">
        <v>1489947.0423300001</v>
      </c>
      <c r="M47" s="125">
        <v>1659630.3535500001</v>
      </c>
      <c r="N47" s="125">
        <v>1436930.80837</v>
      </c>
      <c r="O47" s="126">
        <v>15499103.03063</v>
      </c>
    </row>
    <row r="48" spans="1:15" ht="15" x14ac:dyDescent="0.25">
      <c r="A48" s="95">
        <v>2019</v>
      </c>
      <c r="B48" s="124" t="s">
        <v>152</v>
      </c>
      <c r="C48" s="125">
        <v>251910.98457</v>
      </c>
      <c r="D48" s="125">
        <v>266390.37828</v>
      </c>
      <c r="E48" s="125">
        <v>316763.11015999998</v>
      </c>
      <c r="F48" s="125">
        <v>311347.17155999999</v>
      </c>
      <c r="G48" s="125">
        <v>354168.10736999998</v>
      </c>
      <c r="H48" s="125">
        <v>235279.44222999999</v>
      </c>
      <c r="I48" s="125">
        <v>316503.97356000001</v>
      </c>
      <c r="J48" s="125"/>
      <c r="K48" s="125"/>
      <c r="L48" s="125"/>
      <c r="M48" s="125"/>
      <c r="N48" s="125"/>
      <c r="O48" s="126">
        <v>2052363.1677300001</v>
      </c>
    </row>
    <row r="49" spans="1:15" ht="15" x14ac:dyDescent="0.25">
      <c r="A49" s="94">
        <v>2018</v>
      </c>
      <c r="B49" s="124" t="s">
        <v>152</v>
      </c>
      <c r="C49" s="125">
        <v>208340.64773999999</v>
      </c>
      <c r="D49" s="125">
        <v>239376.10553999999</v>
      </c>
      <c r="E49" s="125">
        <v>266845.07678</v>
      </c>
      <c r="F49" s="125">
        <v>258401.22227999999</v>
      </c>
      <c r="G49" s="125">
        <v>273577.41087999998</v>
      </c>
      <c r="H49" s="125">
        <v>254254.18246000001</v>
      </c>
      <c r="I49" s="125">
        <v>256352.098</v>
      </c>
      <c r="J49" s="125">
        <v>220587.65960000001</v>
      </c>
      <c r="K49" s="125">
        <v>243458.81565999999</v>
      </c>
      <c r="L49" s="125">
        <v>261500.93969</v>
      </c>
      <c r="M49" s="125">
        <v>261200.28651000001</v>
      </c>
      <c r="N49" s="125">
        <v>242754.13456999999</v>
      </c>
      <c r="O49" s="126">
        <v>2986648.5797100002</v>
      </c>
    </row>
    <row r="50" spans="1:15" ht="15" x14ac:dyDescent="0.25">
      <c r="A50" s="95">
        <v>2019</v>
      </c>
      <c r="B50" s="124" t="s">
        <v>153</v>
      </c>
      <c r="C50" s="125">
        <v>272605.94021999999</v>
      </c>
      <c r="D50" s="125">
        <v>250588.32324999999</v>
      </c>
      <c r="E50" s="125">
        <v>297957.09169999999</v>
      </c>
      <c r="F50" s="125">
        <v>258376.59945000001</v>
      </c>
      <c r="G50" s="125">
        <v>362019.43745000003</v>
      </c>
      <c r="H50" s="125">
        <v>216756.12458</v>
      </c>
      <c r="I50" s="125">
        <v>509268.51685000001</v>
      </c>
      <c r="J50" s="125"/>
      <c r="K50" s="125"/>
      <c r="L50" s="125"/>
      <c r="M50" s="125"/>
      <c r="N50" s="125"/>
      <c r="O50" s="126">
        <v>2167572.0334999999</v>
      </c>
    </row>
    <row r="51" spans="1:15" ht="15" x14ac:dyDescent="0.25">
      <c r="A51" s="94">
        <v>2018</v>
      </c>
      <c r="B51" s="124" t="s">
        <v>153</v>
      </c>
      <c r="C51" s="125">
        <v>141387.96517000001</v>
      </c>
      <c r="D51" s="125">
        <v>195475.11747</v>
      </c>
      <c r="E51" s="125">
        <v>522430.24839999998</v>
      </c>
      <c r="F51" s="125">
        <v>354309.10266999999</v>
      </c>
      <c r="G51" s="125">
        <v>250675.26118999999</v>
      </c>
      <c r="H51" s="125">
        <v>197918.91388000001</v>
      </c>
      <c r="I51" s="125">
        <v>259578.60659000001</v>
      </c>
      <c r="J51" s="125">
        <v>896160.51095999999</v>
      </c>
      <c r="K51" s="125">
        <v>590170.82400999998</v>
      </c>
      <c r="L51" s="125">
        <v>471252.56047000003</v>
      </c>
      <c r="M51" s="125">
        <v>271965.27688999998</v>
      </c>
      <c r="N51" s="125">
        <v>252127.06664999999</v>
      </c>
      <c r="O51" s="126">
        <v>4403451.4543500002</v>
      </c>
    </row>
    <row r="52" spans="1:15" ht="15" x14ac:dyDescent="0.25">
      <c r="A52" s="95">
        <v>2019</v>
      </c>
      <c r="B52" s="124" t="s">
        <v>154</v>
      </c>
      <c r="C52" s="125">
        <v>174773.56437000001</v>
      </c>
      <c r="D52" s="125">
        <v>170918.56770000001</v>
      </c>
      <c r="E52" s="125">
        <v>282567.32348999998</v>
      </c>
      <c r="F52" s="125">
        <v>197048.40953999999</v>
      </c>
      <c r="G52" s="125">
        <v>248994.09604999999</v>
      </c>
      <c r="H52" s="125">
        <v>207637.62205999999</v>
      </c>
      <c r="I52" s="125">
        <v>234201.98892</v>
      </c>
      <c r="J52" s="125"/>
      <c r="K52" s="125"/>
      <c r="L52" s="125"/>
      <c r="M52" s="125"/>
      <c r="N52" s="125"/>
      <c r="O52" s="126">
        <v>1516141.57213</v>
      </c>
    </row>
    <row r="53" spans="1:15" ht="15" x14ac:dyDescent="0.25">
      <c r="A53" s="94">
        <v>2018</v>
      </c>
      <c r="B53" s="124" t="s">
        <v>154</v>
      </c>
      <c r="C53" s="125">
        <v>106506.34802</v>
      </c>
      <c r="D53" s="125">
        <v>149655.0753</v>
      </c>
      <c r="E53" s="125">
        <v>147926.57779000001</v>
      </c>
      <c r="F53" s="125">
        <v>189961.07772999999</v>
      </c>
      <c r="G53" s="125">
        <v>190016.05770999999</v>
      </c>
      <c r="H53" s="125">
        <v>123013.28576</v>
      </c>
      <c r="I53" s="125">
        <v>197255.41209</v>
      </c>
      <c r="J53" s="125">
        <v>119749.85591</v>
      </c>
      <c r="K53" s="125">
        <v>122785.72756</v>
      </c>
      <c r="L53" s="125">
        <v>206633.42103999999</v>
      </c>
      <c r="M53" s="125">
        <v>228958.16792000001</v>
      </c>
      <c r="N53" s="125">
        <v>253495.31524</v>
      </c>
      <c r="O53" s="126">
        <v>2035956.32207</v>
      </c>
    </row>
    <row r="54" spans="1:15" ht="15" x14ac:dyDescent="0.25">
      <c r="A54" s="95">
        <v>2019</v>
      </c>
      <c r="B54" s="124" t="s">
        <v>155</v>
      </c>
      <c r="C54" s="125">
        <v>334364.82783999998</v>
      </c>
      <c r="D54" s="125">
        <v>362353.76397000003</v>
      </c>
      <c r="E54" s="125">
        <v>414510.39720000001</v>
      </c>
      <c r="F54" s="125">
        <v>392912.41133999999</v>
      </c>
      <c r="G54" s="125">
        <v>473497.07111000002</v>
      </c>
      <c r="H54" s="125">
        <v>286239.54524000001</v>
      </c>
      <c r="I54" s="125">
        <v>426888.62248000002</v>
      </c>
      <c r="J54" s="125"/>
      <c r="K54" s="125"/>
      <c r="L54" s="125"/>
      <c r="M54" s="125"/>
      <c r="N54" s="125"/>
      <c r="O54" s="126">
        <v>2690766.6391799999</v>
      </c>
    </row>
    <row r="55" spans="1:15" ht="15" x14ac:dyDescent="0.25">
      <c r="A55" s="94">
        <v>2018</v>
      </c>
      <c r="B55" s="124" t="s">
        <v>155</v>
      </c>
      <c r="C55" s="125">
        <v>331287.17619999999</v>
      </c>
      <c r="D55" s="125">
        <v>350915.61978000001</v>
      </c>
      <c r="E55" s="125">
        <v>417498.91473000002</v>
      </c>
      <c r="F55" s="125">
        <v>365936.32127000001</v>
      </c>
      <c r="G55" s="125">
        <v>406277.45730000001</v>
      </c>
      <c r="H55" s="125">
        <v>357596.32114999997</v>
      </c>
      <c r="I55" s="125">
        <v>401513.4535</v>
      </c>
      <c r="J55" s="125">
        <v>342614.62695000001</v>
      </c>
      <c r="K55" s="125">
        <v>374306.30845000001</v>
      </c>
      <c r="L55" s="125">
        <v>422422.60677000001</v>
      </c>
      <c r="M55" s="125">
        <v>409447.05631999997</v>
      </c>
      <c r="N55" s="125">
        <v>352721.51666999998</v>
      </c>
      <c r="O55" s="126">
        <v>4532537.3790899999</v>
      </c>
    </row>
    <row r="56" spans="1:15" ht="15" x14ac:dyDescent="0.25">
      <c r="A56" s="95">
        <v>2019</v>
      </c>
      <c r="B56" s="124" t="s">
        <v>156</v>
      </c>
      <c r="C56" s="125">
        <v>7319.4561000000003</v>
      </c>
      <c r="D56" s="125">
        <v>9004.9628499999999</v>
      </c>
      <c r="E56" s="125">
        <v>11387.284949999999</v>
      </c>
      <c r="F56" s="125">
        <v>10902.01288</v>
      </c>
      <c r="G56" s="125">
        <v>10545.2343</v>
      </c>
      <c r="H56" s="125">
        <v>7001.4706999999999</v>
      </c>
      <c r="I56" s="125">
        <v>12685.91776</v>
      </c>
      <c r="J56" s="125"/>
      <c r="K56" s="125"/>
      <c r="L56" s="125"/>
      <c r="M56" s="125"/>
      <c r="N56" s="125"/>
      <c r="O56" s="126">
        <v>68846.339540000001</v>
      </c>
    </row>
    <row r="57" spans="1:15" ht="15" x14ac:dyDescent="0.25">
      <c r="A57" s="94">
        <v>2018</v>
      </c>
      <c r="B57" s="124" t="s">
        <v>156</v>
      </c>
      <c r="C57" s="125">
        <v>6824.7319200000002</v>
      </c>
      <c r="D57" s="125">
        <v>9089.9323100000001</v>
      </c>
      <c r="E57" s="125">
        <v>13501.230600000001</v>
      </c>
      <c r="F57" s="125">
        <v>10658.65056</v>
      </c>
      <c r="G57" s="125">
        <v>11529.36889</v>
      </c>
      <c r="H57" s="125">
        <v>10043.9323</v>
      </c>
      <c r="I57" s="125">
        <v>7866.5375800000002</v>
      </c>
      <c r="J57" s="125">
        <v>7905.8811800000003</v>
      </c>
      <c r="K57" s="125">
        <v>9156.6822699999993</v>
      </c>
      <c r="L57" s="125">
        <v>12384.8663</v>
      </c>
      <c r="M57" s="125">
        <v>9272.3474499999993</v>
      </c>
      <c r="N57" s="125">
        <v>13408.360780000001</v>
      </c>
      <c r="O57" s="126">
        <v>121642.52214</v>
      </c>
    </row>
    <row r="58" spans="1:15" ht="15" x14ac:dyDescent="0.25">
      <c r="A58" s="95">
        <v>2019</v>
      </c>
      <c r="B58" s="122" t="s">
        <v>31</v>
      </c>
      <c r="C58" s="128">
        <f>C60</f>
        <v>304076.68474</v>
      </c>
      <c r="D58" s="128">
        <f t="shared" ref="D58:O58" si="4">D60</f>
        <v>293966.76949999999</v>
      </c>
      <c r="E58" s="128">
        <f t="shared" si="4"/>
        <v>368407.54131</v>
      </c>
      <c r="F58" s="128">
        <f t="shared" si="4"/>
        <v>385325.96221999999</v>
      </c>
      <c r="G58" s="128">
        <f t="shared" si="4"/>
        <v>459540.64302000002</v>
      </c>
      <c r="H58" s="128">
        <f t="shared" si="4"/>
        <v>317598.39010000002</v>
      </c>
      <c r="I58" s="128">
        <f t="shared" si="4"/>
        <v>381187.08545000001</v>
      </c>
      <c r="J58" s="128"/>
      <c r="K58" s="128"/>
      <c r="L58" s="128"/>
      <c r="M58" s="128"/>
      <c r="N58" s="128"/>
      <c r="O58" s="126">
        <f t="shared" si="4"/>
        <v>2510103.0763400001</v>
      </c>
    </row>
    <row r="59" spans="1:15" ht="15" x14ac:dyDescent="0.25">
      <c r="A59" s="94">
        <v>2018</v>
      </c>
      <c r="B59" s="122" t="s">
        <v>31</v>
      </c>
      <c r="C59" s="128">
        <f>C61</f>
        <v>391324.55086000002</v>
      </c>
      <c r="D59" s="128">
        <f t="shared" ref="D59:O59" si="5">D61</f>
        <v>334207.24878999998</v>
      </c>
      <c r="E59" s="128">
        <f t="shared" si="5"/>
        <v>376898.40801999997</v>
      </c>
      <c r="F59" s="128">
        <f t="shared" si="5"/>
        <v>369344.33247000002</v>
      </c>
      <c r="G59" s="128">
        <f t="shared" si="5"/>
        <v>430250.76095999999</v>
      </c>
      <c r="H59" s="128">
        <f t="shared" si="5"/>
        <v>379256.99645999999</v>
      </c>
      <c r="I59" s="128">
        <f t="shared" si="5"/>
        <v>403169.32608999999</v>
      </c>
      <c r="J59" s="128">
        <f t="shared" si="5"/>
        <v>325034.33490000002</v>
      </c>
      <c r="K59" s="128">
        <f t="shared" si="5"/>
        <v>364373.57481999998</v>
      </c>
      <c r="L59" s="128">
        <f t="shared" si="5"/>
        <v>415068.17206999997</v>
      </c>
      <c r="M59" s="128">
        <f t="shared" si="5"/>
        <v>398765.57965999999</v>
      </c>
      <c r="N59" s="128">
        <f t="shared" si="5"/>
        <v>373590.67228</v>
      </c>
      <c r="O59" s="126">
        <f t="shared" si="5"/>
        <v>4561283.9573799996</v>
      </c>
    </row>
    <row r="60" spans="1:15" ht="15" x14ac:dyDescent="0.25">
      <c r="A60" s="95">
        <v>2019</v>
      </c>
      <c r="B60" s="124" t="s">
        <v>157</v>
      </c>
      <c r="C60" s="125">
        <v>304076.68474</v>
      </c>
      <c r="D60" s="125">
        <v>293966.76949999999</v>
      </c>
      <c r="E60" s="125">
        <v>368407.54131</v>
      </c>
      <c r="F60" s="125">
        <v>385325.96221999999</v>
      </c>
      <c r="G60" s="125">
        <v>459540.64302000002</v>
      </c>
      <c r="H60" s="125">
        <v>317598.39010000002</v>
      </c>
      <c r="I60" s="125">
        <v>381187.08545000001</v>
      </c>
      <c r="J60" s="125"/>
      <c r="K60" s="125"/>
      <c r="L60" s="125"/>
      <c r="M60" s="125"/>
      <c r="N60" s="125"/>
      <c r="O60" s="126">
        <v>2510103.0763400001</v>
      </c>
    </row>
    <row r="61" spans="1:15" ht="15.75" thickBot="1" x14ac:dyDescent="0.3">
      <c r="A61" s="94">
        <v>2018</v>
      </c>
      <c r="B61" s="124" t="s">
        <v>157</v>
      </c>
      <c r="C61" s="125">
        <v>391324.55086000002</v>
      </c>
      <c r="D61" s="125">
        <v>334207.24878999998</v>
      </c>
      <c r="E61" s="125">
        <v>376898.40801999997</v>
      </c>
      <c r="F61" s="125">
        <v>369344.33247000002</v>
      </c>
      <c r="G61" s="125">
        <v>430250.76095999999</v>
      </c>
      <c r="H61" s="125">
        <v>379256.99645999999</v>
      </c>
      <c r="I61" s="125">
        <v>403169.32608999999</v>
      </c>
      <c r="J61" s="125">
        <v>325034.33490000002</v>
      </c>
      <c r="K61" s="125">
        <v>364373.57481999998</v>
      </c>
      <c r="L61" s="125">
        <v>415068.17206999997</v>
      </c>
      <c r="M61" s="125">
        <v>398765.57965999999</v>
      </c>
      <c r="N61" s="125">
        <v>373590.67228</v>
      </c>
      <c r="O61" s="126">
        <v>4561283.9573799996</v>
      </c>
    </row>
    <row r="62" spans="1:15" s="34" customFormat="1" ht="15" customHeight="1" thickBot="1" x14ac:dyDescent="0.25">
      <c r="A62" s="129">
        <v>2002</v>
      </c>
      <c r="B62" s="130" t="s">
        <v>40</v>
      </c>
      <c r="C62" s="131">
        <v>2607319.6609999998</v>
      </c>
      <c r="D62" s="131">
        <v>2383772.9539999999</v>
      </c>
      <c r="E62" s="131">
        <v>2918943.5210000002</v>
      </c>
      <c r="F62" s="131">
        <v>2742857.9219999998</v>
      </c>
      <c r="G62" s="131">
        <v>3000325.2429999998</v>
      </c>
      <c r="H62" s="131">
        <v>2770693.8810000001</v>
      </c>
      <c r="I62" s="131">
        <v>3103851.8620000002</v>
      </c>
      <c r="J62" s="131">
        <v>2975888.9739999999</v>
      </c>
      <c r="K62" s="131">
        <v>3218206.861</v>
      </c>
      <c r="L62" s="131">
        <v>3501128.02</v>
      </c>
      <c r="M62" s="131">
        <v>3593604.8960000002</v>
      </c>
      <c r="N62" s="131">
        <v>3242495.2340000002</v>
      </c>
      <c r="O62" s="132">
        <f>SUM(C62:N62)</f>
        <v>36059089.028999999</v>
      </c>
    </row>
    <row r="63" spans="1:15" s="34" customFormat="1" ht="15" customHeight="1" thickBot="1" x14ac:dyDescent="0.25">
      <c r="A63" s="129">
        <v>2003</v>
      </c>
      <c r="B63" s="130" t="s">
        <v>40</v>
      </c>
      <c r="C63" s="131">
        <v>3533705.5819999999</v>
      </c>
      <c r="D63" s="131">
        <v>2923460.39</v>
      </c>
      <c r="E63" s="131">
        <v>3908255.9909999999</v>
      </c>
      <c r="F63" s="131">
        <v>3662183.449</v>
      </c>
      <c r="G63" s="131">
        <v>3860471.3</v>
      </c>
      <c r="H63" s="131">
        <v>3796113.5219999999</v>
      </c>
      <c r="I63" s="131">
        <v>4236114.2640000004</v>
      </c>
      <c r="J63" s="131">
        <v>3828726.17</v>
      </c>
      <c r="K63" s="131">
        <v>4114677.523</v>
      </c>
      <c r="L63" s="131">
        <v>4824388.2589999996</v>
      </c>
      <c r="M63" s="131">
        <v>3969697.4580000001</v>
      </c>
      <c r="N63" s="131">
        <v>4595042.3940000003</v>
      </c>
      <c r="O63" s="132">
        <f t="shared" ref="O63:O79" si="6">SUM(C63:N63)</f>
        <v>47252836.302000001</v>
      </c>
    </row>
    <row r="64" spans="1:15" s="34" customFormat="1" ht="15" customHeight="1" thickBot="1" x14ac:dyDescent="0.25">
      <c r="A64" s="129">
        <v>2004</v>
      </c>
      <c r="B64" s="130" t="s">
        <v>40</v>
      </c>
      <c r="C64" s="131">
        <v>4619660.84</v>
      </c>
      <c r="D64" s="131">
        <v>3664503.0430000001</v>
      </c>
      <c r="E64" s="131">
        <v>5218042.1770000001</v>
      </c>
      <c r="F64" s="131">
        <v>5072462.9939999999</v>
      </c>
      <c r="G64" s="131">
        <v>5170061.6050000004</v>
      </c>
      <c r="H64" s="131">
        <v>5284383.2860000003</v>
      </c>
      <c r="I64" s="131">
        <v>5632138.7980000004</v>
      </c>
      <c r="J64" s="131">
        <v>4707491.284</v>
      </c>
      <c r="K64" s="131">
        <v>5656283.5209999997</v>
      </c>
      <c r="L64" s="131">
        <v>5867342.1210000003</v>
      </c>
      <c r="M64" s="131">
        <v>5733908.9759999998</v>
      </c>
      <c r="N64" s="131">
        <v>6540874.1749999998</v>
      </c>
      <c r="O64" s="132">
        <f t="shared" si="6"/>
        <v>63167152.819999993</v>
      </c>
    </row>
    <row r="65" spans="1:15" s="34" customFormat="1" ht="15" customHeight="1" thickBot="1" x14ac:dyDescent="0.25">
      <c r="A65" s="129">
        <v>2005</v>
      </c>
      <c r="B65" s="130" t="s">
        <v>40</v>
      </c>
      <c r="C65" s="131">
        <v>4997279.7240000004</v>
      </c>
      <c r="D65" s="131">
        <v>5651741.2520000003</v>
      </c>
      <c r="E65" s="131">
        <v>6591859.2180000003</v>
      </c>
      <c r="F65" s="131">
        <v>6128131.8779999996</v>
      </c>
      <c r="G65" s="131">
        <v>5977226.2170000002</v>
      </c>
      <c r="H65" s="131">
        <v>6038534.3669999996</v>
      </c>
      <c r="I65" s="131">
        <v>5763466.3530000001</v>
      </c>
      <c r="J65" s="131">
        <v>5552867.2120000003</v>
      </c>
      <c r="K65" s="131">
        <v>6814268.9409999996</v>
      </c>
      <c r="L65" s="131">
        <v>6772178.5690000001</v>
      </c>
      <c r="M65" s="131">
        <v>5942575.7819999997</v>
      </c>
      <c r="N65" s="131">
        <v>7246278.6299999999</v>
      </c>
      <c r="O65" s="132">
        <f t="shared" si="6"/>
        <v>73476408.142999992</v>
      </c>
    </row>
    <row r="66" spans="1:15" s="34" customFormat="1" ht="15" customHeight="1" thickBot="1" x14ac:dyDescent="0.25">
      <c r="A66" s="129">
        <v>2006</v>
      </c>
      <c r="B66" s="130" t="s">
        <v>40</v>
      </c>
      <c r="C66" s="131">
        <v>5133048.8810000001</v>
      </c>
      <c r="D66" s="131">
        <v>6058251.2790000001</v>
      </c>
      <c r="E66" s="131">
        <v>7411101.659</v>
      </c>
      <c r="F66" s="131">
        <v>6456090.2609999999</v>
      </c>
      <c r="G66" s="131">
        <v>7041543.2470000004</v>
      </c>
      <c r="H66" s="131">
        <v>7815434.6220000004</v>
      </c>
      <c r="I66" s="131">
        <v>7067411.4790000003</v>
      </c>
      <c r="J66" s="131">
        <v>6811202.4100000001</v>
      </c>
      <c r="K66" s="131">
        <v>7606551.0949999997</v>
      </c>
      <c r="L66" s="131">
        <v>6888812.5489999996</v>
      </c>
      <c r="M66" s="131">
        <v>8641474.5559999999</v>
      </c>
      <c r="N66" s="131">
        <v>8603753.4800000004</v>
      </c>
      <c r="O66" s="132">
        <f t="shared" si="6"/>
        <v>85534675.517999992</v>
      </c>
    </row>
    <row r="67" spans="1:15" s="34" customFormat="1" ht="15" customHeight="1" thickBot="1" x14ac:dyDescent="0.25">
      <c r="A67" s="129">
        <v>2007</v>
      </c>
      <c r="B67" s="130" t="s">
        <v>40</v>
      </c>
      <c r="C67" s="131">
        <v>6564559.7929999996</v>
      </c>
      <c r="D67" s="131">
        <v>7656951.608</v>
      </c>
      <c r="E67" s="131">
        <v>8957851.6209999993</v>
      </c>
      <c r="F67" s="131">
        <v>8313312.0049999999</v>
      </c>
      <c r="G67" s="131">
        <v>9147620.0419999994</v>
      </c>
      <c r="H67" s="131">
        <v>8980247.4370000008</v>
      </c>
      <c r="I67" s="131">
        <v>8937741.591</v>
      </c>
      <c r="J67" s="131">
        <v>8736689.0920000002</v>
      </c>
      <c r="K67" s="131">
        <v>9038743.8959999997</v>
      </c>
      <c r="L67" s="131">
        <v>9895216.6219999995</v>
      </c>
      <c r="M67" s="131">
        <v>11318798.220000001</v>
      </c>
      <c r="N67" s="131">
        <v>9724017.977</v>
      </c>
      <c r="O67" s="132">
        <f t="shared" si="6"/>
        <v>107271749.90399998</v>
      </c>
    </row>
    <row r="68" spans="1:15" s="34" customFormat="1" ht="15" customHeight="1" thickBot="1" x14ac:dyDescent="0.25">
      <c r="A68" s="129">
        <v>2008</v>
      </c>
      <c r="B68" s="130" t="s">
        <v>40</v>
      </c>
      <c r="C68" s="131">
        <v>10632207.040999999</v>
      </c>
      <c r="D68" s="131">
        <v>11077899.119999999</v>
      </c>
      <c r="E68" s="131">
        <v>11428587.233999999</v>
      </c>
      <c r="F68" s="131">
        <v>11363963.503</v>
      </c>
      <c r="G68" s="131">
        <v>12477968.699999999</v>
      </c>
      <c r="H68" s="131">
        <v>11770634.384</v>
      </c>
      <c r="I68" s="131">
        <v>12595426.863</v>
      </c>
      <c r="J68" s="131">
        <v>11046830.085999999</v>
      </c>
      <c r="K68" s="131">
        <v>12793148.034</v>
      </c>
      <c r="L68" s="131">
        <v>9722708.7899999991</v>
      </c>
      <c r="M68" s="131">
        <v>9395872.8969999999</v>
      </c>
      <c r="N68" s="131">
        <v>7721948.9740000004</v>
      </c>
      <c r="O68" s="132">
        <f t="shared" si="6"/>
        <v>132027195.626</v>
      </c>
    </row>
    <row r="69" spans="1:15" s="34" customFormat="1" ht="15" customHeight="1" thickBot="1" x14ac:dyDescent="0.25">
      <c r="A69" s="129">
        <v>2009</v>
      </c>
      <c r="B69" s="130" t="s">
        <v>40</v>
      </c>
      <c r="C69" s="131">
        <v>7884493.5240000002</v>
      </c>
      <c r="D69" s="131">
        <v>8435115.8340000007</v>
      </c>
      <c r="E69" s="131">
        <v>8155485.0810000002</v>
      </c>
      <c r="F69" s="131">
        <v>7561696.2829999998</v>
      </c>
      <c r="G69" s="131">
        <v>7346407.5279999999</v>
      </c>
      <c r="H69" s="131">
        <v>8329692.7829999998</v>
      </c>
      <c r="I69" s="131">
        <v>9055733.6710000001</v>
      </c>
      <c r="J69" s="131">
        <v>7839908.8420000002</v>
      </c>
      <c r="K69" s="131">
        <v>8480708.3870000001</v>
      </c>
      <c r="L69" s="131">
        <v>10095768.029999999</v>
      </c>
      <c r="M69" s="131">
        <v>8903010.773</v>
      </c>
      <c r="N69" s="131">
        <v>10054591.867000001</v>
      </c>
      <c r="O69" s="132">
        <f t="shared" si="6"/>
        <v>102142612.603</v>
      </c>
    </row>
    <row r="70" spans="1:15" s="34" customFormat="1" ht="15" customHeight="1" thickBot="1" x14ac:dyDescent="0.25">
      <c r="A70" s="129">
        <v>2010</v>
      </c>
      <c r="B70" s="130" t="s">
        <v>40</v>
      </c>
      <c r="C70" s="131">
        <v>7828748.0580000002</v>
      </c>
      <c r="D70" s="131">
        <v>8263237.8140000002</v>
      </c>
      <c r="E70" s="131">
        <v>9886488.1710000001</v>
      </c>
      <c r="F70" s="131">
        <v>9396006.6539999992</v>
      </c>
      <c r="G70" s="131">
        <v>9799958.1170000006</v>
      </c>
      <c r="H70" s="131">
        <v>9542907.6439999994</v>
      </c>
      <c r="I70" s="131">
        <v>9564682.5449999999</v>
      </c>
      <c r="J70" s="131">
        <v>8523451.9729999993</v>
      </c>
      <c r="K70" s="131">
        <v>8909230.5209999997</v>
      </c>
      <c r="L70" s="131">
        <v>10963586.27</v>
      </c>
      <c r="M70" s="131">
        <v>9382369.7180000003</v>
      </c>
      <c r="N70" s="131">
        <v>11822551.698999999</v>
      </c>
      <c r="O70" s="132">
        <f t="shared" si="6"/>
        <v>113883219.18399999</v>
      </c>
    </row>
    <row r="71" spans="1:15" s="34" customFormat="1" ht="15" customHeight="1" thickBot="1" x14ac:dyDescent="0.25">
      <c r="A71" s="129">
        <v>2011</v>
      </c>
      <c r="B71" s="130" t="s">
        <v>40</v>
      </c>
      <c r="C71" s="131">
        <v>9551084.6390000004</v>
      </c>
      <c r="D71" s="131">
        <v>10059126.307</v>
      </c>
      <c r="E71" s="131">
        <v>11811085.16</v>
      </c>
      <c r="F71" s="131">
        <v>11873269.447000001</v>
      </c>
      <c r="G71" s="131">
        <v>10943364.372</v>
      </c>
      <c r="H71" s="131">
        <v>11349953.558</v>
      </c>
      <c r="I71" s="131">
        <v>11860004.271</v>
      </c>
      <c r="J71" s="131">
        <v>11245124.657</v>
      </c>
      <c r="K71" s="131">
        <v>10750626.098999999</v>
      </c>
      <c r="L71" s="131">
        <v>11907219.297</v>
      </c>
      <c r="M71" s="131">
        <v>11078524.743000001</v>
      </c>
      <c r="N71" s="131">
        <v>12477486.279999999</v>
      </c>
      <c r="O71" s="132">
        <f t="shared" si="6"/>
        <v>134906868.83000001</v>
      </c>
    </row>
    <row r="72" spans="1:15" ht="13.5" thickBot="1" x14ac:dyDescent="0.25">
      <c r="A72" s="129">
        <v>2012</v>
      </c>
      <c r="B72" s="130" t="s">
        <v>40</v>
      </c>
      <c r="C72" s="131">
        <v>10348187.165999999</v>
      </c>
      <c r="D72" s="131">
        <v>11748000.124</v>
      </c>
      <c r="E72" s="131">
        <v>13208572.977</v>
      </c>
      <c r="F72" s="131">
        <v>12630226.718</v>
      </c>
      <c r="G72" s="131">
        <v>13131530.960999999</v>
      </c>
      <c r="H72" s="131">
        <v>13231198.687999999</v>
      </c>
      <c r="I72" s="131">
        <v>12830675.307</v>
      </c>
      <c r="J72" s="131">
        <v>12831394.572000001</v>
      </c>
      <c r="K72" s="131">
        <v>12952651.721999999</v>
      </c>
      <c r="L72" s="131">
        <v>13190769.654999999</v>
      </c>
      <c r="M72" s="131">
        <v>13753052.493000001</v>
      </c>
      <c r="N72" s="131">
        <v>12605476.173</v>
      </c>
      <c r="O72" s="132">
        <f t="shared" si="6"/>
        <v>152461736.55599999</v>
      </c>
    </row>
    <row r="73" spans="1:15" ht="13.5" thickBot="1" x14ac:dyDescent="0.25">
      <c r="A73" s="129">
        <v>2013</v>
      </c>
      <c r="B73" s="130" t="s">
        <v>40</v>
      </c>
      <c r="C73" s="131">
        <v>11481521.079</v>
      </c>
      <c r="D73" s="131">
        <v>12385690.909</v>
      </c>
      <c r="E73" s="131">
        <v>13122058.141000001</v>
      </c>
      <c r="F73" s="131">
        <v>12468202.903000001</v>
      </c>
      <c r="G73" s="131">
        <v>13277209.017000001</v>
      </c>
      <c r="H73" s="131">
        <v>12399973.961999999</v>
      </c>
      <c r="I73" s="131">
        <v>13059519.685000001</v>
      </c>
      <c r="J73" s="131">
        <v>11118300.903000001</v>
      </c>
      <c r="K73" s="131">
        <v>13060371.039000001</v>
      </c>
      <c r="L73" s="131">
        <v>12053704.638</v>
      </c>
      <c r="M73" s="131">
        <v>14201227.351</v>
      </c>
      <c r="N73" s="131">
        <v>13174857.460000001</v>
      </c>
      <c r="O73" s="132">
        <f t="shared" si="6"/>
        <v>151802637.08700001</v>
      </c>
    </row>
    <row r="74" spans="1:15" ht="13.5" thickBot="1" x14ac:dyDescent="0.25">
      <c r="A74" s="129">
        <v>2014</v>
      </c>
      <c r="B74" s="130" t="s">
        <v>40</v>
      </c>
      <c r="C74" s="131">
        <v>12399761.948000001</v>
      </c>
      <c r="D74" s="131">
        <v>13053292.493000001</v>
      </c>
      <c r="E74" s="131">
        <v>14680110.779999999</v>
      </c>
      <c r="F74" s="131">
        <v>13371185.664000001</v>
      </c>
      <c r="G74" s="131">
        <v>13681906.159</v>
      </c>
      <c r="H74" s="131">
        <v>12880924.245999999</v>
      </c>
      <c r="I74" s="131">
        <v>13344776.958000001</v>
      </c>
      <c r="J74" s="131">
        <v>11386828.925000001</v>
      </c>
      <c r="K74" s="131">
        <v>13583120.905999999</v>
      </c>
      <c r="L74" s="131">
        <v>12891630.102</v>
      </c>
      <c r="M74" s="131">
        <v>13067348.107000001</v>
      </c>
      <c r="N74" s="131">
        <v>13269271.402000001</v>
      </c>
      <c r="O74" s="132">
        <f t="shared" si="6"/>
        <v>157610157.69</v>
      </c>
    </row>
    <row r="75" spans="1:15" ht="13.5" thickBot="1" x14ac:dyDescent="0.25">
      <c r="A75" s="129">
        <v>2015</v>
      </c>
      <c r="B75" s="130" t="s">
        <v>40</v>
      </c>
      <c r="C75" s="131">
        <v>12301766.75</v>
      </c>
      <c r="D75" s="131">
        <v>12231860.140000001</v>
      </c>
      <c r="E75" s="131">
        <v>12519910.437999999</v>
      </c>
      <c r="F75" s="131">
        <v>13349346.866</v>
      </c>
      <c r="G75" s="131">
        <v>11080385.127</v>
      </c>
      <c r="H75" s="131">
        <v>11949647.085999999</v>
      </c>
      <c r="I75" s="131">
        <v>11129358.973999999</v>
      </c>
      <c r="J75" s="131">
        <v>11022045.344000001</v>
      </c>
      <c r="K75" s="131">
        <v>11581703.842</v>
      </c>
      <c r="L75" s="131">
        <v>13240039.088</v>
      </c>
      <c r="M75" s="131">
        <v>11681989.013</v>
      </c>
      <c r="N75" s="131">
        <v>11750818.76</v>
      </c>
      <c r="O75" s="132">
        <f t="shared" si="6"/>
        <v>143838871.428</v>
      </c>
    </row>
    <row r="76" spans="1:15" ht="13.5" thickBot="1" x14ac:dyDescent="0.25">
      <c r="A76" s="129">
        <v>2016</v>
      </c>
      <c r="B76" s="130" t="s">
        <v>40</v>
      </c>
      <c r="C76" s="131">
        <v>9546115.4000000004</v>
      </c>
      <c r="D76" s="131">
        <v>12366388.057</v>
      </c>
      <c r="E76" s="131">
        <v>12757672.093</v>
      </c>
      <c r="F76" s="131">
        <v>11950497.685000001</v>
      </c>
      <c r="G76" s="131">
        <v>12098611.067</v>
      </c>
      <c r="H76" s="131">
        <v>12864154.060000001</v>
      </c>
      <c r="I76" s="131">
        <v>9850124.8719999995</v>
      </c>
      <c r="J76" s="131">
        <v>11830762.82</v>
      </c>
      <c r="K76" s="131">
        <v>10901638.452</v>
      </c>
      <c r="L76" s="131">
        <v>12796159.91</v>
      </c>
      <c r="M76" s="131">
        <v>12786936.247</v>
      </c>
      <c r="N76" s="131">
        <v>12780523.145</v>
      </c>
      <c r="O76" s="132">
        <f t="shared" si="6"/>
        <v>142529583.80799997</v>
      </c>
    </row>
    <row r="77" spans="1:15" ht="13.5" thickBot="1" x14ac:dyDescent="0.25">
      <c r="A77" s="129">
        <v>2017</v>
      </c>
      <c r="B77" s="130" t="s">
        <v>40</v>
      </c>
      <c r="C77" s="131">
        <v>11247585.677000133</v>
      </c>
      <c r="D77" s="131">
        <v>12089908.933999483</v>
      </c>
      <c r="E77" s="131">
        <v>14470814.05899963</v>
      </c>
      <c r="F77" s="131">
        <v>12859938.790999187</v>
      </c>
      <c r="G77" s="131">
        <v>13582079.73099998</v>
      </c>
      <c r="H77" s="131">
        <v>13125306.943999315</v>
      </c>
      <c r="I77" s="131">
        <v>12612074.05599888</v>
      </c>
      <c r="J77" s="131">
        <v>13248462.990000026</v>
      </c>
      <c r="K77" s="131">
        <v>11810080.804999635</v>
      </c>
      <c r="L77" s="131">
        <v>13912699.49399944</v>
      </c>
      <c r="M77" s="131">
        <v>14188323.115998682</v>
      </c>
      <c r="N77" s="131">
        <v>13845665.816998869</v>
      </c>
      <c r="O77" s="132">
        <f t="shared" si="6"/>
        <v>156992940.41399324</v>
      </c>
    </row>
    <row r="78" spans="1:15" ht="13.5" thickBot="1" x14ac:dyDescent="0.25">
      <c r="A78" s="129">
        <v>2018</v>
      </c>
      <c r="B78" s="130" t="s">
        <v>40</v>
      </c>
      <c r="C78" s="131">
        <v>12434098.319</v>
      </c>
      <c r="D78" s="131">
        <v>13148021.710999999</v>
      </c>
      <c r="E78" s="131">
        <v>15553245.176999999</v>
      </c>
      <c r="F78" s="131">
        <v>13846627.891000001</v>
      </c>
      <c r="G78" s="131">
        <v>14256695.228</v>
      </c>
      <c r="H78" s="131">
        <v>12924498.134</v>
      </c>
      <c r="I78" s="131">
        <v>14048956.242000001</v>
      </c>
      <c r="J78" s="131">
        <v>12331984.01</v>
      </c>
      <c r="K78" s="131">
        <v>14397835.42</v>
      </c>
      <c r="L78" s="131">
        <v>15676860.082</v>
      </c>
      <c r="M78" s="131">
        <v>15491509.931</v>
      </c>
      <c r="N78" s="131">
        <v>13810281.310000001</v>
      </c>
      <c r="O78" s="132">
        <f t="shared" si="6"/>
        <v>167920613.45500001</v>
      </c>
    </row>
    <row r="79" spans="1:15" x14ac:dyDescent="0.2">
      <c r="A79" s="129">
        <v>2019</v>
      </c>
      <c r="B79" s="156" t="s">
        <v>40</v>
      </c>
      <c r="C79" s="157">
        <v>13180974.353</v>
      </c>
      <c r="D79" s="157">
        <v>13571199.036</v>
      </c>
      <c r="E79" s="157">
        <v>15461904.944</v>
      </c>
      <c r="F79" s="157">
        <v>14464165.567</v>
      </c>
      <c r="G79" s="157">
        <v>15956299.528000001</v>
      </c>
      <c r="H79" s="157">
        <v>11081825.364</v>
      </c>
      <c r="I79" s="158">
        <f>+SEKTOR_USD!C46</f>
        <v>15237766.098999999</v>
      </c>
      <c r="J79" s="157"/>
      <c r="K79" s="157"/>
      <c r="L79" s="157"/>
      <c r="M79" s="157"/>
      <c r="N79" s="157"/>
      <c r="O79" s="159">
        <f t="shared" si="6"/>
        <v>98954134.891000003</v>
      </c>
    </row>
    <row r="80" spans="1:15" x14ac:dyDescent="0.2">
      <c r="A80" s="94"/>
      <c r="B80" s="133" t="s">
        <v>62</v>
      </c>
      <c r="C80" s="134"/>
      <c r="D80" s="134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4"/>
    </row>
    <row r="82" spans="3:3" x14ac:dyDescent="0.2">
      <c r="C82" s="37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/>
  </sheetViews>
  <sheetFormatPr defaultColWidth="9.140625" defaultRowHeight="12.75" x14ac:dyDescent="0.2"/>
  <cols>
    <col min="1" max="1" width="29.140625" customWidth="1"/>
    <col min="2" max="2" width="20" style="38" customWidth="1"/>
    <col min="3" max="3" width="17.5703125" style="38" customWidth="1"/>
    <col min="4" max="4" width="9.28515625" bestFit="1" customWidth="1"/>
  </cols>
  <sheetData>
    <row r="2" spans="1:4" ht="24.6" customHeight="1" x14ac:dyDescent="0.3">
      <c r="A2" s="166" t="s">
        <v>63</v>
      </c>
      <c r="B2" s="166"/>
      <c r="C2" s="166"/>
      <c r="D2" s="166"/>
    </row>
    <row r="3" spans="1:4" ht="15.75" x14ac:dyDescent="0.25">
      <c r="A3" s="165" t="s">
        <v>64</v>
      </c>
      <c r="B3" s="165"/>
      <c r="C3" s="165"/>
      <c r="D3" s="165"/>
    </row>
    <row r="4" spans="1:4" x14ac:dyDescent="0.2">
      <c r="A4" s="136"/>
      <c r="B4" s="137"/>
      <c r="C4" s="137"/>
      <c r="D4" s="136"/>
    </row>
    <row r="5" spans="1:4" x14ac:dyDescent="0.2">
      <c r="A5" s="138" t="s">
        <v>65</v>
      </c>
      <c r="B5" s="139" t="s">
        <v>158</v>
      </c>
      <c r="C5" s="139" t="s">
        <v>159</v>
      </c>
      <c r="D5" s="140" t="s">
        <v>66</v>
      </c>
    </row>
    <row r="6" spans="1:4" x14ac:dyDescent="0.2">
      <c r="A6" s="141" t="s">
        <v>160</v>
      </c>
      <c r="B6" s="142">
        <v>11849.77807</v>
      </c>
      <c r="C6" s="142">
        <v>85573.986199999999</v>
      </c>
      <c r="D6" s="143">
        <v>622.15686820875624</v>
      </c>
    </row>
    <row r="7" spans="1:4" x14ac:dyDescent="0.2">
      <c r="A7" s="141" t="s">
        <v>161</v>
      </c>
      <c r="B7" s="142">
        <v>3329.7361700000001</v>
      </c>
      <c r="C7" s="142">
        <v>16898.963479999999</v>
      </c>
      <c r="D7" s="143">
        <v>407.51659042103626</v>
      </c>
    </row>
    <row r="8" spans="1:4" x14ac:dyDescent="0.2">
      <c r="A8" s="141" t="s">
        <v>162</v>
      </c>
      <c r="B8" s="142">
        <v>7000.9488300000003</v>
      </c>
      <c r="C8" s="142">
        <v>18390.739730000001</v>
      </c>
      <c r="D8" s="143">
        <v>162.6892465088907</v>
      </c>
    </row>
    <row r="9" spans="1:4" x14ac:dyDescent="0.2">
      <c r="A9" s="141" t="s">
        <v>163</v>
      </c>
      <c r="B9" s="142">
        <v>43784.682529999998</v>
      </c>
      <c r="C9" s="142">
        <v>104675.28668</v>
      </c>
      <c r="D9" s="143">
        <v>139.0682782917965</v>
      </c>
    </row>
    <row r="10" spans="1:4" x14ac:dyDescent="0.2">
      <c r="A10" s="141" t="s">
        <v>164</v>
      </c>
      <c r="B10" s="142">
        <v>11355.263300000001</v>
      </c>
      <c r="C10" s="142">
        <v>25900.23158</v>
      </c>
      <c r="D10" s="143">
        <v>128.09010144220963</v>
      </c>
    </row>
    <row r="11" spans="1:4" x14ac:dyDescent="0.2">
      <c r="A11" s="141" t="s">
        <v>165</v>
      </c>
      <c r="B11" s="142">
        <v>6582.8741499999996</v>
      </c>
      <c r="C11" s="142">
        <v>13496.415580000001</v>
      </c>
      <c r="D11" s="143">
        <v>105.02314448773107</v>
      </c>
    </row>
    <row r="12" spans="1:4" x14ac:dyDescent="0.2">
      <c r="A12" s="141" t="s">
        <v>166</v>
      </c>
      <c r="B12" s="142">
        <v>22802.02951</v>
      </c>
      <c r="C12" s="142">
        <v>46025.523759999996</v>
      </c>
      <c r="D12" s="143">
        <v>101.8483650317844</v>
      </c>
    </row>
    <row r="13" spans="1:4" x14ac:dyDescent="0.2">
      <c r="A13" s="141" t="s">
        <v>167</v>
      </c>
      <c r="B13" s="142">
        <v>37658.338819999997</v>
      </c>
      <c r="C13" s="142">
        <v>75832.274810000003</v>
      </c>
      <c r="D13" s="143">
        <v>101.36914475294424</v>
      </c>
    </row>
    <row r="14" spans="1:4" x14ac:dyDescent="0.2">
      <c r="A14" s="141" t="s">
        <v>168</v>
      </c>
      <c r="B14" s="142">
        <v>64735.000840000001</v>
      </c>
      <c r="C14" s="142">
        <v>118862.58508</v>
      </c>
      <c r="D14" s="143">
        <v>83.614093670567101</v>
      </c>
    </row>
    <row r="15" spans="1:4" x14ac:dyDescent="0.2">
      <c r="A15" s="141" t="s">
        <v>169</v>
      </c>
      <c r="B15" s="142">
        <v>24964.922890000002</v>
      </c>
      <c r="C15" s="142">
        <v>41158.379220000003</v>
      </c>
      <c r="D15" s="143">
        <v>64.864836159724263</v>
      </c>
    </row>
    <row r="16" spans="1:4" x14ac:dyDescent="0.2">
      <c r="A16" s="144" t="s">
        <v>67</v>
      </c>
      <c r="B16" s="137"/>
      <c r="C16" s="137"/>
      <c r="D16" s="145"/>
    </row>
    <row r="17" spans="1:4" x14ac:dyDescent="0.2">
      <c r="A17" s="146"/>
      <c r="B17" s="137"/>
      <c r="C17" s="137"/>
      <c r="D17" s="136"/>
    </row>
    <row r="18" spans="1:4" ht="19.5" x14ac:dyDescent="0.3">
      <c r="A18" s="166" t="s">
        <v>68</v>
      </c>
      <c r="B18" s="166"/>
      <c r="C18" s="166"/>
      <c r="D18" s="166"/>
    </row>
    <row r="19" spans="1:4" ht="15.75" x14ac:dyDescent="0.25">
      <c r="A19" s="165" t="s">
        <v>69</v>
      </c>
      <c r="B19" s="165"/>
      <c r="C19" s="165"/>
      <c r="D19" s="165"/>
    </row>
    <row r="20" spans="1:4" x14ac:dyDescent="0.2">
      <c r="A20" s="147"/>
      <c r="B20" s="137"/>
      <c r="C20" s="137"/>
      <c r="D20" s="136"/>
    </row>
    <row r="21" spans="1:4" x14ac:dyDescent="0.2">
      <c r="A21" s="138" t="s">
        <v>65</v>
      </c>
      <c r="B21" s="139" t="s">
        <v>158</v>
      </c>
      <c r="C21" s="139" t="s">
        <v>159</v>
      </c>
      <c r="D21" s="140" t="s">
        <v>66</v>
      </c>
    </row>
    <row r="22" spans="1:4" x14ac:dyDescent="0.2">
      <c r="A22" s="141" t="s">
        <v>170</v>
      </c>
      <c r="B22" s="142">
        <v>1273648.11576</v>
      </c>
      <c r="C22" s="142">
        <v>1353155.7016</v>
      </c>
      <c r="D22" s="143">
        <f>(C22-B22)/B22*100</f>
        <v>6.2425080252685818</v>
      </c>
    </row>
    <row r="23" spans="1:4" x14ac:dyDescent="0.2">
      <c r="A23" s="141" t="s">
        <v>171</v>
      </c>
      <c r="B23" s="142">
        <v>992324.59069999994</v>
      </c>
      <c r="C23" s="142">
        <v>1072500.7805399999</v>
      </c>
      <c r="D23" s="143">
        <f t="shared" ref="D23:D31" si="0">(C23-B23)/B23*100</f>
        <v>8.0796334779371506</v>
      </c>
    </row>
    <row r="24" spans="1:4" x14ac:dyDescent="0.2">
      <c r="A24" s="141" t="s">
        <v>172</v>
      </c>
      <c r="B24" s="142">
        <v>651764.52636999998</v>
      </c>
      <c r="C24" s="142">
        <v>728411.72563</v>
      </c>
      <c r="D24" s="143">
        <f t="shared" si="0"/>
        <v>11.759952583931854</v>
      </c>
    </row>
    <row r="25" spans="1:4" x14ac:dyDescent="0.2">
      <c r="A25" s="141" t="s">
        <v>173</v>
      </c>
      <c r="B25" s="142">
        <v>732488.82053999999</v>
      </c>
      <c r="C25" s="142">
        <v>728255.06311999995</v>
      </c>
      <c r="D25" s="143">
        <f t="shared" si="0"/>
        <v>-0.57799618250540108</v>
      </c>
    </row>
    <row r="26" spans="1:4" x14ac:dyDescent="0.2">
      <c r="A26" s="141" t="s">
        <v>174</v>
      </c>
      <c r="B26" s="142">
        <v>844943.43064999999</v>
      </c>
      <c r="C26" s="142">
        <v>700641.60328000004</v>
      </c>
      <c r="D26" s="143">
        <f t="shared" si="0"/>
        <v>-17.078282656034276</v>
      </c>
    </row>
    <row r="27" spans="1:4" x14ac:dyDescent="0.2">
      <c r="A27" s="141" t="s">
        <v>175</v>
      </c>
      <c r="B27" s="142">
        <v>602893.56813999999</v>
      </c>
      <c r="C27" s="142">
        <v>662056.38465000002</v>
      </c>
      <c r="D27" s="143">
        <f t="shared" si="0"/>
        <v>9.8131444149461604</v>
      </c>
    </row>
    <row r="28" spans="1:4" x14ac:dyDescent="0.2">
      <c r="A28" s="141" t="s">
        <v>176</v>
      </c>
      <c r="B28" s="142">
        <v>622011.12847999996</v>
      </c>
      <c r="C28" s="142">
        <v>646624.36693999998</v>
      </c>
      <c r="D28" s="143">
        <f t="shared" si="0"/>
        <v>3.9570414954065298</v>
      </c>
    </row>
    <row r="29" spans="1:4" x14ac:dyDescent="0.2">
      <c r="A29" s="141" t="s">
        <v>177</v>
      </c>
      <c r="B29" s="142">
        <v>355304.88186000002</v>
      </c>
      <c r="C29" s="142">
        <v>582455.49453000003</v>
      </c>
      <c r="D29" s="143">
        <f t="shared" si="0"/>
        <v>63.931182560982556</v>
      </c>
    </row>
    <row r="30" spans="1:4" x14ac:dyDescent="0.2">
      <c r="A30" s="141" t="s">
        <v>178</v>
      </c>
      <c r="B30" s="142">
        <v>301131.62640000001</v>
      </c>
      <c r="C30" s="142">
        <v>425863.81946999999</v>
      </c>
      <c r="D30" s="143">
        <f t="shared" si="0"/>
        <v>41.421153454109586</v>
      </c>
    </row>
    <row r="31" spans="1:4" x14ac:dyDescent="0.2">
      <c r="A31" s="141" t="s">
        <v>179</v>
      </c>
      <c r="B31" s="142">
        <v>280435.07063999999</v>
      </c>
      <c r="C31" s="142">
        <v>347634.10931999999</v>
      </c>
      <c r="D31" s="143">
        <f t="shared" si="0"/>
        <v>23.962423289869019</v>
      </c>
    </row>
    <row r="32" spans="1:4" x14ac:dyDescent="0.2">
      <c r="A32" s="136"/>
      <c r="B32" s="137"/>
      <c r="C32" s="137"/>
      <c r="D32" s="136"/>
    </row>
    <row r="33" spans="1:4" ht="19.5" x14ac:dyDescent="0.3">
      <c r="A33" s="166" t="s">
        <v>70</v>
      </c>
      <c r="B33" s="166"/>
      <c r="C33" s="166"/>
      <c r="D33" s="166"/>
    </row>
    <row r="34" spans="1:4" ht="15.75" x14ac:dyDescent="0.25">
      <c r="A34" s="165" t="s">
        <v>74</v>
      </c>
      <c r="B34" s="165"/>
      <c r="C34" s="165"/>
      <c r="D34" s="165"/>
    </row>
    <row r="35" spans="1:4" x14ac:dyDescent="0.2">
      <c r="A35" s="136"/>
      <c r="B35" s="137"/>
      <c r="C35" s="137"/>
      <c r="D35" s="136"/>
    </row>
    <row r="36" spans="1:4" x14ac:dyDescent="0.2">
      <c r="A36" s="138" t="s">
        <v>72</v>
      </c>
      <c r="B36" s="139" t="s">
        <v>158</v>
      </c>
      <c r="C36" s="139" t="s">
        <v>159</v>
      </c>
      <c r="D36" s="140" t="s">
        <v>66</v>
      </c>
    </row>
    <row r="37" spans="1:4" x14ac:dyDescent="0.2">
      <c r="A37" s="141" t="s">
        <v>153</v>
      </c>
      <c r="B37" s="142">
        <v>259578.60659000001</v>
      </c>
      <c r="C37" s="142">
        <v>509268.51685000001</v>
      </c>
      <c r="D37" s="143">
        <v>96.190481003074709</v>
      </c>
    </row>
    <row r="38" spans="1:4" x14ac:dyDescent="0.2">
      <c r="A38" s="141" t="s">
        <v>156</v>
      </c>
      <c r="B38" s="142">
        <v>7866.5375800000002</v>
      </c>
      <c r="C38" s="142">
        <v>12685.91776</v>
      </c>
      <c r="D38" s="143">
        <v>61.264312678717282</v>
      </c>
    </row>
    <row r="39" spans="1:4" x14ac:dyDescent="0.2">
      <c r="A39" s="141" t="s">
        <v>132</v>
      </c>
      <c r="B39" s="142">
        <v>104472.51956</v>
      </c>
      <c r="C39" s="142">
        <v>132157.23013000001</v>
      </c>
      <c r="D39" s="143">
        <v>26.499514596372194</v>
      </c>
    </row>
    <row r="40" spans="1:4" x14ac:dyDescent="0.2">
      <c r="A40" s="141" t="s">
        <v>152</v>
      </c>
      <c r="B40" s="142">
        <v>256352.098</v>
      </c>
      <c r="C40" s="142">
        <v>316503.97356000001</v>
      </c>
      <c r="D40" s="143">
        <v>23.464553646836158</v>
      </c>
    </row>
    <row r="41" spans="1:4" x14ac:dyDescent="0.2">
      <c r="A41" s="141" t="s">
        <v>140</v>
      </c>
      <c r="B41" s="142">
        <v>405451.54681000003</v>
      </c>
      <c r="C41" s="142">
        <v>497674.40857999999</v>
      </c>
      <c r="D41" s="143">
        <v>22.745717088907018</v>
      </c>
    </row>
    <row r="42" spans="1:4" x14ac:dyDescent="0.2">
      <c r="A42" s="141" t="s">
        <v>143</v>
      </c>
      <c r="B42" s="142">
        <v>184959.29788</v>
      </c>
      <c r="C42" s="142">
        <v>223066.17452999999</v>
      </c>
      <c r="D42" s="143">
        <v>20.602844564604379</v>
      </c>
    </row>
    <row r="43" spans="1:4" x14ac:dyDescent="0.2">
      <c r="A43" s="144" t="s">
        <v>154</v>
      </c>
      <c r="B43" s="142">
        <v>197255.41209</v>
      </c>
      <c r="C43" s="142">
        <v>234201.98892</v>
      </c>
      <c r="D43" s="143">
        <v>18.73032351231139</v>
      </c>
    </row>
    <row r="44" spans="1:4" x14ac:dyDescent="0.2">
      <c r="A44" s="141" t="s">
        <v>144</v>
      </c>
      <c r="B44" s="142">
        <v>1473229.56596</v>
      </c>
      <c r="C44" s="142">
        <v>1734092.64916</v>
      </c>
      <c r="D44" s="143">
        <v>17.706886233308374</v>
      </c>
    </row>
    <row r="45" spans="1:4" x14ac:dyDescent="0.2">
      <c r="A45" s="141" t="s">
        <v>138</v>
      </c>
      <c r="B45" s="142">
        <v>4293.7941899999996</v>
      </c>
      <c r="C45" s="142">
        <v>4972.45856</v>
      </c>
      <c r="D45" s="143">
        <v>15.805703300371738</v>
      </c>
    </row>
    <row r="46" spans="1:4" x14ac:dyDescent="0.2">
      <c r="A46" s="141" t="s">
        <v>149</v>
      </c>
      <c r="B46" s="142">
        <v>611385.17429999996</v>
      </c>
      <c r="C46" s="142">
        <v>683827.55911000003</v>
      </c>
      <c r="D46" s="143">
        <v>11.848894584815907</v>
      </c>
    </row>
    <row r="47" spans="1:4" x14ac:dyDescent="0.2">
      <c r="A47" s="136"/>
      <c r="B47" s="137"/>
      <c r="C47" s="137"/>
      <c r="D47" s="136"/>
    </row>
    <row r="48" spans="1:4" ht="19.5" x14ac:dyDescent="0.3">
      <c r="A48" s="166" t="s">
        <v>73</v>
      </c>
      <c r="B48" s="166"/>
      <c r="C48" s="166"/>
      <c r="D48" s="166"/>
    </row>
    <row r="49" spans="1:4" ht="15.75" x14ac:dyDescent="0.25">
      <c r="A49" s="165" t="s">
        <v>71</v>
      </c>
      <c r="B49" s="165"/>
      <c r="C49" s="165"/>
      <c r="D49" s="165"/>
    </row>
    <row r="50" spans="1:4" x14ac:dyDescent="0.2">
      <c r="A50" s="136"/>
      <c r="B50" s="137"/>
      <c r="C50" s="137"/>
      <c r="D50" s="136"/>
    </row>
    <row r="51" spans="1:4" x14ac:dyDescent="0.2">
      <c r="A51" s="138" t="s">
        <v>72</v>
      </c>
      <c r="B51" s="139" t="s">
        <v>158</v>
      </c>
      <c r="C51" s="139" t="s">
        <v>159</v>
      </c>
      <c r="D51" s="140" t="s">
        <v>66</v>
      </c>
    </row>
    <row r="52" spans="1:4" x14ac:dyDescent="0.2">
      <c r="A52" s="141" t="s">
        <v>146</v>
      </c>
      <c r="B52" s="142">
        <v>2762765.1183199999</v>
      </c>
      <c r="C52" s="142">
        <v>2900872.4708599998</v>
      </c>
      <c r="D52" s="143">
        <v>4.9988814331050051</v>
      </c>
    </row>
    <row r="53" spans="1:4" x14ac:dyDescent="0.2">
      <c r="A53" s="141" t="s">
        <v>144</v>
      </c>
      <c r="B53" s="142">
        <v>1473229.56596</v>
      </c>
      <c r="C53" s="142">
        <v>1734092.64916</v>
      </c>
      <c r="D53" s="143">
        <v>17.706886233308374</v>
      </c>
    </row>
    <row r="54" spans="1:4" x14ac:dyDescent="0.2">
      <c r="A54" s="141" t="s">
        <v>145</v>
      </c>
      <c r="B54" s="142">
        <v>1580512.7409000001</v>
      </c>
      <c r="C54" s="142">
        <v>1678681.3461800001</v>
      </c>
      <c r="D54" s="143">
        <v>6.2111872140998567</v>
      </c>
    </row>
    <row r="55" spans="1:4" x14ac:dyDescent="0.2">
      <c r="A55" s="141" t="s">
        <v>151</v>
      </c>
      <c r="B55" s="142">
        <v>1260244.78776</v>
      </c>
      <c r="C55" s="142">
        <v>1243983.02969</v>
      </c>
      <c r="D55" s="143">
        <v>-1.2903650328841412</v>
      </c>
    </row>
    <row r="56" spans="1:4" x14ac:dyDescent="0.2">
      <c r="A56" s="141" t="s">
        <v>148</v>
      </c>
      <c r="B56" s="142">
        <v>871250.50378999999</v>
      </c>
      <c r="C56" s="142">
        <v>950449.82553999999</v>
      </c>
      <c r="D56" s="143">
        <v>9.0903042701814769</v>
      </c>
    </row>
    <row r="57" spans="1:4" x14ac:dyDescent="0.2">
      <c r="A57" s="141" t="s">
        <v>150</v>
      </c>
      <c r="B57" s="142">
        <v>686917.14109000005</v>
      </c>
      <c r="C57" s="142">
        <v>710378.07489000005</v>
      </c>
      <c r="D57" s="143">
        <v>3.4153950158780715</v>
      </c>
    </row>
    <row r="58" spans="1:4" x14ac:dyDescent="0.2">
      <c r="A58" s="141" t="s">
        <v>149</v>
      </c>
      <c r="B58" s="142">
        <v>611385.17429999996</v>
      </c>
      <c r="C58" s="142">
        <v>683827.55911000003</v>
      </c>
      <c r="D58" s="143">
        <v>11.848894584815907</v>
      </c>
    </row>
    <row r="59" spans="1:4" x14ac:dyDescent="0.2">
      <c r="A59" s="141" t="s">
        <v>141</v>
      </c>
      <c r="B59" s="142">
        <v>699563.46785999998</v>
      </c>
      <c r="C59" s="142">
        <v>663883.57927999995</v>
      </c>
      <c r="D59" s="143">
        <v>-5.1003075802609565</v>
      </c>
    </row>
    <row r="60" spans="1:4" x14ac:dyDescent="0.2">
      <c r="A60" s="141" t="s">
        <v>131</v>
      </c>
      <c r="B60" s="142">
        <v>533361.76101000002</v>
      </c>
      <c r="C60" s="142">
        <v>547210.97499999998</v>
      </c>
      <c r="D60" s="143">
        <v>2.5965892200022833</v>
      </c>
    </row>
    <row r="61" spans="1:4" x14ac:dyDescent="0.2">
      <c r="A61" s="141" t="s">
        <v>153</v>
      </c>
      <c r="B61" s="142">
        <v>259578.60659000001</v>
      </c>
      <c r="C61" s="142">
        <v>509268.51685000001</v>
      </c>
      <c r="D61" s="143">
        <v>96.190481003074709</v>
      </c>
    </row>
    <row r="62" spans="1:4" x14ac:dyDescent="0.2">
      <c r="A62" s="136"/>
      <c r="B62" s="137"/>
      <c r="C62" s="137"/>
      <c r="D62" s="136"/>
    </row>
    <row r="63" spans="1:4" ht="19.5" x14ac:dyDescent="0.3">
      <c r="A63" s="166" t="s">
        <v>75</v>
      </c>
      <c r="B63" s="166"/>
      <c r="C63" s="166"/>
      <c r="D63" s="166"/>
    </row>
    <row r="64" spans="1:4" ht="15.75" x14ac:dyDescent="0.25">
      <c r="A64" s="165" t="s">
        <v>76</v>
      </c>
      <c r="B64" s="165"/>
      <c r="C64" s="165"/>
      <c r="D64" s="165"/>
    </row>
    <row r="65" spans="1:4" x14ac:dyDescent="0.2">
      <c r="A65" s="136"/>
      <c r="B65" s="137"/>
      <c r="C65" s="137"/>
      <c r="D65" s="136"/>
    </row>
    <row r="66" spans="1:4" x14ac:dyDescent="0.2">
      <c r="A66" s="138" t="s">
        <v>77</v>
      </c>
      <c r="B66" s="139" t="s">
        <v>158</v>
      </c>
      <c r="C66" s="139" t="s">
        <v>159</v>
      </c>
      <c r="D66" s="140" t="s">
        <v>66</v>
      </c>
    </row>
    <row r="67" spans="1:4" x14ac:dyDescent="0.2">
      <c r="A67" s="141" t="s">
        <v>180</v>
      </c>
      <c r="B67" s="148">
        <v>5767388.88344</v>
      </c>
      <c r="C67" s="148">
        <v>6414415.0622300003</v>
      </c>
      <c r="D67" s="149">
        <f>(C67-B67)/B67</f>
        <v>0.11218702117483656</v>
      </c>
    </row>
    <row r="68" spans="1:4" x14ac:dyDescent="0.2">
      <c r="A68" s="141" t="s">
        <v>181</v>
      </c>
      <c r="B68" s="148">
        <v>1341461.66656</v>
      </c>
      <c r="C68" s="148">
        <v>1315996.97893</v>
      </c>
      <c r="D68" s="149">
        <f t="shared" ref="D68:D76" si="1">(C68-B68)/B68</f>
        <v>-1.8982791879026153E-2</v>
      </c>
    </row>
    <row r="69" spans="1:4" x14ac:dyDescent="0.2">
      <c r="A69" s="141" t="s">
        <v>182</v>
      </c>
      <c r="B69" s="148">
        <v>1204095.93041</v>
      </c>
      <c r="C69" s="148">
        <v>1309884.0813</v>
      </c>
      <c r="D69" s="149">
        <f t="shared" si="1"/>
        <v>8.7856912575045909E-2</v>
      </c>
    </row>
    <row r="70" spans="1:4" x14ac:dyDescent="0.2">
      <c r="A70" s="141" t="s">
        <v>183</v>
      </c>
      <c r="B70" s="148">
        <v>773527.70719999995</v>
      </c>
      <c r="C70" s="148">
        <v>840359.76202999998</v>
      </c>
      <c r="D70" s="149">
        <f t="shared" si="1"/>
        <v>8.6399044543494591E-2</v>
      </c>
    </row>
    <row r="71" spans="1:4" x14ac:dyDescent="0.2">
      <c r="A71" s="141" t="s">
        <v>184</v>
      </c>
      <c r="B71" s="148">
        <v>658524.16754000005</v>
      </c>
      <c r="C71" s="148">
        <v>740988.42798000004</v>
      </c>
      <c r="D71" s="149">
        <f t="shared" si="1"/>
        <v>0.12522586794051252</v>
      </c>
    </row>
    <row r="72" spans="1:4" x14ac:dyDescent="0.2">
      <c r="A72" s="141" t="s">
        <v>185</v>
      </c>
      <c r="B72" s="148">
        <v>566156.45460000006</v>
      </c>
      <c r="C72" s="148">
        <v>664977.62673000002</v>
      </c>
      <c r="D72" s="149">
        <f t="shared" si="1"/>
        <v>0.17454746179626079</v>
      </c>
    </row>
    <row r="73" spans="1:4" x14ac:dyDescent="0.2">
      <c r="A73" s="141" t="s">
        <v>186</v>
      </c>
      <c r="B73" s="148">
        <v>525763.26439000003</v>
      </c>
      <c r="C73" s="148">
        <v>511383.75135999999</v>
      </c>
      <c r="D73" s="149">
        <f t="shared" si="1"/>
        <v>-2.7349786498840692E-2</v>
      </c>
    </row>
    <row r="74" spans="1:4" x14ac:dyDescent="0.2">
      <c r="A74" s="141" t="s">
        <v>187</v>
      </c>
      <c r="B74" s="148">
        <v>314166.98616999999</v>
      </c>
      <c r="C74" s="148">
        <v>358427.52853000001</v>
      </c>
      <c r="D74" s="149">
        <f t="shared" si="1"/>
        <v>0.14088221967425324</v>
      </c>
    </row>
    <row r="75" spans="1:4" x14ac:dyDescent="0.2">
      <c r="A75" s="141" t="s">
        <v>188</v>
      </c>
      <c r="B75" s="148">
        <v>277286.91661000001</v>
      </c>
      <c r="C75" s="148">
        <v>280047.73865000001</v>
      </c>
      <c r="D75" s="149">
        <f t="shared" si="1"/>
        <v>9.9565535718479457E-3</v>
      </c>
    </row>
    <row r="76" spans="1:4" x14ac:dyDescent="0.2">
      <c r="A76" s="141" t="s">
        <v>189</v>
      </c>
      <c r="B76" s="148">
        <v>227072.20428999999</v>
      </c>
      <c r="C76" s="148">
        <v>247975.93741000001</v>
      </c>
      <c r="D76" s="149">
        <f t="shared" si="1"/>
        <v>9.2057648294563171E-2</v>
      </c>
    </row>
    <row r="77" spans="1:4" x14ac:dyDescent="0.2">
      <c r="A77" s="136"/>
      <c r="B77" s="137"/>
      <c r="C77" s="137"/>
      <c r="D77" s="136"/>
    </row>
    <row r="78" spans="1:4" ht="19.5" x14ac:dyDescent="0.3">
      <c r="A78" s="166" t="s">
        <v>78</v>
      </c>
      <c r="B78" s="166"/>
      <c r="C78" s="166"/>
      <c r="D78" s="166"/>
    </row>
    <row r="79" spans="1:4" ht="15.75" x14ac:dyDescent="0.25">
      <c r="A79" s="165" t="s">
        <v>79</v>
      </c>
      <c r="B79" s="165"/>
      <c r="C79" s="165"/>
      <c r="D79" s="165"/>
    </row>
    <row r="80" spans="1:4" x14ac:dyDescent="0.2">
      <c r="A80" s="136"/>
      <c r="B80" s="137"/>
      <c r="C80" s="137"/>
      <c r="D80" s="136"/>
    </row>
    <row r="81" spans="1:4" x14ac:dyDescent="0.2">
      <c r="A81" s="138" t="s">
        <v>77</v>
      </c>
      <c r="B81" s="139" t="s">
        <v>158</v>
      </c>
      <c r="C81" s="139" t="s">
        <v>159</v>
      </c>
      <c r="D81" s="140" t="s">
        <v>66</v>
      </c>
    </row>
    <row r="82" spans="1:4" x14ac:dyDescent="0.2">
      <c r="A82" s="141" t="s">
        <v>190</v>
      </c>
      <c r="B82" s="148">
        <v>0.874</v>
      </c>
      <c r="C82" s="148">
        <v>45.575000000000003</v>
      </c>
      <c r="D82" s="143">
        <v>5114.5308924485125</v>
      </c>
    </row>
    <row r="83" spans="1:4" x14ac:dyDescent="0.2">
      <c r="A83" s="141" t="s">
        <v>191</v>
      </c>
      <c r="B83" s="148">
        <v>294.27148</v>
      </c>
      <c r="C83" s="148">
        <v>1235.2428399999999</v>
      </c>
      <c r="D83" s="143">
        <v>319.76301611015788</v>
      </c>
    </row>
    <row r="84" spans="1:4" x14ac:dyDescent="0.2">
      <c r="A84" s="141" t="s">
        <v>192</v>
      </c>
      <c r="B84" s="148">
        <v>293.52892000000003</v>
      </c>
      <c r="C84" s="148">
        <v>1089.2706900000001</v>
      </c>
      <c r="D84" s="143">
        <v>271.09484476010061</v>
      </c>
    </row>
    <row r="85" spans="1:4" x14ac:dyDescent="0.2">
      <c r="A85" s="141" t="s">
        <v>193</v>
      </c>
      <c r="B85" s="148">
        <v>4397.5392199999997</v>
      </c>
      <c r="C85" s="148">
        <v>10045.937760000001</v>
      </c>
      <c r="D85" s="143">
        <v>128.44452902912369</v>
      </c>
    </row>
    <row r="86" spans="1:4" x14ac:dyDescent="0.2">
      <c r="A86" s="141" t="s">
        <v>194</v>
      </c>
      <c r="B86" s="148">
        <v>2367.59258</v>
      </c>
      <c r="C86" s="148">
        <v>4759.5153399999999</v>
      </c>
      <c r="D86" s="143">
        <v>101.02763373248956</v>
      </c>
    </row>
    <row r="87" spans="1:4" x14ac:dyDescent="0.2">
      <c r="A87" s="141" t="s">
        <v>195</v>
      </c>
      <c r="B87" s="148">
        <v>3464.7385300000001</v>
      </c>
      <c r="C87" s="148">
        <v>5809.9643599999999</v>
      </c>
      <c r="D87" s="143">
        <v>67.688392924703606</v>
      </c>
    </row>
    <row r="88" spans="1:4" x14ac:dyDescent="0.2">
      <c r="A88" s="141" t="s">
        <v>196</v>
      </c>
      <c r="B88" s="148">
        <v>16353.822249999999</v>
      </c>
      <c r="C88" s="148">
        <v>27220.32113</v>
      </c>
      <c r="D88" s="143">
        <v>66.446233265131639</v>
      </c>
    </row>
    <row r="89" spans="1:4" x14ac:dyDescent="0.2">
      <c r="A89" s="141" t="s">
        <v>197</v>
      </c>
      <c r="B89" s="148">
        <v>319.76893999999999</v>
      </c>
      <c r="C89" s="148">
        <v>475.06279000000001</v>
      </c>
      <c r="D89" s="143">
        <v>48.564394653214286</v>
      </c>
    </row>
    <row r="90" spans="1:4" x14ac:dyDescent="0.2">
      <c r="A90" s="141" t="s">
        <v>198</v>
      </c>
      <c r="B90" s="148">
        <v>2110.98713</v>
      </c>
      <c r="C90" s="148">
        <v>3049.0130300000001</v>
      </c>
      <c r="D90" s="143">
        <v>44.435415387871167</v>
      </c>
    </row>
    <row r="91" spans="1:4" x14ac:dyDescent="0.2">
      <c r="A91" s="141" t="s">
        <v>199</v>
      </c>
      <c r="B91" s="148">
        <v>1827.46775</v>
      </c>
      <c r="C91" s="148">
        <v>2637.9120200000002</v>
      </c>
      <c r="D91" s="143">
        <v>44.347938287830246</v>
      </c>
    </row>
    <row r="92" spans="1:4" x14ac:dyDescent="0.2">
      <c r="A92" s="136" t="s">
        <v>226</v>
      </c>
      <c r="B92" s="137"/>
      <c r="C92" s="137"/>
      <c r="D92" s="136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zoomScaleNormal="80" workbookViewId="0"/>
  </sheetViews>
  <sheetFormatPr defaultColWidth="9.140625" defaultRowHeight="12.75" x14ac:dyDescent="0.2"/>
  <cols>
    <col min="1" max="1" width="44.7109375" style="19" customWidth="1"/>
    <col min="2" max="2" width="16" style="21" customWidth="1"/>
    <col min="3" max="3" width="16" style="19" customWidth="1"/>
    <col min="4" max="4" width="10.28515625" style="19" customWidth="1"/>
    <col min="5" max="5" width="14" style="19" bestFit="1" customWidth="1"/>
    <col min="6" max="7" width="15" style="19" bestFit="1" customWidth="1"/>
    <col min="8" max="8" width="10.5703125" style="19" bestFit="1" customWidth="1"/>
    <col min="9" max="9" width="14" style="19" bestFit="1" customWidth="1"/>
    <col min="10" max="11" width="14.28515625" style="19" bestFit="1" customWidth="1"/>
    <col min="12" max="12" width="10.5703125" style="19" bestFit="1" customWidth="1"/>
    <col min="13" max="13" width="10.7109375" style="19" bestFit="1" customWidth="1"/>
    <col min="14" max="16384" width="9.140625" style="19"/>
  </cols>
  <sheetData>
    <row r="1" spans="1:13" ht="26.25" x14ac:dyDescent="0.4">
      <c r="B1" s="164" t="s">
        <v>122</v>
      </c>
      <c r="C1" s="164"/>
      <c r="D1" s="164"/>
      <c r="E1" s="164"/>
      <c r="F1" s="164"/>
      <c r="G1" s="164"/>
      <c r="H1" s="164"/>
      <c r="I1" s="164"/>
      <c r="J1" s="164"/>
    </row>
    <row r="2" spans="1:13" x14ac:dyDescent="0.2">
      <c r="D2" s="20"/>
    </row>
    <row r="3" spans="1:13" x14ac:dyDescent="0.2">
      <c r="D3" s="20"/>
    </row>
    <row r="4" spans="1:13" x14ac:dyDescent="0.2">
      <c r="B4" s="22"/>
      <c r="C4" s="20"/>
      <c r="D4" s="20"/>
      <c r="E4" s="20"/>
      <c r="F4" s="20"/>
      <c r="G4" s="20"/>
      <c r="H4" s="20"/>
      <c r="I4" s="20"/>
    </row>
    <row r="5" spans="1:13" ht="26.25" x14ac:dyDescent="0.2">
      <c r="A5" s="168" t="s">
        <v>113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70"/>
    </row>
    <row r="6" spans="1:13" ht="18" x14ac:dyDescent="0.2">
      <c r="A6" s="96"/>
      <c r="B6" s="167" t="str">
        <f>SEKTOR_USD!B6</f>
        <v>1 - 31 TEMMUZ</v>
      </c>
      <c r="C6" s="167"/>
      <c r="D6" s="167"/>
      <c r="E6" s="167"/>
      <c r="F6" s="167" t="str">
        <f>SEKTOR_USD!F6</f>
        <v>1 OCAK  -  31 TEMMUZ</v>
      </c>
      <c r="G6" s="167"/>
      <c r="H6" s="167"/>
      <c r="I6" s="167"/>
      <c r="J6" s="167" t="s">
        <v>106</v>
      </c>
      <c r="K6" s="167"/>
      <c r="L6" s="167"/>
      <c r="M6" s="167"/>
    </row>
    <row r="7" spans="1:13" ht="30" x14ac:dyDescent="0.25">
      <c r="A7" s="97" t="s">
        <v>1</v>
      </c>
      <c r="B7" s="98">
        <f>SEKTOR_USD!B7</f>
        <v>2018</v>
      </c>
      <c r="C7" s="99">
        <f>SEKTOR_USD!C7</f>
        <v>2019</v>
      </c>
      <c r="D7" s="100" t="s">
        <v>118</v>
      </c>
      <c r="E7" s="100" t="s">
        <v>119</v>
      </c>
      <c r="F7" s="98"/>
      <c r="G7" s="99"/>
      <c r="H7" s="100" t="s">
        <v>118</v>
      </c>
      <c r="I7" s="100" t="s">
        <v>119</v>
      </c>
      <c r="J7" s="98"/>
      <c r="K7" s="98"/>
      <c r="L7" s="100" t="s">
        <v>118</v>
      </c>
      <c r="M7" s="100" t="s">
        <v>119</v>
      </c>
    </row>
    <row r="8" spans="1:13" ht="16.5" x14ac:dyDescent="0.25">
      <c r="A8" s="101" t="s">
        <v>2</v>
      </c>
      <c r="B8" s="102">
        <f>SEKTOR_USD!B8*$B$53</f>
        <v>7991632.5382940955</v>
      </c>
      <c r="C8" s="102">
        <f>SEKTOR_USD!C8*$C$53</f>
        <v>10233154.018653806</v>
      </c>
      <c r="D8" s="103">
        <f t="shared" ref="D8:D43" si="0">(C8-B8)/B8*100</f>
        <v>28.048355196749185</v>
      </c>
      <c r="E8" s="103">
        <f>C8/C$44*100</f>
        <v>12.239788050745817</v>
      </c>
      <c r="F8" s="102">
        <f>SEKTOR_USD!F8*$B$54</f>
        <v>53070015.791993044</v>
      </c>
      <c r="G8" s="102">
        <f>SEKTOR_USD!G8*$C$54</f>
        <v>50677428.948235862</v>
      </c>
      <c r="H8" s="103">
        <f t="shared" ref="H8:H43" si="1">(G8-F8)/F8*100</f>
        <v>-4.5083590197803645</v>
      </c>
      <c r="I8" s="103">
        <f>G8/G$44*100</f>
        <v>13.310633660810442</v>
      </c>
      <c r="J8" s="102">
        <f>SEKTOR_USD!J8*$B$55</f>
        <v>125896210.6684452</v>
      </c>
      <c r="K8" s="102">
        <f>SEKTOR_USD!K8*$C$55</f>
        <v>128934787.26467055</v>
      </c>
      <c r="L8" s="103">
        <f t="shared" ref="L8:L43" si="2">(K8-J8)/J8*100</f>
        <v>2.4135568339126703</v>
      </c>
      <c r="M8" s="103">
        <f>K8/K$44*100</f>
        <v>13.719154733045059</v>
      </c>
    </row>
    <row r="9" spans="1:13" s="23" customFormat="1" ht="15.75" x14ac:dyDescent="0.25">
      <c r="A9" s="104" t="s">
        <v>3</v>
      </c>
      <c r="B9" s="102">
        <f>SEKTOR_USD!B9*$B$53</f>
        <v>5098092.2338595279</v>
      </c>
      <c r="C9" s="102">
        <f>SEKTOR_USD!C9*$C$53</f>
        <v>6200991.8386065532</v>
      </c>
      <c r="D9" s="105">
        <f t="shared" si="0"/>
        <v>21.633574956176723</v>
      </c>
      <c r="E9" s="105">
        <f t="shared" ref="E9:E44" si="3">C9/C$44*100</f>
        <v>7.4169533333119402</v>
      </c>
      <c r="F9" s="102">
        <f>SEKTOR_USD!F9*$B$54</f>
        <v>35101671.015663505</v>
      </c>
      <c r="G9" s="102">
        <f>SEKTOR_USD!G9*$C$54</f>
        <v>32296222.141930617</v>
      </c>
      <c r="H9" s="105">
        <f t="shared" si="1"/>
        <v>-7.9923513398578798</v>
      </c>
      <c r="I9" s="105">
        <f t="shared" ref="I9:I44" si="4">G9/G$44*100</f>
        <v>8.4827346312003051</v>
      </c>
      <c r="J9" s="102">
        <f>SEKTOR_USD!J9*$B$55</f>
        <v>84913630.154493243</v>
      </c>
      <c r="K9" s="102">
        <f>SEKTOR_USD!K9*$C$55</f>
        <v>84298968.563129336</v>
      </c>
      <c r="L9" s="105">
        <f t="shared" si="2"/>
        <v>-0.7238668164882146</v>
      </c>
      <c r="M9" s="105">
        <f t="shared" ref="M9:M44" si="5">K9/K$44*100</f>
        <v>8.9697328245452344</v>
      </c>
    </row>
    <row r="10" spans="1:13" ht="14.25" x14ac:dyDescent="0.2">
      <c r="A10" s="106" t="str">
        <f>SEKTOR_USD!A10</f>
        <v xml:space="preserve"> Hububat, Bakliyat, Yağlı Tohumlar ve Mamulleri </v>
      </c>
      <c r="B10" s="107">
        <f>SEKTOR_USD!B10*$B$53</f>
        <v>2539652.6944164108</v>
      </c>
      <c r="C10" s="107">
        <f>SEKTOR_USD!C10*$C$53</f>
        <v>3106450.4925470245</v>
      </c>
      <c r="D10" s="108">
        <f t="shared" si="0"/>
        <v>22.317925572136499</v>
      </c>
      <c r="E10" s="108">
        <f t="shared" si="3"/>
        <v>3.715598880814309</v>
      </c>
      <c r="F10" s="107">
        <f>SEKTOR_USD!F10*$B$54</f>
        <v>15730474.569883771</v>
      </c>
      <c r="G10" s="107">
        <f>SEKTOR_USD!G10*$C$54</f>
        <v>15076212.239131626</v>
      </c>
      <c r="H10" s="108">
        <f t="shared" si="1"/>
        <v>-4.1592027490686165</v>
      </c>
      <c r="I10" s="108">
        <f t="shared" si="4"/>
        <v>3.959828710187427</v>
      </c>
      <c r="J10" s="107">
        <f>SEKTOR_USD!J10*$B$55</f>
        <v>36464785.421556473</v>
      </c>
      <c r="K10" s="107">
        <f>SEKTOR_USD!K10*$C$55</f>
        <v>38139101.336399354</v>
      </c>
      <c r="L10" s="108">
        <f t="shared" si="2"/>
        <v>4.5915967843680079</v>
      </c>
      <c r="M10" s="108">
        <f t="shared" si="5"/>
        <v>4.0581463212040401</v>
      </c>
    </row>
    <row r="11" spans="1:13" ht="14.25" x14ac:dyDescent="0.2">
      <c r="A11" s="106" t="str">
        <f>SEKTOR_USD!A11</f>
        <v xml:space="preserve"> Yaş Meyve ve Sebze  </v>
      </c>
      <c r="B11" s="107">
        <f>SEKTOR_USD!B11*$B$53</f>
        <v>497455.82677429816</v>
      </c>
      <c r="C11" s="107">
        <f>SEKTOR_USD!C11*$C$53</f>
        <v>750240.60442316427</v>
      </c>
      <c r="D11" s="108">
        <f t="shared" si="0"/>
        <v>50.815522513430665</v>
      </c>
      <c r="E11" s="108">
        <f t="shared" si="3"/>
        <v>0.89735637404302282</v>
      </c>
      <c r="F11" s="107">
        <f>SEKTOR_USD!F11*$B$54</f>
        <v>5355896.7776544886</v>
      </c>
      <c r="G11" s="107">
        <f>SEKTOR_USD!G11*$C$54</f>
        <v>4362337.2380525423</v>
      </c>
      <c r="H11" s="108">
        <f t="shared" si="1"/>
        <v>-18.550759673846002</v>
      </c>
      <c r="I11" s="108">
        <f t="shared" si="4"/>
        <v>1.1457856897187824</v>
      </c>
      <c r="J11" s="107">
        <f>SEKTOR_USD!J11*$B$55</f>
        <v>13710552.513209142</v>
      </c>
      <c r="K11" s="107">
        <f>SEKTOR_USD!K11*$C$55</f>
        <v>12179477.805425335</v>
      </c>
      <c r="L11" s="108">
        <f t="shared" si="2"/>
        <v>-11.167126243152678</v>
      </c>
      <c r="M11" s="108">
        <f t="shared" si="5"/>
        <v>1.2959430431860117</v>
      </c>
    </row>
    <row r="12" spans="1:13" ht="14.25" x14ac:dyDescent="0.2">
      <c r="A12" s="106" t="str">
        <f>SEKTOR_USD!A12</f>
        <v xml:space="preserve"> Meyve Sebze Mamulleri </v>
      </c>
      <c r="B12" s="107">
        <f>SEKTOR_USD!B12*$B$53</f>
        <v>599762.55805039406</v>
      </c>
      <c r="C12" s="107">
        <f>SEKTOR_USD!C12*$C$53</f>
        <v>739471.07004985295</v>
      </c>
      <c r="D12" s="108">
        <f t="shared" si="0"/>
        <v>23.293970276103853</v>
      </c>
      <c r="E12" s="108">
        <f t="shared" si="3"/>
        <v>0.88447502603494366</v>
      </c>
      <c r="F12" s="107">
        <f>SEKTOR_USD!F12*$B$54</f>
        <v>3724768.1626284323</v>
      </c>
      <c r="G12" s="107">
        <f>SEKTOR_USD!G12*$C$54</f>
        <v>3391714.9865088887</v>
      </c>
      <c r="H12" s="108">
        <f t="shared" si="1"/>
        <v>-8.9415813703830693</v>
      </c>
      <c r="I12" s="108">
        <f t="shared" si="4"/>
        <v>0.89084779169468953</v>
      </c>
      <c r="J12" s="107">
        <f>SEKTOR_USD!J12*$B$55</f>
        <v>8652292.5722286608</v>
      </c>
      <c r="K12" s="107">
        <f>SEKTOR_USD!K12*$C$55</f>
        <v>8680427.2211306691</v>
      </c>
      <c r="L12" s="108">
        <f t="shared" si="2"/>
        <v>0.32516987454067764</v>
      </c>
      <c r="M12" s="108">
        <f t="shared" si="5"/>
        <v>0.92363067192386283</v>
      </c>
    </row>
    <row r="13" spans="1:13" ht="14.25" x14ac:dyDescent="0.2">
      <c r="A13" s="106" t="str">
        <f>SEKTOR_USD!A13</f>
        <v xml:space="preserve"> Kuru Meyve ve Mamulleri  </v>
      </c>
      <c r="B13" s="107">
        <f>SEKTOR_USD!B13*$B$53</f>
        <v>364435.91347304528</v>
      </c>
      <c r="C13" s="107">
        <f>SEKTOR_USD!C13*$C$53</f>
        <v>473560.5982920875</v>
      </c>
      <c r="D13" s="108">
        <f t="shared" si="0"/>
        <v>29.943449804135014</v>
      </c>
      <c r="E13" s="108">
        <f t="shared" si="3"/>
        <v>0.56642178371532481</v>
      </c>
      <c r="F13" s="107">
        <f>SEKTOR_USD!F13*$B$54</f>
        <v>2851988.7804444428</v>
      </c>
      <c r="G13" s="107">
        <f>SEKTOR_USD!G13*$C$54</f>
        <v>2893216.2355253431</v>
      </c>
      <c r="H13" s="108">
        <f t="shared" si="1"/>
        <v>1.445568627884841</v>
      </c>
      <c r="I13" s="108">
        <f t="shared" si="4"/>
        <v>0.75991505906748447</v>
      </c>
      <c r="J13" s="107">
        <f>SEKTOR_USD!J13*$B$55</f>
        <v>7474635.4955277331</v>
      </c>
      <c r="K13" s="107">
        <f>SEKTOR_USD!K13*$C$55</f>
        <v>8143424.1535239881</v>
      </c>
      <c r="L13" s="108">
        <f t="shared" si="2"/>
        <v>8.9474417635001515</v>
      </c>
      <c r="M13" s="108">
        <f t="shared" si="5"/>
        <v>0.86649149069193621</v>
      </c>
    </row>
    <row r="14" spans="1:13" ht="14.25" x14ac:dyDescent="0.2">
      <c r="A14" s="106" t="str">
        <f>SEKTOR_USD!A14</f>
        <v xml:space="preserve"> Fındık ve Mamulleri </v>
      </c>
      <c r="B14" s="107">
        <f>SEKTOR_USD!B14*$B$53</f>
        <v>561430.88673544326</v>
      </c>
      <c r="C14" s="107">
        <f>SEKTOR_USD!C14*$C$53</f>
        <v>645699.15317263035</v>
      </c>
      <c r="D14" s="108">
        <f t="shared" si="0"/>
        <v>15.009552988290769</v>
      </c>
      <c r="E14" s="108">
        <f t="shared" si="3"/>
        <v>0.77231523780179945</v>
      </c>
      <c r="F14" s="107">
        <f>SEKTOR_USD!F14*$B$54</f>
        <v>3840553.0205787076</v>
      </c>
      <c r="G14" s="107">
        <f>SEKTOR_USD!G14*$C$54</f>
        <v>3548051.7252735305</v>
      </c>
      <c r="H14" s="108">
        <f t="shared" si="1"/>
        <v>-7.616124389843784</v>
      </c>
      <c r="I14" s="108">
        <f t="shared" si="4"/>
        <v>0.93191027455165387</v>
      </c>
      <c r="J14" s="107">
        <f>SEKTOR_USD!J14*$B$55</f>
        <v>10198510.78648076</v>
      </c>
      <c r="K14" s="107">
        <f>SEKTOR_USD!K14*$C$55</f>
        <v>9136171.275850825</v>
      </c>
      <c r="L14" s="108">
        <f t="shared" si="2"/>
        <v>-10.416614080932113</v>
      </c>
      <c r="M14" s="108">
        <f t="shared" si="5"/>
        <v>0.97212358324760451</v>
      </c>
    </row>
    <row r="15" spans="1:13" ht="14.25" x14ac:dyDescent="0.2">
      <c r="A15" s="106" t="str">
        <f>SEKTOR_USD!A15</f>
        <v xml:space="preserve"> Zeytin ve Zeytinyağı </v>
      </c>
      <c r="B15" s="107">
        <f>SEKTOR_USD!B15*$B$53</f>
        <v>85651.315257580398</v>
      </c>
      <c r="C15" s="107">
        <f>SEKTOR_USD!C15*$C$53</f>
        <v>97256.971969636041</v>
      </c>
      <c r="D15" s="108">
        <f t="shared" si="0"/>
        <v>13.549887327653742</v>
      </c>
      <c r="E15" s="108">
        <f t="shared" si="3"/>
        <v>0.11632823283962188</v>
      </c>
      <c r="F15" s="107">
        <f>SEKTOR_USD!F15*$B$54</f>
        <v>1089504.0558869343</v>
      </c>
      <c r="G15" s="107">
        <f>SEKTOR_USD!G15*$C$54</f>
        <v>697997.28030248266</v>
      </c>
      <c r="H15" s="108">
        <f t="shared" si="1"/>
        <v>-35.934402765094539</v>
      </c>
      <c r="I15" s="108">
        <f t="shared" si="4"/>
        <v>0.18333183602977138</v>
      </c>
      <c r="J15" s="107">
        <f>SEKTOR_USD!J15*$B$55</f>
        <v>2253893.5824803757</v>
      </c>
      <c r="K15" s="107">
        <f>SEKTOR_USD!K15*$C$55</f>
        <v>1788616.4576048728</v>
      </c>
      <c r="L15" s="108">
        <f t="shared" si="2"/>
        <v>-20.643260555517109</v>
      </c>
      <c r="M15" s="108">
        <f t="shared" si="5"/>
        <v>0.19031563521783482</v>
      </c>
    </row>
    <row r="16" spans="1:13" ht="14.25" x14ac:dyDescent="0.2">
      <c r="A16" s="106" t="str">
        <f>SEKTOR_USD!A16</f>
        <v xml:space="preserve"> Tütün </v>
      </c>
      <c r="B16" s="107">
        <f>SEKTOR_USD!B16*$B$53</f>
        <v>429257.73020622192</v>
      </c>
      <c r="C16" s="107">
        <f>SEKTOR_USD!C16*$C$53</f>
        <v>360084.90257452318</v>
      </c>
      <c r="D16" s="108">
        <f t="shared" si="0"/>
        <v>-16.114521128942062</v>
      </c>
      <c r="E16" s="108">
        <f t="shared" si="3"/>
        <v>0.43069447403523187</v>
      </c>
      <c r="F16" s="107">
        <f>SEKTOR_USD!F16*$B$54</f>
        <v>2217852.9651789153</v>
      </c>
      <c r="G16" s="107">
        <f>SEKTOR_USD!G16*$C$54</f>
        <v>2052839.4606470887</v>
      </c>
      <c r="H16" s="108">
        <f t="shared" si="1"/>
        <v>-7.440236441396145</v>
      </c>
      <c r="I16" s="108">
        <f t="shared" si="4"/>
        <v>0.53918666736309018</v>
      </c>
      <c r="J16" s="107">
        <f>SEKTOR_USD!J16*$B$55</f>
        <v>5597005.868637098</v>
      </c>
      <c r="K16" s="107">
        <f>SEKTOR_USD!K16*$C$55</f>
        <v>5670608.7400763361</v>
      </c>
      <c r="L16" s="108">
        <f t="shared" si="2"/>
        <v>1.3150400976292129</v>
      </c>
      <c r="M16" s="108">
        <f t="shared" si="5"/>
        <v>0.60337446848979148</v>
      </c>
    </row>
    <row r="17" spans="1:13" ht="14.25" x14ac:dyDescent="0.2">
      <c r="A17" s="106" t="str">
        <f>SEKTOR_USD!A17</f>
        <v xml:space="preserve"> Süs Bitkileri ve Mam.</v>
      </c>
      <c r="B17" s="107">
        <f>SEKTOR_USD!B17*$B$53</f>
        <v>20445.308946133046</v>
      </c>
      <c r="C17" s="107">
        <f>SEKTOR_USD!C17*$C$53</f>
        <v>28228.045577634239</v>
      </c>
      <c r="D17" s="108">
        <f t="shared" si="0"/>
        <v>38.066123882041865</v>
      </c>
      <c r="E17" s="108">
        <f t="shared" si="3"/>
        <v>3.3763324027687003E-2</v>
      </c>
      <c r="F17" s="107">
        <f>SEKTOR_USD!F17*$B$54</f>
        <v>290632.68340780912</v>
      </c>
      <c r="G17" s="107">
        <f>SEKTOR_USD!G17*$C$54</f>
        <v>273852.97648911481</v>
      </c>
      <c r="H17" s="108">
        <f t="shared" si="1"/>
        <v>-5.7735099583240652</v>
      </c>
      <c r="I17" s="108">
        <f t="shared" si="4"/>
        <v>7.1928602587405618E-2</v>
      </c>
      <c r="J17" s="107">
        <f>SEKTOR_USD!J17*$B$55</f>
        <v>561953.91437298956</v>
      </c>
      <c r="K17" s="107">
        <f>SEKTOR_USD!K17*$C$55</f>
        <v>561141.57311793673</v>
      </c>
      <c r="L17" s="108">
        <f t="shared" si="2"/>
        <v>-0.14455656136130218</v>
      </c>
      <c r="M17" s="108">
        <f t="shared" si="5"/>
        <v>5.9707610584150916E-2</v>
      </c>
    </row>
    <row r="18" spans="1:13" s="23" customFormat="1" ht="15.75" x14ac:dyDescent="0.25">
      <c r="A18" s="104" t="s">
        <v>12</v>
      </c>
      <c r="B18" s="102">
        <f>SEKTOR_USD!B18*$B$53</f>
        <v>962944.24640180555</v>
      </c>
      <c r="C18" s="102">
        <f>SEKTOR_USD!C18*$C$53</f>
        <v>1206924.7811420325</v>
      </c>
      <c r="D18" s="105">
        <f t="shared" si="0"/>
        <v>25.336932605589475</v>
      </c>
      <c r="E18" s="105">
        <f t="shared" si="3"/>
        <v>1.443592414170916</v>
      </c>
      <c r="F18" s="102">
        <f>SEKTOR_USD!F18*$B$54</f>
        <v>5999959.1237369915</v>
      </c>
      <c r="G18" s="102">
        <f>SEKTOR_USD!G18*$C$54</f>
        <v>5958309.1730915904</v>
      </c>
      <c r="H18" s="105">
        <f t="shared" si="1"/>
        <v>-0.69417057327317333</v>
      </c>
      <c r="I18" s="105">
        <f t="shared" si="4"/>
        <v>1.5649742358058081</v>
      </c>
      <c r="J18" s="102">
        <f>SEKTOR_USD!J18*$B$55</f>
        <v>13862052.467754129</v>
      </c>
      <c r="K18" s="102">
        <f>SEKTOR_USD!K18*$C$55</f>
        <v>14635499.198649989</v>
      </c>
      <c r="L18" s="105">
        <f t="shared" si="2"/>
        <v>5.5795974852573229</v>
      </c>
      <c r="M18" s="105">
        <f t="shared" si="5"/>
        <v>1.5572731173742258</v>
      </c>
    </row>
    <row r="19" spans="1:13" ht="14.25" x14ac:dyDescent="0.2">
      <c r="A19" s="106" t="str">
        <f>SEKTOR_USD!A19</f>
        <v xml:space="preserve"> Su Ürünleri ve Hayvansal Mamuller</v>
      </c>
      <c r="B19" s="107">
        <f>SEKTOR_USD!B19*$B$53</f>
        <v>962944.24640180555</v>
      </c>
      <c r="C19" s="107">
        <f>SEKTOR_USD!C19*$C$53</f>
        <v>1206924.7811420325</v>
      </c>
      <c r="D19" s="108">
        <f t="shared" si="0"/>
        <v>25.336932605589475</v>
      </c>
      <c r="E19" s="108">
        <f t="shared" si="3"/>
        <v>1.443592414170916</v>
      </c>
      <c r="F19" s="107">
        <f>SEKTOR_USD!F19*$B$54</f>
        <v>5999959.1237369915</v>
      </c>
      <c r="G19" s="107">
        <f>SEKTOR_USD!G19*$C$54</f>
        <v>5958309.1730915904</v>
      </c>
      <c r="H19" s="108">
        <f t="shared" si="1"/>
        <v>-0.69417057327317333</v>
      </c>
      <c r="I19" s="108">
        <f t="shared" si="4"/>
        <v>1.5649742358058081</v>
      </c>
      <c r="J19" s="107">
        <f>SEKTOR_USD!J19*$B$55</f>
        <v>13862052.467754129</v>
      </c>
      <c r="K19" s="107">
        <f>SEKTOR_USD!K19*$C$55</f>
        <v>14635499.198649989</v>
      </c>
      <c r="L19" s="108">
        <f t="shared" si="2"/>
        <v>5.5795974852573229</v>
      </c>
      <c r="M19" s="108">
        <f t="shared" si="5"/>
        <v>1.5572731173742258</v>
      </c>
    </row>
    <row r="20" spans="1:13" s="23" customFormat="1" ht="15.75" x14ac:dyDescent="0.25">
      <c r="A20" s="104" t="s">
        <v>111</v>
      </c>
      <c r="B20" s="102">
        <f>SEKTOR_USD!B20*$B$53</f>
        <v>1930596.058032762</v>
      </c>
      <c r="C20" s="102">
        <f>SEKTOR_USD!C20*$C$53</f>
        <v>2825237.3989052214</v>
      </c>
      <c r="D20" s="105">
        <f t="shared" si="0"/>
        <v>46.340162000749167</v>
      </c>
      <c r="E20" s="105">
        <f t="shared" si="3"/>
        <v>3.3792423032629624</v>
      </c>
      <c r="F20" s="102">
        <f>SEKTOR_USD!F20*$B$54</f>
        <v>11968385.652592555</v>
      </c>
      <c r="G20" s="102">
        <f>SEKTOR_USD!G20*$C$54</f>
        <v>12422897.633213654</v>
      </c>
      <c r="H20" s="105">
        <f t="shared" si="1"/>
        <v>3.7976047381347917</v>
      </c>
      <c r="I20" s="105">
        <f t="shared" si="4"/>
        <v>3.2629247938043289</v>
      </c>
      <c r="J20" s="102">
        <f>SEKTOR_USD!J20*$B$55</f>
        <v>27120528.046197839</v>
      </c>
      <c r="K20" s="102">
        <f>SEKTOR_USD!K20*$C$55</f>
        <v>30000319.502891202</v>
      </c>
      <c r="L20" s="105">
        <f t="shared" si="2"/>
        <v>10.618493311737323</v>
      </c>
      <c r="M20" s="105">
        <f t="shared" si="5"/>
        <v>3.1921487911255944</v>
      </c>
    </row>
    <row r="21" spans="1:13" ht="14.25" x14ac:dyDescent="0.2">
      <c r="A21" s="106" t="str">
        <f>SEKTOR_USD!A21</f>
        <v xml:space="preserve"> Mobilya,Kağıt ve Orman Ürünleri</v>
      </c>
      <c r="B21" s="107">
        <f>SEKTOR_USD!B21*$B$53</f>
        <v>1930596.058032762</v>
      </c>
      <c r="C21" s="107">
        <f>SEKTOR_USD!C21*$C$53</f>
        <v>2825237.3989052214</v>
      </c>
      <c r="D21" s="108">
        <f t="shared" si="0"/>
        <v>46.340162000749167</v>
      </c>
      <c r="E21" s="108">
        <f t="shared" si="3"/>
        <v>3.3792423032629624</v>
      </c>
      <c r="F21" s="107">
        <f>SEKTOR_USD!F21*$B$54</f>
        <v>11968385.652592555</v>
      </c>
      <c r="G21" s="107">
        <f>SEKTOR_USD!G21*$C$54</f>
        <v>12422897.633213654</v>
      </c>
      <c r="H21" s="108">
        <f t="shared" si="1"/>
        <v>3.7976047381347917</v>
      </c>
      <c r="I21" s="108">
        <f t="shared" si="4"/>
        <v>3.2629247938043289</v>
      </c>
      <c r="J21" s="107">
        <f>SEKTOR_USD!J21*$B$55</f>
        <v>27120528.046197839</v>
      </c>
      <c r="K21" s="107">
        <f>SEKTOR_USD!K21*$C$55</f>
        <v>30000319.502891202</v>
      </c>
      <c r="L21" s="108">
        <f t="shared" si="2"/>
        <v>10.618493311737323</v>
      </c>
      <c r="M21" s="108">
        <f t="shared" si="5"/>
        <v>3.1921487911255944</v>
      </c>
    </row>
    <row r="22" spans="1:13" ht="16.5" x14ac:dyDescent="0.25">
      <c r="A22" s="101" t="s">
        <v>14</v>
      </c>
      <c r="B22" s="102">
        <f>SEKTOR_USD!B22*$B$53</f>
        <v>55004910.168586895</v>
      </c>
      <c r="C22" s="102">
        <f>SEKTOR_USD!C22*$C$53</f>
        <v>71208540.244736433</v>
      </c>
      <c r="D22" s="105">
        <f t="shared" si="0"/>
        <v>29.458515660668006</v>
      </c>
      <c r="E22" s="105">
        <f t="shared" si="3"/>
        <v>85.171926310284888</v>
      </c>
      <c r="F22" s="102">
        <f>SEKTOR_USD!F22*$B$54</f>
        <v>328150802.3631525</v>
      </c>
      <c r="G22" s="102">
        <f>SEKTOR_USD!G22*$C$54</f>
        <v>320074403.04598868</v>
      </c>
      <c r="H22" s="105">
        <f t="shared" si="1"/>
        <v>-2.4611853023068244</v>
      </c>
      <c r="I22" s="105">
        <f t="shared" si="4"/>
        <v>84.068849023487289</v>
      </c>
      <c r="J22" s="102">
        <f>SEKTOR_USD!J22*$B$55</f>
        <v>737192972.6841718</v>
      </c>
      <c r="K22" s="102">
        <f>SEKTOR_USD!K22*$C$55</f>
        <v>785965576.82670164</v>
      </c>
      <c r="L22" s="105">
        <f t="shared" si="2"/>
        <v>6.6159887505364221</v>
      </c>
      <c r="M22" s="105">
        <f t="shared" si="5"/>
        <v>83.629744866280348</v>
      </c>
    </row>
    <row r="23" spans="1:13" s="23" customFormat="1" ht="15.75" x14ac:dyDescent="0.25">
      <c r="A23" s="104" t="s">
        <v>15</v>
      </c>
      <c r="B23" s="102">
        <f>SEKTOR_USD!B23*$B$53</f>
        <v>4924292.382608667</v>
      </c>
      <c r="C23" s="102">
        <f>SEKTOR_USD!C23*$C$53</f>
        <v>5978473.5454280348</v>
      </c>
      <c r="D23" s="105">
        <f t="shared" si="0"/>
        <v>21.407769500902592</v>
      </c>
      <c r="E23" s="105">
        <f t="shared" si="3"/>
        <v>7.1508011048832438</v>
      </c>
      <c r="F23" s="102">
        <f>SEKTOR_USD!F23*$B$54</f>
        <v>30491902.643987682</v>
      </c>
      <c r="G23" s="102">
        <f>SEKTOR_USD!G23*$C$54</f>
        <v>28187605.304934289</v>
      </c>
      <c r="H23" s="105">
        <f t="shared" si="1"/>
        <v>-7.5570795497989298</v>
      </c>
      <c r="I23" s="105">
        <f t="shared" si="4"/>
        <v>7.4035896409176116</v>
      </c>
      <c r="J23" s="102">
        <f>SEKTOR_USD!J23*$B$55</f>
        <v>70131741.148484707</v>
      </c>
      <c r="K23" s="102">
        <f>SEKTOR_USD!K23*$C$55</f>
        <v>69383798.585674003</v>
      </c>
      <c r="L23" s="105">
        <f t="shared" si="2"/>
        <v>-1.0664822383735506</v>
      </c>
      <c r="M23" s="105">
        <f t="shared" si="5"/>
        <v>7.382701666147792</v>
      </c>
    </row>
    <row r="24" spans="1:13" ht="14.25" x14ac:dyDescent="0.2">
      <c r="A24" s="106" t="str">
        <f>SEKTOR_USD!A24</f>
        <v xml:space="preserve"> Tekstil ve Hammaddeleri</v>
      </c>
      <c r="B24" s="107">
        <f>SEKTOR_USD!B24*$B$53</f>
        <v>3331037.9107448366</v>
      </c>
      <c r="C24" s="107">
        <f>SEKTOR_USD!C24*$C$53</f>
        <v>3768786.7496594666</v>
      </c>
      <c r="D24" s="108">
        <f t="shared" si="0"/>
        <v>13.141514766391452</v>
      </c>
      <c r="E24" s="108">
        <f t="shared" si="3"/>
        <v>4.5078136164278604</v>
      </c>
      <c r="F24" s="107">
        <f>SEKTOR_USD!F24*$B$54</f>
        <v>20927630.408507645</v>
      </c>
      <c r="G24" s="107">
        <f>SEKTOR_USD!G24*$C$54</f>
        <v>18661564.285012543</v>
      </c>
      <c r="H24" s="108">
        <f t="shared" si="1"/>
        <v>-10.828106571367416</v>
      </c>
      <c r="I24" s="108">
        <f t="shared" si="4"/>
        <v>4.9015360662670888</v>
      </c>
      <c r="J24" s="107">
        <f>SEKTOR_USD!J24*$B$55</f>
        <v>47927834.245593801</v>
      </c>
      <c r="K24" s="107">
        <f>SEKTOR_USD!K24*$C$55</f>
        <v>46316366.491791219</v>
      </c>
      <c r="L24" s="108">
        <f t="shared" si="2"/>
        <v>-3.3622795170443807</v>
      </c>
      <c r="M24" s="108">
        <f t="shared" si="5"/>
        <v>4.928238623987081</v>
      </c>
    </row>
    <row r="25" spans="1:13" ht="14.25" x14ac:dyDescent="0.2">
      <c r="A25" s="106" t="str">
        <f>SEKTOR_USD!A25</f>
        <v xml:space="preserve"> Deri ve Deri Mamulleri </v>
      </c>
      <c r="B25" s="107">
        <f>SEKTOR_USD!B25*$B$53</f>
        <v>712553.20387491165</v>
      </c>
      <c r="C25" s="107">
        <f>SEKTOR_USD!C25*$C$53</f>
        <v>943367.11396887642</v>
      </c>
      <c r="D25" s="108">
        <f t="shared" si="0"/>
        <v>32.392515932674698</v>
      </c>
      <c r="E25" s="108">
        <f t="shared" si="3"/>
        <v>1.1283533413036428</v>
      </c>
      <c r="F25" s="107">
        <f>SEKTOR_USD!F25*$B$54</f>
        <v>4194424.8526356984</v>
      </c>
      <c r="G25" s="107">
        <f>SEKTOR_USD!G25*$C$54</f>
        <v>3965249.4063447518</v>
      </c>
      <c r="H25" s="108">
        <f t="shared" si="1"/>
        <v>-5.463810995372512</v>
      </c>
      <c r="I25" s="108">
        <f t="shared" si="4"/>
        <v>1.0414889491634007</v>
      </c>
      <c r="J25" s="107">
        <f>SEKTOR_USD!J25*$B$55</f>
        <v>9388042.4382075649</v>
      </c>
      <c r="K25" s="107">
        <f>SEKTOR_USD!K25*$C$55</f>
        <v>9539338.7409689371</v>
      </c>
      <c r="L25" s="108">
        <f t="shared" si="2"/>
        <v>1.6115852027428501</v>
      </c>
      <c r="M25" s="108">
        <f t="shared" si="5"/>
        <v>1.0150221442537273</v>
      </c>
    </row>
    <row r="26" spans="1:13" ht="14.25" x14ac:dyDescent="0.2">
      <c r="A26" s="106" t="str">
        <f>SEKTOR_USD!A26</f>
        <v xml:space="preserve"> Halı </v>
      </c>
      <c r="B26" s="107">
        <f>SEKTOR_USD!B26*$B$53</f>
        <v>880701.26798891858</v>
      </c>
      <c r="C26" s="107">
        <f>SEKTOR_USD!C26*$C$53</f>
        <v>1266319.6817996916</v>
      </c>
      <c r="D26" s="108">
        <f t="shared" si="0"/>
        <v>43.785381925398234</v>
      </c>
      <c r="E26" s="108">
        <f t="shared" si="3"/>
        <v>1.5146341471517402</v>
      </c>
      <c r="F26" s="107">
        <f>SEKTOR_USD!F26*$B$54</f>
        <v>5369847.3828443382</v>
      </c>
      <c r="G26" s="107">
        <f>SEKTOR_USD!G26*$C$54</f>
        <v>5560791.6135769943</v>
      </c>
      <c r="H26" s="108">
        <f t="shared" si="1"/>
        <v>3.5558595453324675</v>
      </c>
      <c r="I26" s="108">
        <f t="shared" si="4"/>
        <v>1.4605646254871218</v>
      </c>
      <c r="J26" s="107">
        <f>SEKTOR_USD!J26*$B$55</f>
        <v>12815864.464683333</v>
      </c>
      <c r="K26" s="107">
        <f>SEKTOR_USD!K26*$C$55</f>
        <v>13528093.352913849</v>
      </c>
      <c r="L26" s="108">
        <f t="shared" si="2"/>
        <v>5.5574002845707691</v>
      </c>
      <c r="M26" s="108">
        <f t="shared" si="5"/>
        <v>1.4394408979069846</v>
      </c>
    </row>
    <row r="27" spans="1:13" s="23" customFormat="1" ht="15.75" x14ac:dyDescent="0.25">
      <c r="A27" s="104" t="s">
        <v>19</v>
      </c>
      <c r="B27" s="102">
        <f>SEKTOR_USD!B27*$B$53</f>
        <v>7014922.5351273064</v>
      </c>
      <c r="C27" s="102">
        <f>SEKTOR_USD!C27*$C$53</f>
        <v>9844234.1440707706</v>
      </c>
      <c r="D27" s="105">
        <f t="shared" si="0"/>
        <v>40.332756274579701</v>
      </c>
      <c r="E27" s="105">
        <f t="shared" si="3"/>
        <v>11.774604313166812</v>
      </c>
      <c r="F27" s="102">
        <f>SEKTOR_USD!F27*$B$54</f>
        <v>41332637.05908715</v>
      </c>
      <c r="G27" s="102">
        <f>SEKTOR_USD!G27*$C$54</f>
        <v>46660844.260089405</v>
      </c>
      <c r="H27" s="105">
        <f t="shared" si="1"/>
        <v>12.89104102742176</v>
      </c>
      <c r="I27" s="105">
        <f t="shared" si="4"/>
        <v>12.255661290247842</v>
      </c>
      <c r="J27" s="102">
        <f>SEKTOR_USD!J27*$B$55</f>
        <v>94765735.217552811</v>
      </c>
      <c r="K27" s="102">
        <f>SEKTOR_USD!K27*$C$55</f>
        <v>109152621.85838985</v>
      </c>
      <c r="L27" s="105">
        <f t="shared" si="2"/>
        <v>15.181528015172576</v>
      </c>
      <c r="M27" s="105">
        <f t="shared" si="5"/>
        <v>11.614256637495782</v>
      </c>
    </row>
    <row r="28" spans="1:13" ht="14.25" x14ac:dyDescent="0.2">
      <c r="A28" s="106" t="str">
        <f>SEKTOR_USD!A28</f>
        <v xml:space="preserve"> Kimyevi Maddeler ve Mamulleri  </v>
      </c>
      <c r="B28" s="107">
        <f>SEKTOR_USD!B28*$B$53</f>
        <v>7014922.5351273064</v>
      </c>
      <c r="C28" s="107">
        <f>SEKTOR_USD!C28*$C$53</f>
        <v>9844234.1440707706</v>
      </c>
      <c r="D28" s="108">
        <f t="shared" si="0"/>
        <v>40.332756274579701</v>
      </c>
      <c r="E28" s="108">
        <f t="shared" si="3"/>
        <v>11.774604313166812</v>
      </c>
      <c r="F28" s="107">
        <f>SEKTOR_USD!F28*$B$54</f>
        <v>41332637.05908715</v>
      </c>
      <c r="G28" s="107">
        <f>SEKTOR_USD!G28*$C$54</f>
        <v>46660844.260089405</v>
      </c>
      <c r="H28" s="108">
        <f t="shared" si="1"/>
        <v>12.89104102742176</v>
      </c>
      <c r="I28" s="108">
        <f t="shared" si="4"/>
        <v>12.255661290247842</v>
      </c>
      <c r="J28" s="107">
        <f>SEKTOR_USD!J28*$B$55</f>
        <v>94765735.217552811</v>
      </c>
      <c r="K28" s="107">
        <f>SEKTOR_USD!K28*$C$55</f>
        <v>109152621.85838985</v>
      </c>
      <c r="L28" s="108">
        <f t="shared" si="2"/>
        <v>15.181528015172576</v>
      </c>
      <c r="M28" s="108">
        <f t="shared" si="5"/>
        <v>11.614256637495782</v>
      </c>
    </row>
    <row r="29" spans="1:13" s="23" customFormat="1" ht="15.75" x14ac:dyDescent="0.25">
      <c r="A29" s="104" t="s">
        <v>21</v>
      </c>
      <c r="B29" s="102">
        <f>SEKTOR_USD!B29*$B$53</f>
        <v>43065695.250850916</v>
      </c>
      <c r="C29" s="102">
        <f>SEKTOR_USD!C29*$C$53</f>
        <v>55385832.555237621</v>
      </c>
      <c r="D29" s="105">
        <f t="shared" si="0"/>
        <v>28.607775243436429</v>
      </c>
      <c r="E29" s="105">
        <f t="shared" si="3"/>
        <v>66.246520892234827</v>
      </c>
      <c r="F29" s="102">
        <f>SEKTOR_USD!F29*$B$54</f>
        <v>256326262.66007769</v>
      </c>
      <c r="G29" s="102">
        <f>SEKTOR_USD!G29*$C$54</f>
        <v>245225953.48096499</v>
      </c>
      <c r="H29" s="105">
        <f t="shared" si="1"/>
        <v>-4.3305391589285449</v>
      </c>
      <c r="I29" s="105">
        <f t="shared" si="4"/>
        <v>64.409598092321843</v>
      </c>
      <c r="J29" s="102">
        <f>SEKTOR_USD!J29*$B$55</f>
        <v>572295496.31813431</v>
      </c>
      <c r="K29" s="102">
        <f>SEKTOR_USD!K29*$C$55</f>
        <v>607429156.38263774</v>
      </c>
      <c r="L29" s="105">
        <f t="shared" si="2"/>
        <v>6.13907680394761</v>
      </c>
      <c r="M29" s="105">
        <f t="shared" si="5"/>
        <v>64.632786562636781</v>
      </c>
    </row>
    <row r="30" spans="1:13" ht="14.25" x14ac:dyDescent="0.2">
      <c r="A30" s="106" t="str">
        <f>SEKTOR_USD!A30</f>
        <v xml:space="preserve"> Hazırgiyim ve Konfeksiyon </v>
      </c>
      <c r="B30" s="107">
        <f>SEKTOR_USD!B30*$B$53</f>
        <v>7525761.5645057354</v>
      </c>
      <c r="C30" s="107">
        <f>SEKTOR_USD!C30*$C$53</f>
        <v>9529670.881820973</v>
      </c>
      <c r="D30" s="108">
        <f t="shared" si="0"/>
        <v>26.627329342540062</v>
      </c>
      <c r="E30" s="108">
        <f t="shared" si="3"/>
        <v>11.398357884014052</v>
      </c>
      <c r="F30" s="107">
        <f>SEKTOR_USD!F30*$B$54</f>
        <v>43521173.98150973</v>
      </c>
      <c r="G30" s="107">
        <f>SEKTOR_USD!G30*$C$54</f>
        <v>41337208.329184994</v>
      </c>
      <c r="H30" s="108">
        <f t="shared" si="1"/>
        <v>-5.0181680605688834</v>
      </c>
      <c r="I30" s="108">
        <f t="shared" si="4"/>
        <v>10.85738657326927</v>
      </c>
      <c r="J30" s="107">
        <f>SEKTOR_USD!J30*$B$55</f>
        <v>99989731.403815061</v>
      </c>
      <c r="K30" s="107">
        <f>SEKTOR_USD!K30*$C$55</f>
        <v>100169236.79641373</v>
      </c>
      <c r="L30" s="108">
        <f t="shared" si="2"/>
        <v>0.17952382717554211</v>
      </c>
      <c r="M30" s="108">
        <f t="shared" si="5"/>
        <v>10.65839009203985</v>
      </c>
    </row>
    <row r="31" spans="1:13" ht="14.25" x14ac:dyDescent="0.2">
      <c r="A31" s="106" t="str">
        <f>SEKTOR_USD!A31</f>
        <v xml:space="preserve"> Otomotiv Endüstrisi</v>
      </c>
      <c r="B31" s="107">
        <f>SEKTOR_USD!B31*$B$53</f>
        <v>13155168.573566919</v>
      </c>
      <c r="C31" s="107">
        <f>SEKTOR_USD!C31*$C$53</f>
        <v>16467902.011503244</v>
      </c>
      <c r="D31" s="108">
        <f t="shared" si="0"/>
        <v>25.18199154507758</v>
      </c>
      <c r="E31" s="108">
        <f t="shared" si="3"/>
        <v>19.697116831606778</v>
      </c>
      <c r="F31" s="107">
        <f>SEKTOR_USD!F31*$B$54</f>
        <v>80383097.05205892</v>
      </c>
      <c r="G31" s="107">
        <f>SEKTOR_USD!G31*$C$54</f>
        <v>72403086.08543621</v>
      </c>
      <c r="H31" s="108">
        <f t="shared" si="1"/>
        <v>-9.927473883538692</v>
      </c>
      <c r="I31" s="108">
        <f t="shared" si="4"/>
        <v>19.016966227307233</v>
      </c>
      <c r="J31" s="107">
        <f>SEKTOR_USD!J31*$B$55</f>
        <v>174213411.16817039</v>
      </c>
      <c r="K31" s="107">
        <f>SEKTOR_USD!K31*$C$55</f>
        <v>173714381.38544992</v>
      </c>
      <c r="L31" s="108">
        <f t="shared" si="2"/>
        <v>-0.2864473976913044</v>
      </c>
      <c r="M31" s="108">
        <f t="shared" si="5"/>
        <v>18.48387489630748</v>
      </c>
    </row>
    <row r="32" spans="1:13" ht="14.25" x14ac:dyDescent="0.2">
      <c r="A32" s="106" t="str">
        <f>SEKTOR_USD!A32</f>
        <v xml:space="preserve"> Gemi ve Yat</v>
      </c>
      <c r="B32" s="107">
        <f>SEKTOR_USD!B32*$B$53</f>
        <v>708252.81068130617</v>
      </c>
      <c r="C32" s="107">
        <f>SEKTOR_USD!C32*$C$53</f>
        <v>503234.84514438326</v>
      </c>
      <c r="D32" s="108">
        <f t="shared" si="0"/>
        <v>-28.947003449192838</v>
      </c>
      <c r="E32" s="108">
        <f t="shared" si="3"/>
        <v>0.60191489672579346</v>
      </c>
      <c r="F32" s="107">
        <f>SEKTOR_USD!F32*$B$54</f>
        <v>2691266.2197768199</v>
      </c>
      <c r="G32" s="107">
        <f>SEKTOR_USD!G32*$C$54</f>
        <v>2305172.9127280754</v>
      </c>
      <c r="H32" s="108">
        <f t="shared" si="1"/>
        <v>-14.34615810994582</v>
      </c>
      <c r="I32" s="108">
        <f t="shared" si="4"/>
        <v>0.60546307898705842</v>
      </c>
      <c r="J32" s="107">
        <f>SEKTOR_USD!J32*$B$55</f>
        <v>7021239.2442251705</v>
      </c>
      <c r="K32" s="107">
        <f>SEKTOR_USD!K32*$C$55</f>
        <v>5269630.3122996753</v>
      </c>
      <c r="L32" s="108">
        <f t="shared" si="2"/>
        <v>-24.947290228945818</v>
      </c>
      <c r="M32" s="108">
        <f t="shared" si="5"/>
        <v>0.56070882943313571</v>
      </c>
    </row>
    <row r="33" spans="1:13" ht="14.25" x14ac:dyDescent="0.2">
      <c r="A33" s="106" t="str">
        <f>SEKTOR_USD!A33</f>
        <v xml:space="preserve"> Elektrik Elektronik</v>
      </c>
      <c r="B33" s="107">
        <f>SEKTOR_USD!B33*$B$53</f>
        <v>4148542.0425939448</v>
      </c>
      <c r="C33" s="107">
        <f>SEKTOR_USD!C33*$C$53</f>
        <v>5395588.655161689</v>
      </c>
      <c r="D33" s="108">
        <f t="shared" si="0"/>
        <v>30.059876452113947</v>
      </c>
      <c r="E33" s="108">
        <f t="shared" si="3"/>
        <v>6.4536174700198208</v>
      </c>
      <c r="F33" s="107">
        <f>SEKTOR_USD!F33*$B$54</f>
        <v>26562336.763126083</v>
      </c>
      <c r="G33" s="107">
        <f>SEKTOR_USD!G33*$C$54</f>
        <v>25145162.389192987</v>
      </c>
      <c r="H33" s="108">
        <f t="shared" si="1"/>
        <v>-5.3352774892170682</v>
      </c>
      <c r="I33" s="108">
        <f t="shared" si="4"/>
        <v>6.6044795849057785</v>
      </c>
      <c r="J33" s="107">
        <f>SEKTOR_USD!J33*$B$55</f>
        <v>63488142.44526419</v>
      </c>
      <c r="K33" s="107">
        <f>SEKTOR_USD!K33*$C$55</f>
        <v>64106665.921979517</v>
      </c>
      <c r="L33" s="108">
        <f t="shared" si="2"/>
        <v>0.97423464113567582</v>
      </c>
      <c r="M33" s="108">
        <f t="shared" si="5"/>
        <v>6.8211945578185524</v>
      </c>
    </row>
    <row r="34" spans="1:13" ht="14.25" x14ac:dyDescent="0.2">
      <c r="A34" s="106" t="str">
        <f>SEKTOR_USD!A34</f>
        <v xml:space="preserve"> Makine ve Aksamları</v>
      </c>
      <c r="B34" s="107">
        <f>SEKTOR_USD!B34*$B$53</f>
        <v>2911168.589021008</v>
      </c>
      <c r="C34" s="107">
        <f>SEKTOR_USD!C34*$C$53</f>
        <v>3882006.3099328177</v>
      </c>
      <c r="D34" s="108">
        <f t="shared" si="0"/>
        <v>33.348728911584303</v>
      </c>
      <c r="E34" s="108">
        <f t="shared" si="3"/>
        <v>4.6432345646925253</v>
      </c>
      <c r="F34" s="107">
        <f>SEKTOR_USD!F34*$B$54</f>
        <v>17092664.732667495</v>
      </c>
      <c r="G34" s="107">
        <f>SEKTOR_USD!G34*$C$54</f>
        <v>17820196.495325726</v>
      </c>
      <c r="H34" s="108">
        <f t="shared" si="1"/>
        <v>4.2563975485213401</v>
      </c>
      <c r="I34" s="108">
        <f t="shared" si="4"/>
        <v>4.6805473804762938</v>
      </c>
      <c r="J34" s="107">
        <f>SEKTOR_USD!J34*$B$55</f>
        <v>38579797.554836035</v>
      </c>
      <c r="K34" s="107">
        <f>SEKTOR_USD!K34*$C$55</f>
        <v>43809537.529738419</v>
      </c>
      <c r="L34" s="108">
        <f t="shared" si="2"/>
        <v>13.555643902664357</v>
      </c>
      <c r="M34" s="108">
        <f t="shared" si="5"/>
        <v>4.6615024300607359</v>
      </c>
    </row>
    <row r="35" spans="1:13" ht="14.25" x14ac:dyDescent="0.2">
      <c r="A35" s="106" t="str">
        <f>SEKTOR_USD!A35</f>
        <v xml:space="preserve"> Demir ve Demir Dışı Metaller </v>
      </c>
      <c r="B35" s="107">
        <f>SEKTOR_USD!B35*$B$53</f>
        <v>3270821.2244284386</v>
      </c>
      <c r="C35" s="107">
        <f>SEKTOR_USD!C35*$C$53</f>
        <v>4032730.3754034685</v>
      </c>
      <c r="D35" s="108">
        <f t="shared" si="0"/>
        <v>23.294123973656497</v>
      </c>
      <c r="E35" s="108">
        <f t="shared" si="3"/>
        <v>4.8235143310426256</v>
      </c>
      <c r="F35" s="107">
        <f>SEKTOR_USD!F35*$B$54</f>
        <v>19864157.808980107</v>
      </c>
      <c r="G35" s="107">
        <f>SEKTOR_USD!G35*$C$54</f>
        <v>19001745.049172118</v>
      </c>
      <c r="H35" s="108">
        <f t="shared" si="1"/>
        <v>-4.3415520965007284</v>
      </c>
      <c r="I35" s="108">
        <f t="shared" si="4"/>
        <v>4.9908859331438746</v>
      </c>
      <c r="J35" s="107">
        <f>SEKTOR_USD!J35*$B$55</f>
        <v>43732053.043876015</v>
      </c>
      <c r="K35" s="107">
        <f>SEKTOR_USD!K35*$C$55</f>
        <v>46119089.078715958</v>
      </c>
      <c r="L35" s="108">
        <f t="shared" si="2"/>
        <v>5.458321456907246</v>
      </c>
      <c r="M35" s="108">
        <f t="shared" si="5"/>
        <v>4.9072475523551971</v>
      </c>
    </row>
    <row r="36" spans="1:13" ht="14.25" x14ac:dyDescent="0.2">
      <c r="A36" s="106" t="str">
        <f>SEKTOR_USD!A36</f>
        <v xml:space="preserve"> Çelik</v>
      </c>
      <c r="B36" s="107">
        <f>SEKTOR_USD!B36*$B$53</f>
        <v>6000775.2801740766</v>
      </c>
      <c r="C36" s="107">
        <f>SEKTOR_USD!C36*$C$53</f>
        <v>7061941.1376035372</v>
      </c>
      <c r="D36" s="108">
        <f t="shared" si="0"/>
        <v>17.683812638934167</v>
      </c>
      <c r="E36" s="108">
        <f t="shared" si="3"/>
        <v>8.4467274306187985</v>
      </c>
      <c r="F36" s="107">
        <f>SEKTOR_USD!F36*$B$54</f>
        <v>34870433.621378191</v>
      </c>
      <c r="G36" s="107">
        <f>SEKTOR_USD!G36*$C$54</f>
        <v>33445022.562110785</v>
      </c>
      <c r="H36" s="108">
        <f t="shared" si="1"/>
        <v>-4.0877353999794304</v>
      </c>
      <c r="I36" s="108">
        <f t="shared" si="4"/>
        <v>8.7844717528293934</v>
      </c>
      <c r="J36" s="107">
        <f>SEKTOR_USD!J36*$B$55</f>
        <v>74110780.009549871</v>
      </c>
      <c r="K36" s="107">
        <f>SEKTOR_USD!K36*$C$55</f>
        <v>88525336.45744282</v>
      </c>
      <c r="L36" s="108">
        <f t="shared" si="2"/>
        <v>19.450013137138075</v>
      </c>
      <c r="M36" s="108">
        <f t="shared" si="5"/>
        <v>9.4194345406681119</v>
      </c>
    </row>
    <row r="37" spans="1:13" ht="14.25" x14ac:dyDescent="0.2">
      <c r="A37" s="106" t="str">
        <f>SEKTOR_USD!A37</f>
        <v xml:space="preserve"> Çimento Cam Seramik ve Toprak Ürünleri</v>
      </c>
      <c r="B37" s="107">
        <f>SEKTOR_USD!B37*$B$53</f>
        <v>1220644.86807631</v>
      </c>
      <c r="C37" s="107">
        <f>SEKTOR_USD!C37*$C$53</f>
        <v>1796754.7609193192</v>
      </c>
      <c r="D37" s="108">
        <f t="shared" si="0"/>
        <v>47.197174863065335</v>
      </c>
      <c r="E37" s="108">
        <f t="shared" si="3"/>
        <v>2.1490830112331314</v>
      </c>
      <c r="F37" s="107">
        <f>SEKTOR_USD!F37*$B$54</f>
        <v>7358695.1048681866</v>
      </c>
      <c r="G37" s="107">
        <f>SEKTOR_USD!G37*$C$54</f>
        <v>8157658.7209283737</v>
      </c>
      <c r="H37" s="108">
        <f t="shared" si="1"/>
        <v>10.857408883969498</v>
      </c>
      <c r="I37" s="108">
        <f t="shared" si="4"/>
        <v>2.1426423758613544</v>
      </c>
      <c r="J37" s="107">
        <f>SEKTOR_USD!J37*$B$55</f>
        <v>16394097.034947485</v>
      </c>
      <c r="K37" s="107">
        <f>SEKTOR_USD!K37*$C$55</f>
        <v>18639248.636618551</v>
      </c>
      <c r="L37" s="108">
        <f t="shared" si="2"/>
        <v>13.694878082550389</v>
      </c>
      <c r="M37" s="108">
        <f t="shared" si="5"/>
        <v>1.983287377893999</v>
      </c>
    </row>
    <row r="38" spans="1:13" ht="14.25" x14ac:dyDescent="0.2">
      <c r="A38" s="106" t="str">
        <f>SEKTOR_USD!A38</f>
        <v xml:space="preserve"> Mücevher</v>
      </c>
      <c r="B38" s="107">
        <f>SEKTOR_USD!B38*$B$53</f>
        <v>1236008.1952459111</v>
      </c>
      <c r="C38" s="107">
        <f>SEKTOR_USD!C38*$C$53</f>
        <v>2891055.7486669109</v>
      </c>
      <c r="D38" s="108">
        <f t="shared" si="0"/>
        <v>133.90263590377879</v>
      </c>
      <c r="E38" s="108">
        <f t="shared" si="3"/>
        <v>3.4579670688107509</v>
      </c>
      <c r="F38" s="107">
        <f>SEKTOR_USD!F38*$B$54</f>
        <v>8048137.0840907004</v>
      </c>
      <c r="G38" s="107">
        <f>SEKTOR_USD!G38*$C$54</f>
        <v>8615586.7442695852</v>
      </c>
      <c r="H38" s="108">
        <f t="shared" si="1"/>
        <v>7.0506957603965414</v>
      </c>
      <c r="I38" s="108">
        <f t="shared" si="4"/>
        <v>2.2629190411977103</v>
      </c>
      <c r="J38" s="107">
        <f>SEKTOR_USD!J38*$B$55</f>
        <v>18270782.099046167</v>
      </c>
      <c r="K38" s="107">
        <f>SEKTOR_USD!K38*$C$55</f>
        <v>26405258.72479222</v>
      </c>
      <c r="L38" s="108">
        <f t="shared" si="2"/>
        <v>44.521775705325254</v>
      </c>
      <c r="M38" s="108">
        <f t="shared" si="5"/>
        <v>2.8096205678603141</v>
      </c>
    </row>
    <row r="39" spans="1:13" ht="14.25" x14ac:dyDescent="0.2">
      <c r="A39" s="106" t="str">
        <f>SEKTOR_USD!A39</f>
        <v xml:space="preserve"> Savunma ve Havacılık Sanayii</v>
      </c>
      <c r="B39" s="107">
        <f>SEKTOR_USD!B39*$B$53</f>
        <v>939250.38393068349</v>
      </c>
      <c r="C39" s="107">
        <f>SEKTOR_USD!C39*$C$53</f>
        <v>1329536.3526581805</v>
      </c>
      <c r="D39" s="108">
        <f t="shared" si="0"/>
        <v>41.552920861653867</v>
      </c>
      <c r="E39" s="108">
        <f t="shared" si="3"/>
        <v>1.590247066802045</v>
      </c>
      <c r="F39" s="107">
        <f>SEKTOR_USD!F39*$B$54</f>
        <v>4624802.1177333901</v>
      </c>
      <c r="G39" s="107">
        <f>SEKTOR_USD!G39*$C$54</f>
        <v>6026304.5607703337</v>
      </c>
      <c r="H39" s="108">
        <f t="shared" si="1"/>
        <v>30.30405209474818</v>
      </c>
      <c r="I39" s="108">
        <f t="shared" si="4"/>
        <v>1.5828335020472151</v>
      </c>
      <c r="J39" s="107">
        <f>SEKTOR_USD!J39*$B$55</f>
        <v>10912026.192238301</v>
      </c>
      <c r="K39" s="107">
        <f>SEKTOR_USD!K39*$C$55</f>
        <v>13901998.669085877</v>
      </c>
      <c r="L39" s="108">
        <f t="shared" si="2"/>
        <v>27.400708394324937</v>
      </c>
      <c r="M39" s="108">
        <f t="shared" si="5"/>
        <v>1.4792258542938304</v>
      </c>
    </row>
    <row r="40" spans="1:13" ht="14.25" x14ac:dyDescent="0.2">
      <c r="A40" s="106" t="str">
        <f>SEKTOR_USD!A40</f>
        <v xml:space="preserve"> İklimlendirme Sanayii</v>
      </c>
      <c r="B40" s="107">
        <f>SEKTOR_USD!B40*$B$53</f>
        <v>1911844.4526183323</v>
      </c>
      <c r="C40" s="107">
        <f>SEKTOR_USD!C40*$C$53</f>
        <v>2423395.0562956398</v>
      </c>
      <c r="D40" s="108">
        <f t="shared" si="0"/>
        <v>26.756915447630821</v>
      </c>
      <c r="E40" s="108">
        <f t="shared" si="3"/>
        <v>2.8986021121360919</v>
      </c>
      <c r="F40" s="107">
        <f>SEKTOR_USD!F40*$B$54</f>
        <v>11018381.247953473</v>
      </c>
      <c r="G40" s="107">
        <f>SEKTOR_USD!G40*$C$54</f>
        <v>10695161.697121993</v>
      </c>
      <c r="H40" s="108">
        <f t="shared" si="1"/>
        <v>-2.9334576791079359</v>
      </c>
      <c r="I40" s="108">
        <f t="shared" si="4"/>
        <v>2.8091278947662204</v>
      </c>
      <c r="J40" s="107">
        <f>SEKTOR_USD!J40*$B$55</f>
        <v>24919184.591391925</v>
      </c>
      <c r="K40" s="107">
        <f>SEKTOR_USD!K40*$C$55</f>
        <v>26081702.145803373</v>
      </c>
      <c r="L40" s="108">
        <f t="shared" si="2"/>
        <v>4.6651508605663938</v>
      </c>
      <c r="M40" s="108">
        <f t="shared" si="5"/>
        <v>2.7751929097688581</v>
      </c>
    </row>
    <row r="41" spans="1:13" ht="14.25" x14ac:dyDescent="0.2">
      <c r="A41" s="106" t="str">
        <f>SEKTOR_USD!A41</f>
        <v xml:space="preserve"> Diğer Sanayi Ürünleri</v>
      </c>
      <c r="B41" s="107">
        <f>SEKTOR_USD!B41*$B$53</f>
        <v>37457.266008240098</v>
      </c>
      <c r="C41" s="107">
        <f>SEKTOR_USD!C41*$C$53</f>
        <v>72016.420127471036</v>
      </c>
      <c r="D41" s="108">
        <f t="shared" si="0"/>
        <v>92.262884620645792</v>
      </c>
      <c r="E41" s="108">
        <f t="shared" si="3"/>
        <v>8.613822453242713E-2</v>
      </c>
      <c r="F41" s="107">
        <f>SEKTOR_USD!F41*$B$54</f>
        <v>291116.92593460256</v>
      </c>
      <c r="G41" s="107">
        <f>SEKTOR_USD!G41*$C$54</f>
        <v>273647.93472378363</v>
      </c>
      <c r="H41" s="108">
        <f t="shared" si="1"/>
        <v>-6.0006786464704636</v>
      </c>
      <c r="I41" s="108">
        <f t="shared" si="4"/>
        <v>7.187474753042794E-2</v>
      </c>
      <c r="J41" s="107">
        <f>SEKTOR_USD!J41*$B$55</f>
        <v>664251.53077358473</v>
      </c>
      <c r="K41" s="107">
        <f>SEKTOR_USD!K41*$C$55</f>
        <v>687070.7242975916</v>
      </c>
      <c r="L41" s="108">
        <f t="shared" si="2"/>
        <v>3.4353241907371634</v>
      </c>
      <c r="M41" s="108">
        <f t="shared" si="5"/>
        <v>7.310695413670433E-2</v>
      </c>
    </row>
    <row r="42" spans="1:13" ht="16.5" x14ac:dyDescent="0.25">
      <c r="A42" s="101" t="s">
        <v>31</v>
      </c>
      <c r="B42" s="102">
        <f>SEKTOR_USD!B42*$B$53</f>
        <v>1919729.0472635133</v>
      </c>
      <c r="C42" s="102">
        <f>SEKTOR_USD!C42*$C$53</f>
        <v>2163952.9604623104</v>
      </c>
      <c r="D42" s="105">
        <f t="shared" si="0"/>
        <v>12.721790793702223</v>
      </c>
      <c r="E42" s="105">
        <f t="shared" si="3"/>
        <v>2.5882856389692996</v>
      </c>
      <c r="F42" s="102">
        <f>SEKTOR_USD!F42*$B$54</f>
        <v>11242123.68332863</v>
      </c>
      <c r="G42" s="102">
        <f>SEKTOR_USD!G42*$C$54</f>
        <v>9977066.716599714</v>
      </c>
      <c r="H42" s="105">
        <f t="shared" si="1"/>
        <v>-11.252829112749552</v>
      </c>
      <c r="I42" s="105">
        <f t="shared" si="4"/>
        <v>2.6205173157022719</v>
      </c>
      <c r="J42" s="102">
        <f>SEKTOR_USD!J42*$B$55</f>
        <v>26506594.015006956</v>
      </c>
      <c r="K42" s="102">
        <f>SEKTOR_USD!K42*$C$55</f>
        <v>24915461.107449196</v>
      </c>
      <c r="L42" s="105">
        <f t="shared" si="2"/>
        <v>-6.0027814462202294</v>
      </c>
      <c r="M42" s="105">
        <f t="shared" si="5"/>
        <v>2.6511004006745944</v>
      </c>
    </row>
    <row r="43" spans="1:13" ht="14.25" x14ac:dyDescent="0.2">
      <c r="A43" s="106" t="str">
        <f>SEKTOR_USD!A43</f>
        <v xml:space="preserve"> Madencilik Ürünleri</v>
      </c>
      <c r="B43" s="107">
        <f>SEKTOR_USD!B43*$B$53</f>
        <v>1919729.0472635133</v>
      </c>
      <c r="C43" s="107">
        <f>SEKTOR_USD!C43*$C$53</f>
        <v>2163952.9604623104</v>
      </c>
      <c r="D43" s="108">
        <f t="shared" si="0"/>
        <v>12.721790793702223</v>
      </c>
      <c r="E43" s="108">
        <f t="shared" si="3"/>
        <v>2.5882856389692996</v>
      </c>
      <c r="F43" s="107">
        <f>SEKTOR_USD!F43*$B$54</f>
        <v>11242123.68332863</v>
      </c>
      <c r="G43" s="107">
        <f>SEKTOR_USD!G43*$C$54</f>
        <v>9977066.716599714</v>
      </c>
      <c r="H43" s="108">
        <f t="shared" si="1"/>
        <v>-11.252829112749552</v>
      </c>
      <c r="I43" s="108">
        <f t="shared" si="4"/>
        <v>2.6205173157022719</v>
      </c>
      <c r="J43" s="107">
        <f>SEKTOR_USD!J43*$B$55</f>
        <v>26506594.015006956</v>
      </c>
      <c r="K43" s="107">
        <f>SEKTOR_USD!K43*$C$55</f>
        <v>24915461.107449196</v>
      </c>
      <c r="L43" s="108">
        <f t="shared" si="2"/>
        <v>-6.0027814462202294</v>
      </c>
      <c r="M43" s="108">
        <f t="shared" si="5"/>
        <v>2.6511004006745944</v>
      </c>
    </row>
    <row r="44" spans="1:13" ht="18" x14ac:dyDescent="0.25">
      <c r="A44" s="109" t="s">
        <v>33</v>
      </c>
      <c r="B44" s="110">
        <f>SEKTOR_USD!B44*$B$53</f>
        <v>64916271.754144512</v>
      </c>
      <c r="C44" s="110">
        <f>SEKTOR_USD!C44*$C$53</f>
        <v>83605647.223852545</v>
      </c>
      <c r="D44" s="111">
        <f>(C44-B44)/B44*100</f>
        <v>28.789970472256567</v>
      </c>
      <c r="E44" s="112">
        <f t="shared" si="3"/>
        <v>100</v>
      </c>
      <c r="F44" s="110">
        <f>SEKTOR_USD!F44*$B$54</f>
        <v>392462941.83847421</v>
      </c>
      <c r="G44" s="110">
        <f>SEKTOR_USD!G44*$C$54</f>
        <v>380728898.71082425</v>
      </c>
      <c r="H44" s="111">
        <f>(G44-F44)/F44*100</f>
        <v>-2.9898474165948992</v>
      </c>
      <c r="I44" s="111">
        <f t="shared" si="4"/>
        <v>100</v>
      </c>
      <c r="J44" s="110">
        <f>SEKTOR_USD!J44*$B$55</f>
        <v>889595777.36762393</v>
      </c>
      <c r="K44" s="110">
        <f>SEKTOR_USD!K44*$C$55</f>
        <v>939815825.19882131</v>
      </c>
      <c r="L44" s="111">
        <f>(K44-J44)/J44*100</f>
        <v>5.6452659858393224</v>
      </c>
      <c r="M44" s="111">
        <f t="shared" si="5"/>
        <v>100</v>
      </c>
    </row>
    <row r="45" spans="1:13" ht="14.25" hidden="1" x14ac:dyDescent="0.2">
      <c r="A45" s="44" t="s">
        <v>34</v>
      </c>
      <c r="B45" s="42">
        <f>SEKTOR_USD!B46*2.1157</f>
        <v>29723376.721199401</v>
      </c>
      <c r="C45" s="42">
        <f>SEKTOR_USD!C46*2.7012</f>
        <v>41160253.786618799</v>
      </c>
      <c r="D45" s="43"/>
      <c r="E45" s="43"/>
      <c r="F45" s="42">
        <f>SEKTOR_USD!F46*2.1642</f>
        <v>208222319.23566842</v>
      </c>
      <c r="G45" s="42">
        <f>SEKTOR_USD!G46*2.5613</f>
        <v>253451225.69631833</v>
      </c>
      <c r="H45" s="43">
        <f>(G45-F45)/F45*100</f>
        <v>21.721449759408024</v>
      </c>
      <c r="I45" s="43">
        <f t="shared" ref="I45:I46" si="6">G45/G$46*100</f>
        <v>1899.4522294477354</v>
      </c>
      <c r="J45" s="42">
        <f>SEKTOR_USD!J46*2.0809</f>
        <v>339639035.47934467</v>
      </c>
      <c r="K45" s="42">
        <f>SEKTOR_USD!K46*2.3856</f>
        <v>407132712.0243265</v>
      </c>
      <c r="L45" s="43">
        <f>(K45-J45)/J45*100</f>
        <v>19.872178841199926</v>
      </c>
      <c r="M45" s="43">
        <f t="shared" ref="M45:M46" si="7">K45/K$46*100</f>
        <v>1834.5085123971014</v>
      </c>
    </row>
    <row r="46" spans="1:13" s="24" customFormat="1" ht="18" hidden="1" x14ac:dyDescent="0.25">
      <c r="A46" s="45" t="s">
        <v>35</v>
      </c>
      <c r="B46" s="46">
        <f>SEKTOR_USD!B47*2.1157</f>
        <v>1446991.0310491989</v>
      </c>
      <c r="C46" s="46">
        <f>SEKTOR_USD!C47*2.7012</f>
        <v>1946143.0776264048</v>
      </c>
      <c r="D46" s="47">
        <f>(C46-B46)/B46*100</f>
        <v>34.495863199323054</v>
      </c>
      <c r="E46" s="48">
        <f>C46/C$46*100</f>
        <v>100</v>
      </c>
      <c r="F46" s="46">
        <f>SEKTOR_USD!F47*2.1642</f>
        <v>10489706.270213403</v>
      </c>
      <c r="G46" s="46">
        <f>SEKTOR_USD!G47*2.5613</f>
        <v>13343385.09634481</v>
      </c>
      <c r="H46" s="47">
        <f>(G46-F46)/F46*100</f>
        <v>27.204563718192194</v>
      </c>
      <c r="I46" s="48">
        <f t="shared" si="6"/>
        <v>100</v>
      </c>
      <c r="J46" s="46">
        <f>SEKTOR_USD!J47*2.0809</f>
        <v>17515445.332758807</v>
      </c>
      <c r="K46" s="46">
        <f>SEKTOR_USD!K47*2.3856</f>
        <v>22193012.96630875</v>
      </c>
      <c r="L46" s="47">
        <f>(K46-J46)/J46*100</f>
        <v>26.7053879857772</v>
      </c>
      <c r="M46" s="48">
        <f t="shared" si="7"/>
        <v>100</v>
      </c>
    </row>
    <row r="47" spans="1:13" s="24" customFormat="1" ht="18" hidden="1" x14ac:dyDescent="0.25">
      <c r="A47" s="25"/>
      <c r="B47" s="26"/>
      <c r="C47" s="26"/>
      <c r="D47" s="27"/>
      <c r="E47" s="28"/>
      <c r="F47" s="28"/>
      <c r="G47" s="28"/>
      <c r="H47" s="28"/>
      <c r="I47" s="28"/>
    </row>
    <row r="48" spans="1:13" hidden="1" x14ac:dyDescent="0.2">
      <c r="A48" s="1" t="s">
        <v>115</v>
      </c>
    </row>
    <row r="49" spans="1:3" hidden="1" x14ac:dyDescent="0.2">
      <c r="A49" s="1" t="s">
        <v>112</v>
      </c>
    </row>
    <row r="51" spans="1:3" x14ac:dyDescent="0.2">
      <c r="A51" s="29" t="s">
        <v>116</v>
      </c>
    </row>
    <row r="52" spans="1:3" x14ac:dyDescent="0.2">
      <c r="A52" s="83"/>
      <c r="B52" s="84">
        <v>2018</v>
      </c>
      <c r="C52" s="84">
        <v>2019</v>
      </c>
    </row>
    <row r="53" spans="1:3" x14ac:dyDescent="0.2">
      <c r="A53" s="86" t="s">
        <v>227</v>
      </c>
      <c r="B53" s="85">
        <v>4.7615949999999998</v>
      </c>
      <c r="C53" s="85">
        <v>5.6768789999999996</v>
      </c>
    </row>
    <row r="54" spans="1:3" x14ac:dyDescent="0.2">
      <c r="A54" s="84" t="s">
        <v>228</v>
      </c>
      <c r="B54" s="85">
        <v>4.1878659999999996</v>
      </c>
      <c r="C54" s="85">
        <v>3.9747637499999997</v>
      </c>
    </row>
    <row r="55" spans="1:3" x14ac:dyDescent="0.2">
      <c r="A55" s="84" t="s">
        <v>229</v>
      </c>
      <c r="B55" s="85">
        <v>5.6308535714285712</v>
      </c>
      <c r="C55" s="85">
        <v>5.6794684166666665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D7" sqref="D7"/>
    </sheetView>
  </sheetViews>
  <sheetFormatPr defaultColWidth="9.140625" defaultRowHeight="12.75" x14ac:dyDescent="0.2"/>
  <cols>
    <col min="1" max="1" width="51" style="19" customWidth="1"/>
    <col min="2" max="2" width="14.42578125" style="19" customWidth="1"/>
    <col min="3" max="3" width="17.85546875" style="19" bestFit="1" customWidth="1"/>
    <col min="4" max="4" width="14.42578125" style="19" customWidth="1"/>
    <col min="5" max="5" width="17.85546875" style="19" bestFit="1" customWidth="1"/>
    <col min="6" max="6" width="19.85546875" style="19" bestFit="1" customWidth="1"/>
    <col min="7" max="7" width="19.85546875" style="19" customWidth="1"/>
    <col min="8" max="16384" width="9.140625" style="19"/>
  </cols>
  <sheetData>
    <row r="1" spans="1:7" x14ac:dyDescent="0.2">
      <c r="B1" s="20"/>
    </row>
    <row r="2" spans="1:7" x14ac:dyDescent="0.2">
      <c r="B2" s="20"/>
    </row>
    <row r="3" spans="1:7" x14ac:dyDescent="0.2">
      <c r="B3" s="20"/>
    </row>
    <row r="4" spans="1:7" x14ac:dyDescent="0.2">
      <c r="B4" s="20"/>
      <c r="C4" s="20"/>
    </row>
    <row r="5" spans="1:7" ht="26.25" x14ac:dyDescent="0.2">
      <c r="A5" s="168" t="s">
        <v>37</v>
      </c>
      <c r="B5" s="169"/>
      <c r="C5" s="169"/>
      <c r="D5" s="169"/>
      <c r="E5" s="169"/>
      <c r="F5" s="169"/>
      <c r="G5" s="170"/>
    </row>
    <row r="6" spans="1:7" ht="50.25" customHeight="1" x14ac:dyDescent="0.2">
      <c r="A6" s="96"/>
      <c r="B6" s="171" t="s">
        <v>123</v>
      </c>
      <c r="C6" s="171"/>
      <c r="D6" s="171" t="s">
        <v>124</v>
      </c>
      <c r="E6" s="171"/>
      <c r="F6" s="171" t="s">
        <v>120</v>
      </c>
      <c r="G6" s="171"/>
    </row>
    <row r="7" spans="1:7" ht="30" x14ac:dyDescent="0.25">
      <c r="A7" s="97" t="s">
        <v>1</v>
      </c>
      <c r="B7" s="113" t="s">
        <v>38</v>
      </c>
      <c r="C7" s="113" t="s">
        <v>39</v>
      </c>
      <c r="D7" s="113" t="s">
        <v>38</v>
      </c>
      <c r="E7" s="113" t="s">
        <v>39</v>
      </c>
      <c r="F7" s="113" t="s">
        <v>38</v>
      </c>
      <c r="G7" s="113" t="s">
        <v>39</v>
      </c>
    </row>
    <row r="8" spans="1:7" ht="16.5" x14ac:dyDescent="0.25">
      <c r="A8" s="101" t="s">
        <v>2</v>
      </c>
      <c r="B8" s="114">
        <f>SEKTOR_USD!D8</f>
        <v>7.4031008698732181</v>
      </c>
      <c r="C8" s="114">
        <f>SEKTOR_TL!D8</f>
        <v>28.048355196749185</v>
      </c>
      <c r="D8" s="114">
        <f>SEKTOR_USD!H8</f>
        <v>0.6113121931507155</v>
      </c>
      <c r="E8" s="114">
        <f>SEKTOR_TL!H8</f>
        <v>-4.5083590197803645</v>
      </c>
      <c r="F8" s="114">
        <f>SEKTOR_USD!L8</f>
        <v>1.5369221120515582</v>
      </c>
      <c r="G8" s="114">
        <f>SEKTOR_TL!L8</f>
        <v>2.4135568339126703</v>
      </c>
    </row>
    <row r="9" spans="1:7" s="23" customFormat="1" ht="15.75" x14ac:dyDescent="0.25">
      <c r="A9" s="104" t="s">
        <v>3</v>
      </c>
      <c r="B9" s="114">
        <f>SEKTOR_USD!D9</f>
        <v>2.0225765501530533</v>
      </c>
      <c r="C9" s="114">
        <f>SEKTOR_TL!D9</f>
        <v>21.633574956176723</v>
      </c>
      <c r="D9" s="114">
        <f>SEKTOR_USD!H9</f>
        <v>-3.0594702480732905</v>
      </c>
      <c r="E9" s="114">
        <f>SEKTOR_TL!H9</f>
        <v>-7.9923513398578798</v>
      </c>
      <c r="F9" s="114">
        <f>SEKTOR_USD!L9</f>
        <v>-1.5736459677182659</v>
      </c>
      <c r="G9" s="114">
        <f>SEKTOR_TL!L9</f>
        <v>-0.7238668164882146</v>
      </c>
    </row>
    <row r="10" spans="1:7" ht="14.25" x14ac:dyDescent="0.2">
      <c r="A10" s="106" t="s">
        <v>4</v>
      </c>
      <c r="B10" s="115">
        <f>SEKTOR_USD!D10</f>
        <v>2.5965892200022758</v>
      </c>
      <c r="C10" s="115">
        <f>SEKTOR_TL!D10</f>
        <v>22.317925572136499</v>
      </c>
      <c r="D10" s="115">
        <f>SEKTOR_USD!H10</f>
        <v>0.97918806371045319</v>
      </c>
      <c r="E10" s="115">
        <f>SEKTOR_TL!H10</f>
        <v>-4.1592027490686165</v>
      </c>
      <c r="F10" s="115">
        <f>SEKTOR_USD!L10</f>
        <v>3.6963185791127491</v>
      </c>
      <c r="G10" s="115">
        <f>SEKTOR_TL!L10</f>
        <v>4.5915967843680079</v>
      </c>
    </row>
    <row r="11" spans="1:7" ht="14.25" x14ac:dyDescent="0.2">
      <c r="A11" s="106" t="s">
        <v>5</v>
      </c>
      <c r="B11" s="115">
        <f>SEKTOR_USD!D11</f>
        <v>26.499514596372208</v>
      </c>
      <c r="C11" s="115">
        <f>SEKTOR_TL!D11</f>
        <v>50.815522513430665</v>
      </c>
      <c r="D11" s="115">
        <f>SEKTOR_USD!H11</f>
        <v>-14.183955137527548</v>
      </c>
      <c r="E11" s="115">
        <f>SEKTOR_TL!H11</f>
        <v>-18.550759673846002</v>
      </c>
      <c r="F11" s="115">
        <f>SEKTOR_USD!L11</f>
        <v>-11.927513676080602</v>
      </c>
      <c r="G11" s="115">
        <f>SEKTOR_TL!L11</f>
        <v>-11.167126243152678</v>
      </c>
    </row>
    <row r="12" spans="1:7" ht="14.25" x14ac:dyDescent="0.2">
      <c r="A12" s="106" t="s">
        <v>6</v>
      </c>
      <c r="B12" s="115">
        <f>SEKTOR_USD!D12</f>
        <v>3.4152660990034676</v>
      </c>
      <c r="C12" s="115">
        <f>SEKTOR_TL!D12</f>
        <v>23.293970276103853</v>
      </c>
      <c r="D12" s="115">
        <f>SEKTOR_USD!H12</f>
        <v>-4.0595921222388789</v>
      </c>
      <c r="E12" s="115">
        <f>SEKTOR_TL!H12</f>
        <v>-8.9415813703830693</v>
      </c>
      <c r="F12" s="115">
        <f>SEKTOR_USD!L12</f>
        <v>-0.53358877136070204</v>
      </c>
      <c r="G12" s="115">
        <f>SEKTOR_TL!L12</f>
        <v>0.32516987454067764</v>
      </c>
    </row>
    <row r="13" spans="1:7" ht="14.25" x14ac:dyDescent="0.2">
      <c r="A13" s="106" t="s">
        <v>7</v>
      </c>
      <c r="B13" s="115">
        <f>SEKTOR_USD!D13</f>
        <v>8.9926491070393109</v>
      </c>
      <c r="C13" s="115">
        <f>SEKTOR_TL!D13</f>
        <v>29.943449804135014</v>
      </c>
      <c r="D13" s="115">
        <f>SEKTOR_USD!H13</f>
        <v>6.8844526186960273</v>
      </c>
      <c r="E13" s="115">
        <f>SEKTOR_TL!H13</f>
        <v>1.445568627884841</v>
      </c>
      <c r="F13" s="115">
        <f>SEKTOR_USD!L13</f>
        <v>8.0148786023289009</v>
      </c>
      <c r="G13" s="115">
        <f>SEKTOR_TL!L13</f>
        <v>8.9474417635001515</v>
      </c>
    </row>
    <row r="14" spans="1:7" ht="14.25" x14ac:dyDescent="0.2">
      <c r="A14" s="106" t="s">
        <v>8</v>
      </c>
      <c r="B14" s="115">
        <f>SEKTOR_USD!D14</f>
        <v>-3.533453423742098</v>
      </c>
      <c r="C14" s="115">
        <f>SEKTOR_TL!D14</f>
        <v>15.009552988290769</v>
      </c>
      <c r="D14" s="115">
        <f>SEKTOR_USD!H14</f>
        <v>-2.6630723358080224</v>
      </c>
      <c r="E14" s="115">
        <f>SEKTOR_TL!H14</f>
        <v>-7.616124389843784</v>
      </c>
      <c r="F14" s="115">
        <f>SEKTOR_USD!L14</f>
        <v>-11.183425712383373</v>
      </c>
      <c r="G14" s="115">
        <f>SEKTOR_TL!L14</f>
        <v>-10.416614080932113</v>
      </c>
    </row>
    <row r="15" spans="1:7" ht="14.25" x14ac:dyDescent="0.2">
      <c r="A15" s="106" t="s">
        <v>9</v>
      </c>
      <c r="B15" s="115">
        <f>SEKTOR_USD!D15</f>
        <v>-4.7577769845157007</v>
      </c>
      <c r="C15" s="115">
        <f>SEKTOR_TL!D15</f>
        <v>13.549887327653742</v>
      </c>
      <c r="D15" s="115">
        <f>SEKTOR_USD!H15</f>
        <v>-32.499601660663572</v>
      </c>
      <c r="E15" s="115">
        <f>SEKTOR_TL!H15</f>
        <v>-35.934402765094539</v>
      </c>
      <c r="F15" s="115">
        <f>SEKTOR_USD!L15</f>
        <v>-21.32253462197237</v>
      </c>
      <c r="G15" s="115">
        <f>SEKTOR_TL!L15</f>
        <v>-20.643260555517109</v>
      </c>
    </row>
    <row r="16" spans="1:7" ht="14.25" x14ac:dyDescent="0.2">
      <c r="A16" s="106" t="s">
        <v>10</v>
      </c>
      <c r="B16" s="115">
        <f>SEKTOR_USD!D16</f>
        <v>-29.639388691385687</v>
      </c>
      <c r="C16" s="115">
        <f>SEKTOR_TL!D16</f>
        <v>-16.114521128942062</v>
      </c>
      <c r="D16" s="115">
        <f>SEKTOR_USD!H16</f>
        <v>-2.4777543633590486</v>
      </c>
      <c r="E16" s="115">
        <f>SEKTOR_TL!H16</f>
        <v>-7.440236441396145</v>
      </c>
      <c r="F16" s="115">
        <f>SEKTOR_USD!L16</f>
        <v>0.44780840739147415</v>
      </c>
      <c r="G16" s="115">
        <f>SEKTOR_TL!L16</f>
        <v>1.3150400976292129</v>
      </c>
    </row>
    <row r="17" spans="1:7" ht="14.25" x14ac:dyDescent="0.2">
      <c r="A17" s="116" t="s">
        <v>11</v>
      </c>
      <c r="B17" s="115">
        <f>SEKTOR_USD!D17</f>
        <v>15.805703300371752</v>
      </c>
      <c r="C17" s="115">
        <f>SEKTOR_TL!D17</f>
        <v>38.066123882041865</v>
      </c>
      <c r="D17" s="115">
        <f>SEKTOR_USD!H17</f>
        <v>-0.72166831428076872</v>
      </c>
      <c r="E17" s="115">
        <f>SEKTOR_TL!H17</f>
        <v>-5.7735099583240652</v>
      </c>
      <c r="F17" s="115">
        <f>SEKTOR_USD!L17</f>
        <v>-0.99929446512447584</v>
      </c>
      <c r="G17" s="115">
        <f>SEKTOR_TL!L17</f>
        <v>-0.14455656136130218</v>
      </c>
    </row>
    <row r="18" spans="1:7" s="23" customFormat="1" ht="15.75" x14ac:dyDescent="0.25">
      <c r="A18" s="104" t="s">
        <v>12</v>
      </c>
      <c r="B18" s="114">
        <f>SEKTOR_USD!D18</f>
        <v>5.1288413246278273</v>
      </c>
      <c r="C18" s="114">
        <f>SEKTOR_TL!D18</f>
        <v>25.336932605589475</v>
      </c>
      <c r="D18" s="114">
        <f>SEKTOR_USD!H18</f>
        <v>4.6299938349766752</v>
      </c>
      <c r="E18" s="114">
        <f>SEKTOR_TL!H18</f>
        <v>-0.69417057327317333</v>
      </c>
      <c r="F18" s="114">
        <f>SEKTOR_USD!L18</f>
        <v>4.6758622383134449</v>
      </c>
      <c r="G18" s="114">
        <f>SEKTOR_TL!L18</f>
        <v>5.5795974852573229</v>
      </c>
    </row>
    <row r="19" spans="1:7" ht="14.25" x14ac:dyDescent="0.2">
      <c r="A19" s="106" t="s">
        <v>13</v>
      </c>
      <c r="B19" s="115">
        <f>SEKTOR_USD!D19</f>
        <v>5.1288413246278273</v>
      </c>
      <c r="C19" s="115">
        <f>SEKTOR_TL!D19</f>
        <v>25.336932605589475</v>
      </c>
      <c r="D19" s="115">
        <f>SEKTOR_USD!H19</f>
        <v>4.6299938349766752</v>
      </c>
      <c r="E19" s="115">
        <f>SEKTOR_TL!H19</f>
        <v>-0.69417057327317333</v>
      </c>
      <c r="F19" s="115">
        <f>SEKTOR_USD!L19</f>
        <v>4.6758622383134449</v>
      </c>
      <c r="G19" s="115">
        <f>SEKTOR_TL!L19</f>
        <v>5.5795974852573229</v>
      </c>
    </row>
    <row r="20" spans="1:7" s="23" customFormat="1" ht="15.75" x14ac:dyDescent="0.25">
      <c r="A20" s="104" t="s">
        <v>111</v>
      </c>
      <c r="B20" s="114">
        <f>SEKTOR_USD!D20</f>
        <v>22.745717088907007</v>
      </c>
      <c r="C20" s="114">
        <f>SEKTOR_TL!D20</f>
        <v>46.340162000749167</v>
      </c>
      <c r="D20" s="114">
        <f>SEKTOR_USD!H20</f>
        <v>9.3625903588040025</v>
      </c>
      <c r="E20" s="114">
        <f>SEKTOR_TL!H20</f>
        <v>3.7976047381347917</v>
      </c>
      <c r="F20" s="114">
        <f>SEKTOR_USD!L20</f>
        <v>9.6716263625277339</v>
      </c>
      <c r="G20" s="114">
        <f>SEKTOR_TL!L20</f>
        <v>10.618493311737323</v>
      </c>
    </row>
    <row r="21" spans="1:7" ht="14.25" x14ac:dyDescent="0.2">
      <c r="A21" s="106" t="s">
        <v>110</v>
      </c>
      <c r="B21" s="115">
        <f>SEKTOR_USD!D21</f>
        <v>22.745717088907007</v>
      </c>
      <c r="C21" s="115">
        <f>SEKTOR_TL!D21</f>
        <v>46.340162000749167</v>
      </c>
      <c r="D21" s="115">
        <f>SEKTOR_USD!H21</f>
        <v>9.3625903588040025</v>
      </c>
      <c r="E21" s="115">
        <f>SEKTOR_TL!H21</f>
        <v>3.7976047381347917</v>
      </c>
      <c r="F21" s="115">
        <f>SEKTOR_USD!L21</f>
        <v>9.6716263625277339</v>
      </c>
      <c r="G21" s="115">
        <f>SEKTOR_TL!L21</f>
        <v>10.618493311737323</v>
      </c>
    </row>
    <row r="22" spans="1:7" ht="16.5" x14ac:dyDescent="0.25">
      <c r="A22" s="101" t="s">
        <v>14</v>
      </c>
      <c r="B22" s="114">
        <f>SEKTOR_USD!D22</f>
        <v>8.5859009637616772</v>
      </c>
      <c r="C22" s="114">
        <f>SEKTOR_TL!D22</f>
        <v>29.458515660668006</v>
      </c>
      <c r="D22" s="114">
        <f>SEKTOR_USD!H22</f>
        <v>2.768242704429793</v>
      </c>
      <c r="E22" s="114">
        <f>SEKTOR_TL!H22</f>
        <v>-2.4611853023068244</v>
      </c>
      <c r="F22" s="114">
        <f>SEKTOR_USD!L22</f>
        <v>5.7033822506386933</v>
      </c>
      <c r="G22" s="114">
        <f>SEKTOR_TL!L22</f>
        <v>6.6159887505364221</v>
      </c>
    </row>
    <row r="23" spans="1:7" s="23" customFormat="1" ht="15.75" x14ac:dyDescent="0.25">
      <c r="A23" s="104" t="s">
        <v>15</v>
      </c>
      <c r="B23" s="114">
        <f>SEKTOR_USD!D23</f>
        <v>1.8331777402073173</v>
      </c>
      <c r="C23" s="114">
        <f>SEKTOR_TL!D23</f>
        <v>21.407769500902592</v>
      </c>
      <c r="D23" s="114">
        <f>SEKTOR_USD!H23</f>
        <v>-2.6008618766079525</v>
      </c>
      <c r="E23" s="114">
        <f>SEKTOR_TL!H23</f>
        <v>-7.5570795497989298</v>
      </c>
      <c r="F23" s="114">
        <f>SEKTOR_USD!L23</f>
        <v>-1.913328686313601</v>
      </c>
      <c r="G23" s="114">
        <f>SEKTOR_TL!L23</f>
        <v>-1.0664822383735506</v>
      </c>
    </row>
    <row r="24" spans="1:7" ht="14.25" x14ac:dyDescent="0.2">
      <c r="A24" s="106" t="s">
        <v>16</v>
      </c>
      <c r="B24" s="115">
        <f>SEKTOR_USD!D24</f>
        <v>-5.100307580260961</v>
      </c>
      <c r="C24" s="115">
        <f>SEKTOR_TL!D24</f>
        <v>13.141514766391452</v>
      </c>
      <c r="D24" s="115">
        <f>SEKTOR_USD!H24</f>
        <v>-6.0472611371194658</v>
      </c>
      <c r="E24" s="115">
        <f>SEKTOR_TL!H24</f>
        <v>-10.828106571367416</v>
      </c>
      <c r="F24" s="115">
        <f>SEKTOR_USD!L24</f>
        <v>-4.1894745079795639</v>
      </c>
      <c r="G24" s="115">
        <f>SEKTOR_TL!L24</f>
        <v>-3.3622795170443807</v>
      </c>
    </row>
    <row r="25" spans="1:7" ht="14.25" x14ac:dyDescent="0.2">
      <c r="A25" s="106" t="s">
        <v>17</v>
      </c>
      <c r="B25" s="115">
        <f>SEKTOR_USD!D25</f>
        <v>11.046851959050773</v>
      </c>
      <c r="C25" s="115">
        <f>SEKTOR_TL!D25</f>
        <v>32.392515932674698</v>
      </c>
      <c r="D25" s="115">
        <f>SEKTOR_USD!H25</f>
        <v>-0.39536520829613586</v>
      </c>
      <c r="E25" s="115">
        <f>SEKTOR_TL!H25</f>
        <v>-5.463810995372512</v>
      </c>
      <c r="F25" s="115">
        <f>SEKTOR_USD!L25</f>
        <v>0.74181515973448164</v>
      </c>
      <c r="G25" s="115">
        <f>SEKTOR_TL!L25</f>
        <v>1.6115852027428501</v>
      </c>
    </row>
    <row r="26" spans="1:7" ht="14.25" x14ac:dyDescent="0.2">
      <c r="A26" s="106" t="s">
        <v>18</v>
      </c>
      <c r="B26" s="115">
        <f>SEKTOR_USD!D26</f>
        <v>20.602844564604371</v>
      </c>
      <c r="C26" s="115">
        <f>SEKTOR_TL!D26</f>
        <v>43.785381925398234</v>
      </c>
      <c r="D26" s="115">
        <f>SEKTOR_USD!H26</f>
        <v>9.107884283857965</v>
      </c>
      <c r="E26" s="115">
        <f>SEKTOR_TL!H26</f>
        <v>3.5558595453324675</v>
      </c>
      <c r="F26" s="115">
        <f>SEKTOR_USD!L26</f>
        <v>4.6538550401758885</v>
      </c>
      <c r="G26" s="115">
        <f>SEKTOR_TL!L26</f>
        <v>5.5574002845707691</v>
      </c>
    </row>
    <row r="27" spans="1:7" s="23" customFormat="1" ht="15.75" x14ac:dyDescent="0.25">
      <c r="A27" s="104" t="s">
        <v>19</v>
      </c>
      <c r="B27" s="114">
        <f>SEKTOR_USD!D27</f>
        <v>17.706886233308378</v>
      </c>
      <c r="C27" s="114">
        <f>SEKTOR_TL!D27</f>
        <v>40.332756274579701</v>
      </c>
      <c r="D27" s="114">
        <f>SEKTOR_USD!H27</f>
        <v>18.943560462768314</v>
      </c>
      <c r="E27" s="114">
        <f>SEKTOR_TL!H27</f>
        <v>12.89104102742176</v>
      </c>
      <c r="F27" s="114">
        <f>SEKTOR_USD!L27</f>
        <v>14.195602617240466</v>
      </c>
      <c r="G27" s="114">
        <f>SEKTOR_TL!L27</f>
        <v>15.181528015172576</v>
      </c>
    </row>
    <row r="28" spans="1:7" ht="14.25" x14ac:dyDescent="0.2">
      <c r="A28" s="106" t="s">
        <v>20</v>
      </c>
      <c r="B28" s="115">
        <f>SEKTOR_USD!D28</f>
        <v>17.706886233308378</v>
      </c>
      <c r="C28" s="115">
        <f>SEKTOR_TL!D28</f>
        <v>40.332756274579701</v>
      </c>
      <c r="D28" s="115">
        <f>SEKTOR_USD!H28</f>
        <v>18.943560462768314</v>
      </c>
      <c r="E28" s="115">
        <f>SEKTOR_TL!H28</f>
        <v>12.89104102742176</v>
      </c>
      <c r="F28" s="115">
        <f>SEKTOR_USD!L28</f>
        <v>14.195602617240466</v>
      </c>
      <c r="G28" s="115">
        <f>SEKTOR_TL!L28</f>
        <v>15.181528015172576</v>
      </c>
    </row>
    <row r="29" spans="1:7" s="23" customFormat="1" ht="15.75" x14ac:dyDescent="0.25">
      <c r="A29" s="104" t="s">
        <v>21</v>
      </c>
      <c r="B29" s="114">
        <f>SEKTOR_USD!D29</f>
        <v>7.8723255437134805</v>
      </c>
      <c r="C29" s="114">
        <f>SEKTOR_TL!D29</f>
        <v>28.607775243436429</v>
      </c>
      <c r="D29" s="114">
        <f>SEKTOR_USD!H29</f>
        <v>0.79866565519888022</v>
      </c>
      <c r="E29" s="114">
        <f>SEKTOR_TL!H29</f>
        <v>-4.3305391589285449</v>
      </c>
      <c r="F29" s="114">
        <f>SEKTOR_USD!L29</f>
        <v>5.2305525523827745</v>
      </c>
      <c r="G29" s="114">
        <f>SEKTOR_TL!L29</f>
        <v>6.13907680394761</v>
      </c>
    </row>
    <row r="30" spans="1:7" ht="14.25" x14ac:dyDescent="0.2">
      <c r="A30" s="106" t="s">
        <v>22</v>
      </c>
      <c r="B30" s="115">
        <f>SEKTOR_USD!D30</f>
        <v>6.2111872140998576</v>
      </c>
      <c r="C30" s="115">
        <f>SEKTOR_TL!D30</f>
        <v>26.627329342540062</v>
      </c>
      <c r="D30" s="115">
        <f>SEKTOR_USD!H30</f>
        <v>7.4170344553836864E-2</v>
      </c>
      <c r="E30" s="115">
        <f>SEKTOR_TL!H30</f>
        <v>-5.0181680605688834</v>
      </c>
      <c r="F30" s="115">
        <f>SEKTOR_USD!L30</f>
        <v>-0.67798812457550073</v>
      </c>
      <c r="G30" s="115">
        <f>SEKTOR_TL!L30</f>
        <v>0.17952382717554211</v>
      </c>
    </row>
    <row r="31" spans="1:7" ht="14.25" x14ac:dyDescent="0.2">
      <c r="A31" s="106" t="s">
        <v>23</v>
      </c>
      <c r="B31" s="115">
        <f>SEKTOR_USD!D31</f>
        <v>4.9988814331050007</v>
      </c>
      <c r="C31" s="115">
        <f>SEKTOR_TL!D31</f>
        <v>25.18199154507758</v>
      </c>
      <c r="D31" s="115">
        <f>SEKTOR_USD!H31</f>
        <v>-5.0983420946111924</v>
      </c>
      <c r="E31" s="115">
        <f>SEKTOR_TL!H31</f>
        <v>-9.927473883538692</v>
      </c>
      <c r="F31" s="115">
        <f>SEKTOR_USD!L31</f>
        <v>-1.1399707509819872</v>
      </c>
      <c r="G31" s="115">
        <f>SEKTOR_TL!L31</f>
        <v>-0.2864473976913044</v>
      </c>
    </row>
    <row r="32" spans="1:7" ht="14.25" x14ac:dyDescent="0.2">
      <c r="A32" s="106" t="s">
        <v>24</v>
      </c>
      <c r="B32" s="115">
        <f>SEKTOR_USD!D32</f>
        <v>-40.402888081401656</v>
      </c>
      <c r="C32" s="115">
        <f>SEKTOR_TL!D32</f>
        <v>-28.947003449192838</v>
      </c>
      <c r="D32" s="115">
        <f>SEKTOR_USD!H32</f>
        <v>-9.7539288414981531</v>
      </c>
      <c r="E32" s="115">
        <f>SEKTOR_TL!H32</f>
        <v>-14.34615810994582</v>
      </c>
      <c r="F32" s="115">
        <f>SEKTOR_USD!L32</f>
        <v>-25.589722865689112</v>
      </c>
      <c r="G32" s="115">
        <f>SEKTOR_TL!L32</f>
        <v>-24.947290228945818</v>
      </c>
    </row>
    <row r="33" spans="1:7" ht="14.25" x14ac:dyDescent="0.2">
      <c r="A33" s="106" t="s">
        <v>107</v>
      </c>
      <c r="B33" s="115">
        <f>SEKTOR_USD!D33</f>
        <v>9.0903042701814769</v>
      </c>
      <c r="C33" s="115">
        <f>SEKTOR_TL!D33</f>
        <v>30.059876452113947</v>
      </c>
      <c r="D33" s="115">
        <f>SEKTOR_USD!H33</f>
        <v>-0.25994053046739751</v>
      </c>
      <c r="E33" s="115">
        <f>SEKTOR_TL!H33</f>
        <v>-5.3352774892170682</v>
      </c>
      <c r="F33" s="115">
        <f>SEKTOR_USD!L33</f>
        <v>0.10992016133178532</v>
      </c>
      <c r="G33" s="115">
        <f>SEKTOR_TL!L33</f>
        <v>0.97423464113567582</v>
      </c>
    </row>
    <row r="34" spans="1:7" ht="14.25" x14ac:dyDescent="0.2">
      <c r="A34" s="106" t="s">
        <v>25</v>
      </c>
      <c r="B34" s="115">
        <f>SEKTOR_USD!D34</f>
        <v>11.848894584815922</v>
      </c>
      <c r="C34" s="115">
        <f>SEKTOR_TL!D34</f>
        <v>33.348728911584303</v>
      </c>
      <c r="D34" s="115">
        <f>SEKTOR_USD!H34</f>
        <v>9.8459808022391009</v>
      </c>
      <c r="E34" s="115">
        <f>SEKTOR_TL!H34</f>
        <v>4.2563975485213401</v>
      </c>
      <c r="F34" s="115">
        <f>SEKTOR_USD!L34</f>
        <v>12.583635670689661</v>
      </c>
      <c r="G34" s="115">
        <f>SEKTOR_TL!L34</f>
        <v>13.555643902664357</v>
      </c>
    </row>
    <row r="35" spans="1:7" ht="14.25" x14ac:dyDescent="0.2">
      <c r="A35" s="106" t="s">
        <v>26</v>
      </c>
      <c r="B35" s="115">
        <f>SEKTOR_USD!D35</f>
        <v>3.4153950158780715</v>
      </c>
      <c r="C35" s="115">
        <f>SEKTOR_TL!D35</f>
        <v>23.294123973656497</v>
      </c>
      <c r="D35" s="115">
        <f>SEKTOR_USD!H35</f>
        <v>0.78706227202454904</v>
      </c>
      <c r="E35" s="115">
        <f>SEKTOR_TL!H35</f>
        <v>-4.3415520965007284</v>
      </c>
      <c r="F35" s="115">
        <f>SEKTOR_USD!L35</f>
        <v>4.555624302777133</v>
      </c>
      <c r="G35" s="115">
        <f>SEKTOR_TL!L35</f>
        <v>5.458321456907246</v>
      </c>
    </row>
    <row r="36" spans="1:7" ht="14.25" x14ac:dyDescent="0.2">
      <c r="A36" s="106" t="s">
        <v>27</v>
      </c>
      <c r="B36" s="115">
        <f>SEKTOR_USD!D36</f>
        <v>-1.2903650328841398</v>
      </c>
      <c r="C36" s="115">
        <f>SEKTOR_TL!D36</f>
        <v>17.683812638934167</v>
      </c>
      <c r="D36" s="115">
        <f>SEKTOR_USD!H36</f>
        <v>1.0544870500617276</v>
      </c>
      <c r="E36" s="115">
        <f>SEKTOR_TL!H36</f>
        <v>-4.0877353999794304</v>
      </c>
      <c r="F36" s="115">
        <f>SEKTOR_USD!L36</f>
        <v>18.427550562065147</v>
      </c>
      <c r="G36" s="115">
        <f>SEKTOR_TL!L36</f>
        <v>19.450013137138075</v>
      </c>
    </row>
    <row r="37" spans="1:7" ht="14.25" x14ac:dyDescent="0.2">
      <c r="A37" s="106" t="s">
        <v>108</v>
      </c>
      <c r="B37" s="115">
        <f>SEKTOR_USD!D37</f>
        <v>23.464553646836166</v>
      </c>
      <c r="C37" s="115">
        <f>SEKTOR_TL!D37</f>
        <v>47.197174863065335</v>
      </c>
      <c r="D37" s="115">
        <f>SEKTOR_USD!H37</f>
        <v>16.800897540960467</v>
      </c>
      <c r="E37" s="115">
        <f>SEKTOR_TL!H37</f>
        <v>10.857408883969498</v>
      </c>
      <c r="F37" s="115">
        <f>SEKTOR_USD!L37</f>
        <v>12.721678040425449</v>
      </c>
      <c r="G37" s="115">
        <f>SEKTOR_TL!L37</f>
        <v>13.694878082550389</v>
      </c>
    </row>
    <row r="38" spans="1:7" ht="14.25" x14ac:dyDescent="0.2">
      <c r="A38" s="116" t="s">
        <v>28</v>
      </c>
      <c r="B38" s="115">
        <f>SEKTOR_USD!D38</f>
        <v>96.190481003074709</v>
      </c>
      <c r="C38" s="115">
        <f>SEKTOR_TL!D38</f>
        <v>133.90263590377879</v>
      </c>
      <c r="D38" s="115">
        <f>SEKTOR_USD!H38</f>
        <v>12.790092002652683</v>
      </c>
      <c r="E38" s="115">
        <f>SEKTOR_TL!H38</f>
        <v>7.0506957603965414</v>
      </c>
      <c r="F38" s="115">
        <f>SEKTOR_USD!L38</f>
        <v>43.284705042368273</v>
      </c>
      <c r="G38" s="115">
        <f>SEKTOR_TL!L38</f>
        <v>44.521775705325254</v>
      </c>
    </row>
    <row r="39" spans="1:7" ht="14.25" x14ac:dyDescent="0.2">
      <c r="A39" s="116" t="s">
        <v>109</v>
      </c>
      <c r="B39" s="115">
        <f>SEKTOR_USD!D39</f>
        <v>18.730323512311394</v>
      </c>
      <c r="C39" s="115">
        <f>SEKTOR_TL!D39</f>
        <v>41.552920861653867</v>
      </c>
      <c r="D39" s="115">
        <f>SEKTOR_USD!H39</f>
        <v>37.290149491230686</v>
      </c>
      <c r="E39" s="115">
        <f>SEKTOR_TL!H39</f>
        <v>30.30405209474818</v>
      </c>
      <c r="F39" s="115">
        <f>SEKTOR_USD!L39</f>
        <v>26.310189833883875</v>
      </c>
      <c r="G39" s="115">
        <f>SEKTOR_TL!L39</f>
        <v>27.400708394324937</v>
      </c>
    </row>
    <row r="40" spans="1:7" ht="14.25" x14ac:dyDescent="0.2">
      <c r="A40" s="116" t="s">
        <v>29</v>
      </c>
      <c r="B40" s="115">
        <f>SEKTOR_USD!D40</f>
        <v>6.319880133231953</v>
      </c>
      <c r="C40" s="115">
        <f>SEKTOR_TL!D40</f>
        <v>26.756915447630821</v>
      </c>
      <c r="D40" s="115">
        <f>SEKTOR_USD!H40</f>
        <v>2.2706500035945489</v>
      </c>
      <c r="E40" s="115">
        <f>SEKTOR_TL!H40</f>
        <v>-2.9334576791079359</v>
      </c>
      <c r="F40" s="115">
        <f>SEKTOR_USD!L40</f>
        <v>3.7692430506071934</v>
      </c>
      <c r="G40" s="115">
        <f>SEKTOR_TL!L40</f>
        <v>4.6651508605663938</v>
      </c>
    </row>
    <row r="41" spans="1:7" ht="14.25" x14ac:dyDescent="0.2">
      <c r="A41" s="106" t="s">
        <v>30</v>
      </c>
      <c r="B41" s="115">
        <f>SEKTOR_USD!D41</f>
        <v>61.264312678717289</v>
      </c>
      <c r="C41" s="115">
        <f>SEKTOR_TL!D41</f>
        <v>92.262884620645792</v>
      </c>
      <c r="D41" s="115">
        <f>SEKTOR_USD!H41</f>
        <v>-0.96101638254087718</v>
      </c>
      <c r="E41" s="115">
        <f>SEKTOR_TL!H41</f>
        <v>-6.0006786464704636</v>
      </c>
      <c r="F41" s="115">
        <f>SEKTOR_USD!L41</f>
        <v>2.549943392962402</v>
      </c>
      <c r="G41" s="115">
        <f>SEKTOR_TL!L41</f>
        <v>3.4353241907371634</v>
      </c>
    </row>
    <row r="42" spans="1:7" ht="16.5" x14ac:dyDescent="0.25">
      <c r="A42" s="101" t="s">
        <v>31</v>
      </c>
      <c r="B42" s="114">
        <f>SEKTOR_USD!D42</f>
        <v>-5.4523593977714588</v>
      </c>
      <c r="C42" s="114">
        <f>SEKTOR_TL!D42</f>
        <v>12.721790793702223</v>
      </c>
      <c r="D42" s="114">
        <f>SEKTOR_USD!H42</f>
        <v>-6.4947546744366838</v>
      </c>
      <c r="E42" s="114">
        <f>SEKTOR_TL!H42</f>
        <v>-11.252829112749552</v>
      </c>
      <c r="F42" s="114">
        <f>SEKTOR_USD!L42</f>
        <v>-6.8073743935801438</v>
      </c>
      <c r="G42" s="114">
        <f>SEKTOR_TL!L42</f>
        <v>-6.0027814462202294</v>
      </c>
    </row>
    <row r="43" spans="1:7" ht="14.25" x14ac:dyDescent="0.2">
      <c r="A43" s="106" t="s">
        <v>32</v>
      </c>
      <c r="B43" s="115">
        <f>SEKTOR_USD!D43</f>
        <v>-5.4523593977714588</v>
      </c>
      <c r="C43" s="115">
        <f>SEKTOR_TL!D43</f>
        <v>12.721790793702223</v>
      </c>
      <c r="D43" s="115">
        <f>SEKTOR_USD!H43</f>
        <v>-6.4947546744366838</v>
      </c>
      <c r="E43" s="115">
        <f>SEKTOR_TL!H43</f>
        <v>-11.252829112749552</v>
      </c>
      <c r="F43" s="115">
        <f>SEKTOR_USD!L43</f>
        <v>-6.8073743935801438</v>
      </c>
      <c r="G43" s="115">
        <f>SEKTOR_TL!L43</f>
        <v>-6.0027814462202294</v>
      </c>
    </row>
    <row r="44" spans="1:7" ht="18" x14ac:dyDescent="0.25">
      <c r="A44" s="117" t="s">
        <v>40</v>
      </c>
      <c r="B44" s="118">
        <f>SEKTOR_USD!D44</f>
        <v>8.0251454101531028</v>
      </c>
      <c r="C44" s="118">
        <f>SEKTOR_TL!D44</f>
        <v>28.789970472256567</v>
      </c>
      <c r="D44" s="118">
        <f>SEKTOR_USD!H44</f>
        <v>2.2112369971308099</v>
      </c>
      <c r="E44" s="118">
        <f>SEKTOR_TL!H44</f>
        <v>-2.9898474165948992</v>
      </c>
      <c r="F44" s="118">
        <f>SEKTOR_USD!L44</f>
        <v>4.7409686327688512</v>
      </c>
      <c r="G44" s="118">
        <f>SEKTOR_TL!L44</f>
        <v>5.6452659858393224</v>
      </c>
    </row>
    <row r="45" spans="1:7" ht="14.25" hidden="1" x14ac:dyDescent="0.2">
      <c r="A45" s="44" t="s">
        <v>34</v>
      </c>
      <c r="B45" s="49"/>
      <c r="C45" s="49"/>
      <c r="D45" s="43">
        <f>SEKTOR_USD!H46</f>
        <v>2.849944000824125</v>
      </c>
      <c r="E45" s="43">
        <f>SEKTOR_TL!H45</f>
        <v>21.721449759408024</v>
      </c>
      <c r="F45" s="43">
        <f>SEKTOR_USD!L46</f>
        <v>4.5615429873628903</v>
      </c>
      <c r="G45" s="43">
        <f>SEKTOR_TL!L45</f>
        <v>19.872178841199926</v>
      </c>
    </row>
    <row r="46" spans="1:7" s="24" customFormat="1" ht="18" hidden="1" x14ac:dyDescent="0.25">
      <c r="A46" s="45" t="s">
        <v>40</v>
      </c>
      <c r="B46" s="50">
        <f>SEKTOR_USD!D47</f>
        <v>5.3431429626861311</v>
      </c>
      <c r="C46" s="50">
        <f>SEKTOR_TL!D46</f>
        <v>34.495863199323054</v>
      </c>
      <c r="D46" s="50">
        <f>SEKTOR_USD!H47</f>
        <v>7.4829644316993553</v>
      </c>
      <c r="E46" s="50">
        <f>SEKTOR_TL!H46</f>
        <v>27.204563718192194</v>
      </c>
      <c r="F46" s="50">
        <f>SEKTOR_USD!L47</f>
        <v>10.521982670860073</v>
      </c>
      <c r="G46" s="50">
        <f>SEKTOR_TL!L46</f>
        <v>26.7053879857772</v>
      </c>
    </row>
    <row r="47" spans="1:7" s="24" customFormat="1" ht="18" x14ac:dyDescent="0.25">
      <c r="A47" s="25"/>
      <c r="B47" s="27"/>
      <c r="C47" s="27"/>
      <c r="D47" s="27"/>
      <c r="E47" s="27"/>
    </row>
    <row r="48" spans="1:7" x14ac:dyDescent="0.2">
      <c r="A48" s="23" t="s">
        <v>36</v>
      </c>
    </row>
    <row r="49" spans="1:1" x14ac:dyDescent="0.2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>
      <selection activeCell="L8" sqref="L8:M8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7" width="12.7109375" bestFit="1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64" t="s">
        <v>125</v>
      </c>
      <c r="D2" s="164"/>
      <c r="E2" s="164"/>
      <c r="F2" s="164"/>
      <c r="G2" s="164"/>
      <c r="H2" s="164"/>
      <c r="I2" s="164"/>
      <c r="J2" s="164"/>
      <c r="K2" s="164"/>
    </row>
    <row r="6" spans="1:13" ht="22.5" customHeight="1" x14ac:dyDescent="0.2">
      <c r="A6" s="172" t="s">
        <v>114</v>
      </c>
      <c r="B6" s="173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4"/>
    </row>
    <row r="7" spans="1:13" ht="24" customHeight="1" x14ac:dyDescent="0.2">
      <c r="A7" s="52"/>
      <c r="B7" s="160" t="s">
        <v>127</v>
      </c>
      <c r="C7" s="160"/>
      <c r="D7" s="160"/>
      <c r="E7" s="160"/>
      <c r="F7" s="160" t="s">
        <v>128</v>
      </c>
      <c r="G7" s="160"/>
      <c r="H7" s="160"/>
      <c r="I7" s="160"/>
      <c r="J7" s="160" t="s">
        <v>106</v>
      </c>
      <c r="K7" s="160"/>
      <c r="L7" s="160"/>
      <c r="M7" s="160"/>
    </row>
    <row r="8" spans="1:13" ht="60" x14ac:dyDescent="0.2">
      <c r="A8" s="53" t="s">
        <v>41</v>
      </c>
      <c r="B8" s="72">
        <v>2018</v>
      </c>
      <c r="C8" s="73">
        <v>2019</v>
      </c>
      <c r="D8" s="74" t="s">
        <v>118</v>
      </c>
      <c r="E8" s="74" t="s">
        <v>119</v>
      </c>
      <c r="F8" s="72">
        <v>2018</v>
      </c>
      <c r="G8" s="73">
        <v>2019</v>
      </c>
      <c r="H8" s="74" t="s">
        <v>118</v>
      </c>
      <c r="I8" s="74" t="s">
        <v>119</v>
      </c>
      <c r="J8" s="72" t="s">
        <v>129</v>
      </c>
      <c r="K8" s="72" t="s">
        <v>130</v>
      </c>
      <c r="L8" s="74" t="s">
        <v>118</v>
      </c>
      <c r="M8" s="74" t="s">
        <v>119</v>
      </c>
    </row>
    <row r="9" spans="1:13" ht="22.5" customHeight="1" x14ac:dyDescent="0.25">
      <c r="A9" s="54" t="s">
        <v>200</v>
      </c>
      <c r="B9" s="77">
        <v>3832697.5890700002</v>
      </c>
      <c r="C9" s="77">
        <v>4268578.56544</v>
      </c>
      <c r="D9" s="66">
        <f>(C9-B9)/B9*100</f>
        <v>11.372694198807526</v>
      </c>
      <c r="E9" s="79">
        <f t="shared" ref="E9:E22" si="0">C9/C$22*100</f>
        <v>28.983932093863451</v>
      </c>
      <c r="F9" s="77">
        <v>26379481.1811</v>
      </c>
      <c r="G9" s="77">
        <v>27062851.39449</v>
      </c>
      <c r="H9" s="66">
        <f t="shared" ref="H9:H21" si="1">(G9-F9)/F9*100</f>
        <v>2.5905369734095136</v>
      </c>
      <c r="I9" s="67">
        <f t="shared" ref="I9:I22" si="2">G9/G$22*100</f>
        <v>28.253290217446153</v>
      </c>
      <c r="J9" s="77">
        <v>44681497.342639998</v>
      </c>
      <c r="K9" s="77">
        <v>48102675.586719997</v>
      </c>
      <c r="L9" s="66">
        <f t="shared" ref="L9:L22" si="3">(K9-J9)/J9*100</f>
        <v>7.6568119860547625</v>
      </c>
      <c r="M9" s="79">
        <f t="shared" ref="M9:M22" si="4">K9/K$22*100</f>
        <v>29.069272875261813</v>
      </c>
    </row>
    <row r="10" spans="1:13" ht="22.5" customHeight="1" x14ac:dyDescent="0.25">
      <c r="A10" s="54" t="s">
        <v>201</v>
      </c>
      <c r="B10" s="77">
        <v>2874720.0202700002</v>
      </c>
      <c r="C10" s="77">
        <v>2995288.69282</v>
      </c>
      <c r="D10" s="66">
        <f t="shared" ref="D10:D22" si="5">(C10-B10)/B10*100</f>
        <v>4.1941013976963122</v>
      </c>
      <c r="E10" s="79">
        <f t="shared" si="0"/>
        <v>20.338209252396201</v>
      </c>
      <c r="F10" s="77">
        <v>19956576.74157</v>
      </c>
      <c r="G10" s="77">
        <v>18940628.782310002</v>
      </c>
      <c r="H10" s="66">
        <f t="shared" si="1"/>
        <v>-5.0907927367310224</v>
      </c>
      <c r="I10" s="67">
        <f t="shared" si="2"/>
        <v>19.773787842491416</v>
      </c>
      <c r="J10" s="77">
        <v>32064174.555709999</v>
      </c>
      <c r="K10" s="77">
        <v>31826634.67427</v>
      </c>
      <c r="L10" s="66">
        <f t="shared" si="3"/>
        <v>-0.74082643552006722</v>
      </c>
      <c r="M10" s="79">
        <f t="shared" si="4"/>
        <v>19.2333818600112</v>
      </c>
    </row>
    <row r="11" spans="1:13" ht="22.5" customHeight="1" x14ac:dyDescent="0.25">
      <c r="A11" s="54" t="s">
        <v>202</v>
      </c>
      <c r="B11" s="77">
        <v>1751771.0814</v>
      </c>
      <c r="C11" s="77">
        <v>1832547.5186399999</v>
      </c>
      <c r="D11" s="66">
        <f t="shared" si="5"/>
        <v>4.6111297359381034</v>
      </c>
      <c r="E11" s="79">
        <f t="shared" si="0"/>
        <v>12.443119418973318</v>
      </c>
      <c r="F11" s="77">
        <v>11644629.15815</v>
      </c>
      <c r="G11" s="77">
        <v>11526217.054369999</v>
      </c>
      <c r="H11" s="66">
        <f t="shared" si="1"/>
        <v>-1.0168817071956777</v>
      </c>
      <c r="I11" s="67">
        <f t="shared" si="2"/>
        <v>12.033231487673026</v>
      </c>
      <c r="J11" s="77">
        <v>19805414.112410001</v>
      </c>
      <c r="K11" s="77">
        <v>19600712.807840001</v>
      </c>
      <c r="L11" s="66">
        <f t="shared" si="3"/>
        <v>-1.033562355263935</v>
      </c>
      <c r="M11" s="79">
        <f t="shared" si="4"/>
        <v>11.845047332835732</v>
      </c>
    </row>
    <row r="12" spans="1:13" ht="22.5" customHeight="1" x14ac:dyDescent="0.25">
      <c r="A12" s="54" t="s">
        <v>203</v>
      </c>
      <c r="B12" s="77">
        <v>1261950.0819000001</v>
      </c>
      <c r="C12" s="77">
        <v>1381819.5454599999</v>
      </c>
      <c r="D12" s="66">
        <f t="shared" si="5"/>
        <v>9.4987484274753253</v>
      </c>
      <c r="E12" s="79">
        <f t="shared" si="0"/>
        <v>9.3826465315292928</v>
      </c>
      <c r="F12" s="77">
        <v>7923763.72499</v>
      </c>
      <c r="G12" s="77">
        <v>8984005.6552000009</v>
      </c>
      <c r="H12" s="66">
        <f t="shared" si="1"/>
        <v>13.380534390067755</v>
      </c>
      <c r="I12" s="67">
        <f t="shared" si="2"/>
        <v>9.3791934704715736</v>
      </c>
      <c r="J12" s="77">
        <v>13147171.276729999</v>
      </c>
      <c r="K12" s="77">
        <v>15166219.52736</v>
      </c>
      <c r="L12" s="66">
        <f t="shared" si="3"/>
        <v>15.35728262857304</v>
      </c>
      <c r="M12" s="79">
        <f t="shared" si="4"/>
        <v>9.1652068944095504</v>
      </c>
    </row>
    <row r="13" spans="1:13" ht="22.5" customHeight="1" x14ac:dyDescent="0.25">
      <c r="A13" s="55" t="s">
        <v>204</v>
      </c>
      <c r="B13" s="77">
        <v>902891.36930999998</v>
      </c>
      <c r="C13" s="77">
        <v>1050515.6938799999</v>
      </c>
      <c r="D13" s="66">
        <f t="shared" si="5"/>
        <v>16.350175623321793</v>
      </c>
      <c r="E13" s="79">
        <f t="shared" si="0"/>
        <v>7.1330713651318751</v>
      </c>
      <c r="F13" s="77">
        <v>6644213.4560399996</v>
      </c>
      <c r="G13" s="77">
        <v>7727903.9041499998</v>
      </c>
      <c r="H13" s="66">
        <f t="shared" si="1"/>
        <v>16.31028947639933</v>
      </c>
      <c r="I13" s="67">
        <f t="shared" si="2"/>
        <v>8.0678384030493895</v>
      </c>
      <c r="J13" s="77">
        <v>11490181.291270001</v>
      </c>
      <c r="K13" s="77">
        <v>13554812.3978</v>
      </c>
      <c r="L13" s="66">
        <f t="shared" si="3"/>
        <v>17.968655621636387</v>
      </c>
      <c r="M13" s="79">
        <f t="shared" si="4"/>
        <v>8.1914058949646442</v>
      </c>
    </row>
    <row r="14" spans="1:13" ht="22.5" customHeight="1" x14ac:dyDescent="0.25">
      <c r="A14" s="54" t="s">
        <v>205</v>
      </c>
      <c r="B14" s="77">
        <v>1082547.4935600001</v>
      </c>
      <c r="C14" s="77">
        <v>1122902.9439999999</v>
      </c>
      <c r="D14" s="66">
        <f t="shared" si="5"/>
        <v>3.7278226294986214</v>
      </c>
      <c r="E14" s="79">
        <f t="shared" si="0"/>
        <v>7.6245856033671329</v>
      </c>
      <c r="F14" s="77">
        <v>7711242.7071399996</v>
      </c>
      <c r="G14" s="77">
        <v>7614695.0662000002</v>
      </c>
      <c r="H14" s="66">
        <f t="shared" si="1"/>
        <v>-1.2520373771999669</v>
      </c>
      <c r="I14" s="67">
        <f t="shared" si="2"/>
        <v>7.9496497426175328</v>
      </c>
      <c r="J14" s="77">
        <v>13073979.82109</v>
      </c>
      <c r="K14" s="77">
        <v>13220298.86709</v>
      </c>
      <c r="L14" s="66">
        <f t="shared" si="3"/>
        <v>1.1191622444144267</v>
      </c>
      <c r="M14" s="79">
        <f t="shared" si="4"/>
        <v>7.9892536240967678</v>
      </c>
    </row>
    <row r="15" spans="1:13" ht="22.5" customHeight="1" x14ac:dyDescent="0.25">
      <c r="A15" s="54" t="s">
        <v>206</v>
      </c>
      <c r="B15" s="77">
        <v>696620.42679000006</v>
      </c>
      <c r="C15" s="77">
        <v>799055.17775999999</v>
      </c>
      <c r="D15" s="66">
        <f t="shared" si="5"/>
        <v>14.704528754922578</v>
      </c>
      <c r="E15" s="79">
        <f t="shared" si="0"/>
        <v>5.4256377518633183</v>
      </c>
      <c r="F15" s="77">
        <v>4783813.9849199997</v>
      </c>
      <c r="G15" s="77">
        <v>5064384.6746699996</v>
      </c>
      <c r="H15" s="66">
        <f t="shared" si="1"/>
        <v>5.8649999902680561</v>
      </c>
      <c r="I15" s="67">
        <f t="shared" si="2"/>
        <v>5.2871564751440188</v>
      </c>
      <c r="J15" s="77">
        <v>8320726.3703100001</v>
      </c>
      <c r="K15" s="77">
        <v>8750955.8485000003</v>
      </c>
      <c r="L15" s="66">
        <f t="shared" si="3"/>
        <v>5.1705759694868005</v>
      </c>
      <c r="M15" s="79">
        <f t="shared" si="4"/>
        <v>5.2883528904916908</v>
      </c>
    </row>
    <row r="16" spans="1:13" ht="22.5" customHeight="1" x14ac:dyDescent="0.25">
      <c r="A16" s="54" t="s">
        <v>207</v>
      </c>
      <c r="B16" s="77">
        <v>593962.69319999998</v>
      </c>
      <c r="C16" s="77">
        <v>585563.32172000001</v>
      </c>
      <c r="D16" s="66">
        <f t="shared" si="5"/>
        <v>-1.414124418277517</v>
      </c>
      <c r="E16" s="79">
        <f t="shared" si="0"/>
        <v>3.9760138634440603</v>
      </c>
      <c r="F16" s="77">
        <v>4032995.3097299999</v>
      </c>
      <c r="G16" s="77">
        <v>4138910.6729600001</v>
      </c>
      <c r="H16" s="66">
        <f t="shared" si="1"/>
        <v>2.6262208382556005</v>
      </c>
      <c r="I16" s="67">
        <f t="shared" si="2"/>
        <v>4.3209727874806578</v>
      </c>
      <c r="J16" s="77">
        <v>7113353.1850899998</v>
      </c>
      <c r="K16" s="77">
        <v>7124693.6930299997</v>
      </c>
      <c r="L16" s="66">
        <f t="shared" si="3"/>
        <v>0.15942562733663054</v>
      </c>
      <c r="M16" s="79">
        <f t="shared" si="4"/>
        <v>4.3055747437991565</v>
      </c>
    </row>
    <row r="17" spans="1:13" ht="22.5" customHeight="1" x14ac:dyDescent="0.25">
      <c r="A17" s="54" t="s">
        <v>208</v>
      </c>
      <c r="B17" s="77">
        <v>201826.67798000001</v>
      </c>
      <c r="C17" s="77">
        <v>207879.59857999999</v>
      </c>
      <c r="D17" s="66">
        <f t="shared" si="5"/>
        <v>2.999068636803206</v>
      </c>
      <c r="E17" s="79">
        <f t="shared" si="0"/>
        <v>1.4115162873478109</v>
      </c>
      <c r="F17" s="77">
        <v>1477808.97064</v>
      </c>
      <c r="G17" s="77">
        <v>1415244.0657200001</v>
      </c>
      <c r="H17" s="66">
        <f t="shared" si="1"/>
        <v>-4.2336260073522682</v>
      </c>
      <c r="I17" s="67">
        <f t="shared" si="2"/>
        <v>1.4774977231499935</v>
      </c>
      <c r="J17" s="77">
        <v>2554058.8057200001</v>
      </c>
      <c r="K17" s="77">
        <v>2481136.4394299998</v>
      </c>
      <c r="L17" s="66">
        <f t="shared" si="3"/>
        <v>-2.855156119611864</v>
      </c>
      <c r="M17" s="79">
        <f t="shared" si="4"/>
        <v>1.4993933563740913</v>
      </c>
    </row>
    <row r="18" spans="1:13" ht="22.5" customHeight="1" x14ac:dyDescent="0.25">
      <c r="A18" s="54" t="s">
        <v>209</v>
      </c>
      <c r="B18" s="77">
        <v>144142.12187</v>
      </c>
      <c r="C18" s="77">
        <v>172071.50612000001</v>
      </c>
      <c r="D18" s="66">
        <f t="shared" si="5"/>
        <v>19.376282163508851</v>
      </c>
      <c r="E18" s="79">
        <f t="shared" si="0"/>
        <v>1.1683769602016927</v>
      </c>
      <c r="F18" s="77">
        <v>1023349.62037</v>
      </c>
      <c r="G18" s="77">
        <v>1039409.82001</v>
      </c>
      <c r="H18" s="66">
        <f t="shared" si="1"/>
        <v>1.5693756386202906</v>
      </c>
      <c r="I18" s="67">
        <f t="shared" si="2"/>
        <v>1.0851313068062398</v>
      </c>
      <c r="J18" s="77">
        <v>1787357.4557099999</v>
      </c>
      <c r="K18" s="77">
        <v>1793572.7501099999</v>
      </c>
      <c r="L18" s="66">
        <f t="shared" si="3"/>
        <v>0.34773650789014021</v>
      </c>
      <c r="M18" s="79">
        <f t="shared" si="4"/>
        <v>1.0838868120877536</v>
      </c>
    </row>
    <row r="19" spans="1:13" ht="22.5" customHeight="1" x14ac:dyDescent="0.25">
      <c r="A19" s="54" t="s">
        <v>210</v>
      </c>
      <c r="B19" s="77">
        <v>135966.88404</v>
      </c>
      <c r="C19" s="77">
        <v>170267.85216000001</v>
      </c>
      <c r="D19" s="66">
        <f t="shared" si="5"/>
        <v>25.227442963176994</v>
      </c>
      <c r="E19" s="79">
        <f t="shared" si="0"/>
        <v>1.1561300299657773</v>
      </c>
      <c r="F19" s="77">
        <v>1068091.69989</v>
      </c>
      <c r="G19" s="77">
        <v>1091535.4189800001</v>
      </c>
      <c r="H19" s="66">
        <f t="shared" si="1"/>
        <v>2.1949163252943951</v>
      </c>
      <c r="I19" s="67">
        <f t="shared" si="2"/>
        <v>1.1395498029946152</v>
      </c>
      <c r="J19" s="77">
        <v>1805109.09338</v>
      </c>
      <c r="K19" s="77">
        <v>1779220.0525100001</v>
      </c>
      <c r="L19" s="66">
        <f t="shared" si="3"/>
        <v>-1.4342092101216797</v>
      </c>
      <c r="M19" s="79">
        <f t="shared" si="4"/>
        <v>1.0752132304638304</v>
      </c>
    </row>
    <row r="20" spans="1:13" ht="22.5" customHeight="1" x14ac:dyDescent="0.25">
      <c r="A20" s="54" t="s">
        <v>211</v>
      </c>
      <c r="B20" s="77">
        <v>85618.300319999995</v>
      </c>
      <c r="C20" s="77">
        <v>85851.530780000001</v>
      </c>
      <c r="D20" s="66">
        <f t="shared" si="5"/>
        <v>0.27240725303854774</v>
      </c>
      <c r="E20" s="79">
        <f t="shared" si="0"/>
        <v>0.58293759857861627</v>
      </c>
      <c r="F20" s="77">
        <v>590505.48497999995</v>
      </c>
      <c r="G20" s="77">
        <v>677648.70479999995</v>
      </c>
      <c r="H20" s="66">
        <f t="shared" si="1"/>
        <v>14.757393798459212</v>
      </c>
      <c r="I20" s="67">
        <f t="shared" si="2"/>
        <v>0.7074570688471129</v>
      </c>
      <c r="J20" s="77">
        <v>1204188.4634100001</v>
      </c>
      <c r="K20" s="77">
        <v>1160824.86203</v>
      </c>
      <c r="L20" s="66">
        <f t="shared" si="3"/>
        <v>-3.6010643431347802</v>
      </c>
      <c r="M20" s="79">
        <f t="shared" si="4"/>
        <v>0.7015063977866175</v>
      </c>
    </row>
    <row r="21" spans="1:13" ht="22.5" customHeight="1" x14ac:dyDescent="0.25">
      <c r="A21" s="54" t="s">
        <v>212</v>
      </c>
      <c r="B21" s="77">
        <v>68589.175080000001</v>
      </c>
      <c r="C21" s="77">
        <v>55054.430800000002</v>
      </c>
      <c r="D21" s="66">
        <f t="shared" si="5"/>
        <v>-19.733061761150427</v>
      </c>
      <c r="E21" s="79">
        <f t="shared" si="0"/>
        <v>0.37382324333745098</v>
      </c>
      <c r="F21" s="77">
        <v>477830.62404999998</v>
      </c>
      <c r="G21" s="77">
        <v>503112.78181000001</v>
      </c>
      <c r="H21" s="66">
        <f t="shared" si="1"/>
        <v>5.2910291822054747</v>
      </c>
      <c r="I21" s="67">
        <f t="shared" si="2"/>
        <v>0.52524367182826448</v>
      </c>
      <c r="J21" s="77">
        <v>938742.94599000004</v>
      </c>
      <c r="K21" s="77">
        <v>914261.77020000003</v>
      </c>
      <c r="L21" s="66">
        <f t="shared" si="3"/>
        <v>-2.6078678827442072</v>
      </c>
      <c r="M21" s="79">
        <f t="shared" si="4"/>
        <v>0.55250408741714496</v>
      </c>
    </row>
    <row r="22" spans="1:13" ht="24" customHeight="1" x14ac:dyDescent="0.2">
      <c r="A22" s="69" t="s">
        <v>42</v>
      </c>
      <c r="B22" s="78">
        <f>SUM(B9:B21)</f>
        <v>13633303.914789999</v>
      </c>
      <c r="C22" s="78">
        <f>SUM(C9:C21)</f>
        <v>14727396.37816</v>
      </c>
      <c r="D22" s="76">
        <f t="shared" si="5"/>
        <v>8.0251454101531614</v>
      </c>
      <c r="E22" s="80">
        <f t="shared" si="0"/>
        <v>100</v>
      </c>
      <c r="F22" s="68">
        <f>SUM(F9:F21)</f>
        <v>93714302.663570002</v>
      </c>
      <c r="G22" s="68">
        <f>SUM(G9:G21)</f>
        <v>95786547.995670006</v>
      </c>
      <c r="H22" s="76">
        <f>(G22-F22)/F22*100</f>
        <v>2.2112369971308099</v>
      </c>
      <c r="I22" s="71">
        <f t="shared" si="2"/>
        <v>100</v>
      </c>
      <c r="J22" s="78">
        <f>SUM(J9:J21)</f>
        <v>157985954.71946001</v>
      </c>
      <c r="K22" s="78">
        <f>SUM(K9:K21)</f>
        <v>165476019.27689001</v>
      </c>
      <c r="L22" s="76">
        <f t="shared" si="3"/>
        <v>4.7409686327688512</v>
      </c>
      <c r="M22" s="80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59"/>
  <sheetViews>
    <sheetView showGridLines="0" topLeftCell="C1" workbookViewId="0">
      <selection activeCell="C1" sqref="C1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31"/>
    </row>
    <row r="8" spans="9:9" x14ac:dyDescent="0.2">
      <c r="I8" s="31"/>
    </row>
    <row r="9" spans="9:9" x14ac:dyDescent="0.2">
      <c r="I9" s="31"/>
    </row>
    <row r="10" spans="9:9" x14ac:dyDescent="0.2">
      <c r="I10" s="31"/>
    </row>
    <row r="17" spans="3:14" ht="12.75" customHeight="1" x14ac:dyDescent="0.2"/>
    <row r="21" spans="3:14" x14ac:dyDescent="0.2">
      <c r="C21" s="1"/>
    </row>
    <row r="23" spans="3:14" x14ac:dyDescent="0.2">
      <c r="H23" s="31"/>
      <c r="I23" s="31"/>
    </row>
    <row r="24" spans="3:14" x14ac:dyDescent="0.2">
      <c r="H24" s="31"/>
      <c r="I24" s="31"/>
    </row>
    <row r="25" spans="3:14" x14ac:dyDescent="0.2">
      <c r="H25" s="175"/>
      <c r="I25" s="175"/>
      <c r="N25" t="s">
        <v>43</v>
      </c>
    </row>
    <row r="26" spans="3:14" x14ac:dyDescent="0.2">
      <c r="H26" s="175"/>
      <c r="I26" s="175"/>
    </row>
    <row r="27" spans="3:14" ht="12.75" customHeight="1" x14ac:dyDescent="0.2"/>
    <row r="28" spans="3:14" ht="12.75" customHeight="1" x14ac:dyDescent="0.2"/>
    <row r="29" spans="3:14" ht="9.75" customHeight="1" x14ac:dyDescent="0.2"/>
    <row r="36" spans="8:9" x14ac:dyDescent="0.2">
      <c r="H36" s="31"/>
      <c r="I36" s="31"/>
    </row>
    <row r="37" spans="8:9" x14ac:dyDescent="0.2">
      <c r="H37" s="31"/>
      <c r="I37" s="31"/>
    </row>
    <row r="38" spans="8:9" x14ac:dyDescent="0.2">
      <c r="H38" s="175"/>
      <c r="I38" s="175"/>
    </row>
    <row r="39" spans="8:9" x14ac:dyDescent="0.2">
      <c r="H39" s="175"/>
      <c r="I39" s="175"/>
    </row>
    <row r="40" spans="8:9" ht="12.75" customHeight="1" x14ac:dyDescent="0.2"/>
    <row r="41" spans="8:9" ht="13.5" customHeight="1" x14ac:dyDescent="0.2"/>
    <row r="42" spans="8:9" ht="12.75" customHeight="1" x14ac:dyDescent="0.2"/>
    <row r="48" spans="8:9" x14ac:dyDescent="0.2">
      <c r="H48" s="31"/>
      <c r="I48" s="31"/>
    </row>
    <row r="49" spans="3:9" x14ac:dyDescent="0.2">
      <c r="H49" s="31"/>
      <c r="I49" s="31"/>
    </row>
    <row r="50" spans="3:9" x14ac:dyDescent="0.2">
      <c r="H50" s="175"/>
      <c r="I50" s="175"/>
    </row>
    <row r="51" spans="3:9" x14ac:dyDescent="0.2">
      <c r="H51" s="175"/>
      <c r="I51" s="175"/>
    </row>
    <row r="54" spans="3:9" ht="15.75" customHeight="1" x14ac:dyDescent="0.2"/>
    <row r="55" spans="3:9" ht="12.75" customHeight="1" x14ac:dyDescent="0.2"/>
    <row r="56" spans="3:9" ht="12.75" customHeight="1" x14ac:dyDescent="0.2"/>
    <row r="57" spans="3:9" ht="12.75" customHeight="1" x14ac:dyDescent="0.2"/>
    <row r="59" spans="3:9" x14ac:dyDescent="0.2">
      <c r="C59" s="32"/>
    </row>
  </sheetData>
  <mergeCells count="3">
    <mergeCell ref="H25:I26"/>
    <mergeCell ref="H38:I39"/>
    <mergeCell ref="H50:I51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I5" sqref="I5:I24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75" x14ac:dyDescent="0.25">
      <c r="A3" s="39"/>
      <c r="B3" s="75" t="s">
        <v>121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6" s="41" customFormat="1" x14ac:dyDescent="0.2">
      <c r="A4" s="51"/>
      <c r="B4" s="64" t="s">
        <v>105</v>
      </c>
      <c r="C4" s="64" t="s">
        <v>44</v>
      </c>
      <c r="D4" s="64" t="s">
        <v>45</v>
      </c>
      <c r="E4" s="64" t="s">
        <v>46</v>
      </c>
      <c r="F4" s="64" t="s">
        <v>47</v>
      </c>
      <c r="G4" s="64" t="s">
        <v>48</v>
      </c>
      <c r="H4" s="64" t="s">
        <v>49</v>
      </c>
      <c r="I4" s="64" t="s">
        <v>0</v>
      </c>
      <c r="J4" s="64" t="s">
        <v>104</v>
      </c>
      <c r="K4" s="64" t="s">
        <v>50</v>
      </c>
      <c r="L4" s="64" t="s">
        <v>51</v>
      </c>
      <c r="M4" s="64" t="s">
        <v>52</v>
      </c>
      <c r="N4" s="64" t="s">
        <v>53</v>
      </c>
      <c r="O4" s="65" t="s">
        <v>103</v>
      </c>
      <c r="P4" s="65" t="s">
        <v>102</v>
      </c>
    </row>
    <row r="5" spans="1:16" x14ac:dyDescent="0.2">
      <c r="A5" s="56" t="s">
        <v>101</v>
      </c>
      <c r="B5" s="57" t="s">
        <v>170</v>
      </c>
      <c r="C5" s="81">
        <v>1243966.54675</v>
      </c>
      <c r="D5" s="81">
        <v>1182473.1733299999</v>
      </c>
      <c r="E5" s="81">
        <v>1331419.85803</v>
      </c>
      <c r="F5" s="81">
        <v>1223684.1840299999</v>
      </c>
      <c r="G5" s="81">
        <v>1427110.7331699999</v>
      </c>
      <c r="H5" s="81">
        <v>1031272.64998</v>
      </c>
      <c r="I5" s="58">
        <v>1353155.7016</v>
      </c>
      <c r="J5" s="58">
        <v>0</v>
      </c>
      <c r="K5" s="58">
        <v>0</v>
      </c>
      <c r="L5" s="58">
        <v>0</v>
      </c>
      <c r="M5" s="58">
        <v>0</v>
      </c>
      <c r="N5" s="58">
        <v>0</v>
      </c>
      <c r="O5" s="81">
        <v>8793082.8468900006</v>
      </c>
      <c r="P5" s="59">
        <f t="shared" ref="P5:P24" si="0">O5/O$26*100</f>
        <v>9.1798723629621648</v>
      </c>
    </row>
    <row r="6" spans="1:16" x14ac:dyDescent="0.2">
      <c r="A6" s="56" t="s">
        <v>100</v>
      </c>
      <c r="B6" s="57" t="s">
        <v>171</v>
      </c>
      <c r="C6" s="81">
        <v>931065.25884999998</v>
      </c>
      <c r="D6" s="81">
        <v>848115.52246999997</v>
      </c>
      <c r="E6" s="81">
        <v>846374.66529000003</v>
      </c>
      <c r="F6" s="81">
        <v>817497.15326000005</v>
      </c>
      <c r="G6" s="81">
        <v>845600.43483000004</v>
      </c>
      <c r="H6" s="81">
        <v>674785.32582000003</v>
      </c>
      <c r="I6" s="58">
        <v>1072500.7805399999</v>
      </c>
      <c r="J6" s="58">
        <v>0</v>
      </c>
      <c r="K6" s="58">
        <v>0</v>
      </c>
      <c r="L6" s="58">
        <v>0</v>
      </c>
      <c r="M6" s="58">
        <v>0</v>
      </c>
      <c r="N6" s="58">
        <v>0</v>
      </c>
      <c r="O6" s="81">
        <v>6035939.1410600003</v>
      </c>
      <c r="P6" s="59">
        <f t="shared" si="0"/>
        <v>6.3014476117594853</v>
      </c>
    </row>
    <row r="7" spans="1:16" x14ac:dyDescent="0.2">
      <c r="A7" s="56" t="s">
        <v>99</v>
      </c>
      <c r="B7" s="57" t="s">
        <v>173</v>
      </c>
      <c r="C7" s="81">
        <v>774202.45264999999</v>
      </c>
      <c r="D7" s="81">
        <v>803004.86051000003</v>
      </c>
      <c r="E7" s="81">
        <v>831218.50586999999</v>
      </c>
      <c r="F7" s="81">
        <v>771343.23522000003</v>
      </c>
      <c r="G7" s="81">
        <v>854894.28815000004</v>
      </c>
      <c r="H7" s="81">
        <v>608222.35571000003</v>
      </c>
      <c r="I7" s="58">
        <v>728255.06311999995</v>
      </c>
      <c r="J7" s="58">
        <v>0</v>
      </c>
      <c r="K7" s="58">
        <v>0</v>
      </c>
      <c r="L7" s="58">
        <v>0</v>
      </c>
      <c r="M7" s="58">
        <v>0</v>
      </c>
      <c r="N7" s="58">
        <v>0</v>
      </c>
      <c r="O7" s="81">
        <v>5371140.7612300003</v>
      </c>
      <c r="P7" s="59">
        <f t="shared" si="0"/>
        <v>5.6074061270824798</v>
      </c>
    </row>
    <row r="8" spans="1:16" x14ac:dyDescent="0.2">
      <c r="A8" s="56" t="s">
        <v>98</v>
      </c>
      <c r="B8" s="57" t="s">
        <v>176</v>
      </c>
      <c r="C8" s="81">
        <v>611418.01155000005</v>
      </c>
      <c r="D8" s="81">
        <v>739827.24627</v>
      </c>
      <c r="E8" s="81">
        <v>761203.62396999996</v>
      </c>
      <c r="F8" s="81">
        <v>686460.89142</v>
      </c>
      <c r="G8" s="81">
        <v>735872.35817999998</v>
      </c>
      <c r="H8" s="81">
        <v>448146.31371000002</v>
      </c>
      <c r="I8" s="58">
        <v>646624.36693999998</v>
      </c>
      <c r="J8" s="58">
        <v>0</v>
      </c>
      <c r="K8" s="58">
        <v>0</v>
      </c>
      <c r="L8" s="58">
        <v>0</v>
      </c>
      <c r="M8" s="58">
        <v>0</v>
      </c>
      <c r="N8" s="58">
        <v>0</v>
      </c>
      <c r="O8" s="81">
        <v>4629552.8120400002</v>
      </c>
      <c r="P8" s="59">
        <f t="shared" si="0"/>
        <v>4.833197258814752</v>
      </c>
    </row>
    <row r="9" spans="1:16" x14ac:dyDescent="0.2">
      <c r="A9" s="56" t="s">
        <v>97</v>
      </c>
      <c r="B9" s="57" t="s">
        <v>172</v>
      </c>
      <c r="C9" s="81">
        <v>554926.34577999997</v>
      </c>
      <c r="D9" s="81">
        <v>573816.04775000003</v>
      </c>
      <c r="E9" s="81">
        <v>684483.70562999998</v>
      </c>
      <c r="F9" s="81">
        <v>683267.43868999998</v>
      </c>
      <c r="G9" s="81">
        <v>733737.47534999996</v>
      </c>
      <c r="H9" s="81">
        <v>627153.07487999997</v>
      </c>
      <c r="I9" s="58">
        <v>728411.72563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81">
        <v>4585795.8137100004</v>
      </c>
      <c r="P9" s="59">
        <f t="shared" si="0"/>
        <v>4.7875154806886862</v>
      </c>
    </row>
    <row r="10" spans="1:16" x14ac:dyDescent="0.2">
      <c r="A10" s="56" t="s">
        <v>96</v>
      </c>
      <c r="B10" s="57" t="s">
        <v>174</v>
      </c>
      <c r="C10" s="81">
        <v>585694.44620000001</v>
      </c>
      <c r="D10" s="81">
        <v>593055.02246999997</v>
      </c>
      <c r="E10" s="81">
        <v>668624.50228000002</v>
      </c>
      <c r="F10" s="81">
        <v>750474.24453000003</v>
      </c>
      <c r="G10" s="81">
        <v>757490.08429999999</v>
      </c>
      <c r="H10" s="81">
        <v>479389.69799999997</v>
      </c>
      <c r="I10" s="58">
        <v>700641.60328000004</v>
      </c>
      <c r="J10" s="58">
        <v>0</v>
      </c>
      <c r="K10" s="58">
        <v>0</v>
      </c>
      <c r="L10" s="58">
        <v>0</v>
      </c>
      <c r="M10" s="58">
        <v>0</v>
      </c>
      <c r="N10" s="58">
        <v>0</v>
      </c>
      <c r="O10" s="81">
        <v>4535369.6010600002</v>
      </c>
      <c r="P10" s="59">
        <f t="shared" si="0"/>
        <v>4.7348711233074399</v>
      </c>
    </row>
    <row r="11" spans="1:16" x14ac:dyDescent="0.2">
      <c r="A11" s="56" t="s">
        <v>95</v>
      </c>
      <c r="B11" s="57" t="s">
        <v>175</v>
      </c>
      <c r="C11" s="81">
        <v>539408.58580999996</v>
      </c>
      <c r="D11" s="81">
        <v>559586.44955999998</v>
      </c>
      <c r="E11" s="81">
        <v>627754.55714000005</v>
      </c>
      <c r="F11" s="81">
        <v>651692.43104000005</v>
      </c>
      <c r="G11" s="81">
        <v>659514.42169999995</v>
      </c>
      <c r="H11" s="81">
        <v>429906.41707999998</v>
      </c>
      <c r="I11" s="58">
        <v>662056.38465000002</v>
      </c>
      <c r="J11" s="58">
        <v>0</v>
      </c>
      <c r="K11" s="58">
        <v>0</v>
      </c>
      <c r="L11" s="58">
        <v>0</v>
      </c>
      <c r="M11" s="58">
        <v>0</v>
      </c>
      <c r="N11" s="58">
        <v>0</v>
      </c>
      <c r="O11" s="81">
        <v>4129919.2469799998</v>
      </c>
      <c r="P11" s="59">
        <f t="shared" si="0"/>
        <v>4.3115858472806554</v>
      </c>
    </row>
    <row r="12" spans="1:16" x14ac:dyDescent="0.2">
      <c r="A12" s="56" t="s">
        <v>94</v>
      </c>
      <c r="B12" s="57" t="s">
        <v>177</v>
      </c>
      <c r="C12" s="81">
        <v>386539.28165000002</v>
      </c>
      <c r="D12" s="81">
        <v>409449.41934000002</v>
      </c>
      <c r="E12" s="81">
        <v>402768.69876</v>
      </c>
      <c r="F12" s="81">
        <v>350552.15831999999</v>
      </c>
      <c r="G12" s="81">
        <v>505424.87257000001</v>
      </c>
      <c r="H12" s="81">
        <v>448526.49544000003</v>
      </c>
      <c r="I12" s="58">
        <v>582455.49453000003</v>
      </c>
      <c r="J12" s="58">
        <v>0</v>
      </c>
      <c r="K12" s="58">
        <v>0</v>
      </c>
      <c r="L12" s="58">
        <v>0</v>
      </c>
      <c r="M12" s="58">
        <v>0</v>
      </c>
      <c r="N12" s="58">
        <v>0</v>
      </c>
      <c r="O12" s="81">
        <v>3085716.4206099999</v>
      </c>
      <c r="P12" s="59">
        <f t="shared" si="0"/>
        <v>3.221450699684353</v>
      </c>
    </row>
    <row r="13" spans="1:16" x14ac:dyDescent="0.2">
      <c r="A13" s="56" t="s">
        <v>93</v>
      </c>
      <c r="B13" s="57" t="s">
        <v>178</v>
      </c>
      <c r="C13" s="81">
        <v>291567.69624999998</v>
      </c>
      <c r="D13" s="81">
        <v>348002.91872999998</v>
      </c>
      <c r="E13" s="81">
        <v>448872.19300000003</v>
      </c>
      <c r="F13" s="81">
        <v>359577.23099000001</v>
      </c>
      <c r="G13" s="81">
        <v>404875.87344</v>
      </c>
      <c r="H13" s="81">
        <v>225979.11705</v>
      </c>
      <c r="I13" s="58">
        <v>425863.81946999999</v>
      </c>
      <c r="J13" s="58">
        <v>0</v>
      </c>
      <c r="K13" s="58">
        <v>0</v>
      </c>
      <c r="L13" s="58">
        <v>0</v>
      </c>
      <c r="M13" s="58">
        <v>0</v>
      </c>
      <c r="N13" s="58">
        <v>0</v>
      </c>
      <c r="O13" s="81">
        <v>2504738.8489299999</v>
      </c>
      <c r="P13" s="59">
        <f t="shared" si="0"/>
        <v>2.6149171270304321</v>
      </c>
    </row>
    <row r="14" spans="1:16" x14ac:dyDescent="0.2">
      <c r="A14" s="56" t="s">
        <v>92</v>
      </c>
      <c r="B14" s="57" t="s">
        <v>213</v>
      </c>
      <c r="C14" s="81">
        <v>309653.59568999999</v>
      </c>
      <c r="D14" s="81">
        <v>318274.96870000003</v>
      </c>
      <c r="E14" s="81">
        <v>386370.02610000002</v>
      </c>
      <c r="F14" s="81">
        <v>315193.89448999998</v>
      </c>
      <c r="G14" s="81">
        <v>338710.79830999998</v>
      </c>
      <c r="H14" s="81">
        <v>283250.71051</v>
      </c>
      <c r="I14" s="58">
        <v>332467.28074999998</v>
      </c>
      <c r="J14" s="58">
        <v>0</v>
      </c>
      <c r="K14" s="58">
        <v>0</v>
      </c>
      <c r="L14" s="58">
        <v>0</v>
      </c>
      <c r="M14" s="58">
        <v>0</v>
      </c>
      <c r="N14" s="58">
        <v>0</v>
      </c>
      <c r="O14" s="81">
        <v>2283921.2745500002</v>
      </c>
      <c r="P14" s="59">
        <f t="shared" si="0"/>
        <v>2.3843862445624873</v>
      </c>
    </row>
    <row r="15" spans="1:16" x14ac:dyDescent="0.2">
      <c r="A15" s="56" t="s">
        <v>91</v>
      </c>
      <c r="B15" s="57" t="s">
        <v>179</v>
      </c>
      <c r="C15" s="81">
        <v>264935.96269999997</v>
      </c>
      <c r="D15" s="81">
        <v>300449.37297000003</v>
      </c>
      <c r="E15" s="81">
        <v>300210.16832</v>
      </c>
      <c r="F15" s="81">
        <v>280224.01598000003</v>
      </c>
      <c r="G15" s="81">
        <v>334806.68553000002</v>
      </c>
      <c r="H15" s="81">
        <v>270506.87913999998</v>
      </c>
      <c r="I15" s="58">
        <v>347634.10931999999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81">
        <v>2098767.1939599998</v>
      </c>
      <c r="P15" s="59">
        <f t="shared" si="0"/>
        <v>2.1910876191663928</v>
      </c>
    </row>
    <row r="16" spans="1:16" x14ac:dyDescent="0.2">
      <c r="A16" s="56" t="s">
        <v>90</v>
      </c>
      <c r="B16" s="57" t="s">
        <v>214</v>
      </c>
      <c r="C16" s="81">
        <v>290711.36741000001</v>
      </c>
      <c r="D16" s="81">
        <v>285907.92521000002</v>
      </c>
      <c r="E16" s="81">
        <v>313810.91522999998</v>
      </c>
      <c r="F16" s="81">
        <v>298669.15840999997</v>
      </c>
      <c r="G16" s="81">
        <v>292919.62839000003</v>
      </c>
      <c r="H16" s="81">
        <v>211015.52395999999</v>
      </c>
      <c r="I16" s="58">
        <v>293888.83561000001</v>
      </c>
      <c r="J16" s="58">
        <v>0</v>
      </c>
      <c r="K16" s="58">
        <v>0</v>
      </c>
      <c r="L16" s="58">
        <v>0</v>
      </c>
      <c r="M16" s="58">
        <v>0</v>
      </c>
      <c r="N16" s="58">
        <v>0</v>
      </c>
      <c r="O16" s="81">
        <v>1986923.3542200001</v>
      </c>
      <c r="P16" s="59">
        <f t="shared" si="0"/>
        <v>2.0743240003907628</v>
      </c>
    </row>
    <row r="17" spans="1:16" x14ac:dyDescent="0.2">
      <c r="A17" s="56" t="s">
        <v>89</v>
      </c>
      <c r="B17" s="57" t="s">
        <v>215</v>
      </c>
      <c r="C17" s="81">
        <v>227351.14317</v>
      </c>
      <c r="D17" s="81">
        <v>264874.79983999999</v>
      </c>
      <c r="E17" s="81">
        <v>349430.96382</v>
      </c>
      <c r="F17" s="81">
        <v>346754.21259000001</v>
      </c>
      <c r="G17" s="81">
        <v>340186.45397999999</v>
      </c>
      <c r="H17" s="81">
        <v>151677.61949000001</v>
      </c>
      <c r="I17" s="58">
        <v>272275.98452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81">
        <v>1952551.17741</v>
      </c>
      <c r="P17" s="59">
        <f t="shared" si="0"/>
        <v>2.0384398626603231</v>
      </c>
    </row>
    <row r="18" spans="1:16" x14ac:dyDescent="0.2">
      <c r="A18" s="56" t="s">
        <v>88</v>
      </c>
      <c r="B18" s="57" t="s">
        <v>216</v>
      </c>
      <c r="C18" s="81">
        <v>269659.91733000003</v>
      </c>
      <c r="D18" s="81">
        <v>287467.44954</v>
      </c>
      <c r="E18" s="81">
        <v>279123.10960999998</v>
      </c>
      <c r="F18" s="81">
        <v>313048.87822999997</v>
      </c>
      <c r="G18" s="81">
        <v>300251.30725999997</v>
      </c>
      <c r="H18" s="81">
        <v>201673.40231999999</v>
      </c>
      <c r="I18" s="58">
        <v>254687.87750999999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81">
        <v>1905911.9417999999</v>
      </c>
      <c r="P18" s="59">
        <f t="shared" si="0"/>
        <v>1.9897490636014525</v>
      </c>
    </row>
    <row r="19" spans="1:16" x14ac:dyDescent="0.2">
      <c r="A19" s="56" t="s">
        <v>87</v>
      </c>
      <c r="B19" s="57" t="s">
        <v>217</v>
      </c>
      <c r="C19" s="81">
        <v>250216.25211999999</v>
      </c>
      <c r="D19" s="81">
        <v>226501.47057</v>
      </c>
      <c r="E19" s="81">
        <v>308413.27672999998</v>
      </c>
      <c r="F19" s="81">
        <v>265609.56117</v>
      </c>
      <c r="G19" s="81">
        <v>279056.55975999997</v>
      </c>
      <c r="H19" s="81">
        <v>200590.13993</v>
      </c>
      <c r="I19" s="58">
        <v>323087.17664000002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81">
        <v>1853474.43692</v>
      </c>
      <c r="P19" s="59">
        <f t="shared" si="0"/>
        <v>1.935004941407624</v>
      </c>
    </row>
    <row r="20" spans="1:16" x14ac:dyDescent="0.2">
      <c r="A20" s="56" t="s">
        <v>86</v>
      </c>
      <c r="B20" s="57" t="s">
        <v>218</v>
      </c>
      <c r="C20" s="81">
        <v>229088.39890999999</v>
      </c>
      <c r="D20" s="81">
        <v>206085.13389</v>
      </c>
      <c r="E20" s="81">
        <v>231984.43531</v>
      </c>
      <c r="F20" s="81">
        <v>231110.34127</v>
      </c>
      <c r="G20" s="81">
        <v>234996.40977999999</v>
      </c>
      <c r="H20" s="81">
        <v>171605.99035000001</v>
      </c>
      <c r="I20" s="58">
        <v>194540.77504000001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81">
        <v>1499411.4845499999</v>
      </c>
      <c r="P20" s="59">
        <f t="shared" si="0"/>
        <v>1.5653674925395371</v>
      </c>
    </row>
    <row r="21" spans="1:16" x14ac:dyDescent="0.2">
      <c r="A21" s="56" t="s">
        <v>85</v>
      </c>
      <c r="B21" s="57" t="s">
        <v>219</v>
      </c>
      <c r="C21" s="81">
        <v>200689.08543000001</v>
      </c>
      <c r="D21" s="81">
        <v>163010.73998000001</v>
      </c>
      <c r="E21" s="81">
        <v>206996.88237000001</v>
      </c>
      <c r="F21" s="81">
        <v>218381.21348000001</v>
      </c>
      <c r="G21" s="81">
        <v>284530.84349</v>
      </c>
      <c r="H21" s="81">
        <v>175138.65362</v>
      </c>
      <c r="I21" s="58">
        <v>228116.33299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81">
        <v>1476863.7513600001</v>
      </c>
      <c r="P21" s="59">
        <f t="shared" si="0"/>
        <v>1.5418279312318064</v>
      </c>
    </row>
    <row r="22" spans="1:16" x14ac:dyDescent="0.2">
      <c r="A22" s="56" t="s">
        <v>84</v>
      </c>
      <c r="B22" s="57" t="s">
        <v>220</v>
      </c>
      <c r="C22" s="81">
        <v>199630.49965000001</v>
      </c>
      <c r="D22" s="81">
        <v>187740.19714</v>
      </c>
      <c r="E22" s="81">
        <v>202611.68979</v>
      </c>
      <c r="F22" s="81">
        <v>205142.53919000001</v>
      </c>
      <c r="G22" s="81">
        <v>220665.76483999999</v>
      </c>
      <c r="H22" s="81">
        <v>154904.08600000001</v>
      </c>
      <c r="I22" s="58">
        <v>220297.95701000001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81">
        <v>1390992.7336200001</v>
      </c>
      <c r="P22" s="59">
        <f t="shared" si="0"/>
        <v>1.4521796251420183</v>
      </c>
    </row>
    <row r="23" spans="1:16" x14ac:dyDescent="0.2">
      <c r="A23" s="56" t="s">
        <v>83</v>
      </c>
      <c r="B23" s="57" t="s">
        <v>221</v>
      </c>
      <c r="C23" s="81">
        <v>125121.43453</v>
      </c>
      <c r="D23" s="81">
        <v>189735.44988999999</v>
      </c>
      <c r="E23" s="81">
        <v>242216.64270999999</v>
      </c>
      <c r="F23" s="81">
        <v>209054.8285</v>
      </c>
      <c r="G23" s="81">
        <v>292289.55508000002</v>
      </c>
      <c r="H23" s="81">
        <v>107640.88472</v>
      </c>
      <c r="I23" s="58">
        <v>171279.92147999999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81">
        <v>1337338.71691</v>
      </c>
      <c r="P23" s="59">
        <f t="shared" si="0"/>
        <v>1.396165479280508</v>
      </c>
    </row>
    <row r="24" spans="1:16" x14ac:dyDescent="0.2">
      <c r="A24" s="56" t="s">
        <v>82</v>
      </c>
      <c r="B24" s="57" t="s">
        <v>222</v>
      </c>
      <c r="C24" s="81">
        <v>173025.59112</v>
      </c>
      <c r="D24" s="81">
        <v>203964.60714000001</v>
      </c>
      <c r="E24" s="81">
        <v>211734.80142999999</v>
      </c>
      <c r="F24" s="81">
        <v>186582.88621</v>
      </c>
      <c r="G24" s="81">
        <v>198308.56132000001</v>
      </c>
      <c r="H24" s="81">
        <v>137131.18805</v>
      </c>
      <c r="I24" s="58">
        <v>171683.76457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81">
        <v>1282431.3998400001</v>
      </c>
      <c r="P24" s="59">
        <f t="shared" si="0"/>
        <v>1.3388429029700202</v>
      </c>
    </row>
    <row r="25" spans="1:16" x14ac:dyDescent="0.2">
      <c r="A25" s="60"/>
      <c r="B25" s="176" t="s">
        <v>81</v>
      </c>
      <c r="C25" s="176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82">
        <f>SUM(O5:O24)</f>
        <v>62739842.957650006</v>
      </c>
      <c r="P25" s="62">
        <f>SUM(P5:P24)</f>
        <v>65.499638801563378</v>
      </c>
    </row>
    <row r="26" spans="1:16" ht="13.5" customHeight="1" x14ac:dyDescent="0.2">
      <c r="A26" s="60"/>
      <c r="B26" s="177" t="s">
        <v>80</v>
      </c>
      <c r="C26" s="177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82">
        <v>95786547.995670006</v>
      </c>
      <c r="P26" s="58">
        <f>O26/O$26*100</f>
        <v>100</v>
      </c>
    </row>
    <row r="27" spans="1:16" x14ac:dyDescent="0.2">
      <c r="B27" s="40"/>
    </row>
    <row r="28" spans="1:16" x14ac:dyDescent="0.2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>
      <selection activeCell="A22" sqref="A22"/>
    </sheetView>
  </sheetViews>
  <sheetFormatPr defaultColWidth="9.140625" defaultRowHeight="12.75" x14ac:dyDescent="0.2"/>
  <sheetData/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I53" sqref="I53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3" t="s">
        <v>2</v>
      </c>
    </row>
    <row r="2" spans="2:2" ht="15" x14ac:dyDescent="0.25">
      <c r="B2" s="33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2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2002_2019_AYLIK_IHR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Nevsal Alhas</cp:lastModifiedBy>
  <cp:lastPrinted>2016-02-26T09:44:09Z</cp:lastPrinted>
  <dcterms:created xsi:type="dcterms:W3CDTF">2013-08-01T04:41:02Z</dcterms:created>
  <dcterms:modified xsi:type="dcterms:W3CDTF">2019-08-01T18:35:23Z</dcterms:modified>
</cp:coreProperties>
</file>