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8. Ekim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C9" i="1" l="1"/>
  <c r="C18" i="1"/>
  <c r="C20" i="1"/>
  <c r="C23" i="1"/>
  <c r="C27" i="1"/>
  <c r="C29" i="1"/>
  <c r="C42" i="1"/>
  <c r="C22" i="1" l="1"/>
  <c r="C8" i="1"/>
  <c r="P25" i="23"/>
  <c r="C44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6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6" i="1"/>
  <c r="H46" i="1"/>
  <c r="B46" i="1"/>
  <c r="O76" i="22" l="1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2"/>
  <c r="B42" i="1"/>
  <c r="B42" i="2" s="1"/>
  <c r="K29" i="1"/>
  <c r="J29" i="1"/>
  <c r="J29" i="2" s="1"/>
  <c r="G29" i="1"/>
  <c r="F29" i="1"/>
  <c r="F29" i="2" s="1"/>
  <c r="C29" i="2"/>
  <c r="B29" i="1"/>
  <c r="B29" i="2" s="1"/>
  <c r="K27" i="1"/>
  <c r="J27" i="1"/>
  <c r="J27" i="2" s="1"/>
  <c r="G27" i="1"/>
  <c r="F27" i="1"/>
  <c r="F27" i="2" s="1"/>
  <c r="C27" i="2"/>
  <c r="B27" i="1"/>
  <c r="B27" i="2" s="1"/>
  <c r="K23" i="1"/>
  <c r="J23" i="1"/>
  <c r="J23" i="2" s="1"/>
  <c r="G23" i="1"/>
  <c r="F23" i="1"/>
  <c r="F23" i="2" s="1"/>
  <c r="B23" i="1"/>
  <c r="B23" i="2" s="1"/>
  <c r="K20" i="1"/>
  <c r="J20" i="1"/>
  <c r="J20" i="2" s="1"/>
  <c r="G20" i="1"/>
  <c r="F20" i="1"/>
  <c r="F20" i="2" s="1"/>
  <c r="C20" i="2"/>
  <c r="B20" i="1"/>
  <c r="B20" i="2" s="1"/>
  <c r="K18" i="1"/>
  <c r="J18" i="1"/>
  <c r="J18" i="2" s="1"/>
  <c r="G18" i="1"/>
  <c r="F18" i="1"/>
  <c r="F18" i="2" s="1"/>
  <c r="C18" i="2"/>
  <c r="B18" i="1"/>
  <c r="B18" i="2" s="1"/>
  <c r="K9" i="1"/>
  <c r="K8" i="1" s="1"/>
  <c r="M8" i="1" s="1"/>
  <c r="J9" i="1"/>
  <c r="J9" i="2" s="1"/>
  <c r="G9" i="1"/>
  <c r="F9" i="1"/>
  <c r="F9" i="2" s="1"/>
  <c r="C9" i="2"/>
  <c r="B9" i="1"/>
  <c r="B9" i="2" s="1"/>
  <c r="K22" i="1" l="1"/>
  <c r="K44" i="1" s="1"/>
  <c r="M44" i="1" s="1"/>
  <c r="J22" i="1"/>
  <c r="J22" i="2" s="1"/>
  <c r="G22" i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I8" i="1" s="1"/>
  <c r="K23" i="2"/>
  <c r="K42" i="2"/>
  <c r="G20" i="2"/>
  <c r="K20" i="2"/>
  <c r="B8" i="1"/>
  <c r="B22" i="1"/>
  <c r="B22" i="2" s="1"/>
  <c r="K8" i="2"/>
  <c r="K29" i="2"/>
  <c r="K18" i="2"/>
  <c r="G23" i="2"/>
  <c r="K27" i="2"/>
  <c r="C22" i="2"/>
  <c r="G42" i="2"/>
  <c r="J46" i="2"/>
  <c r="K22" i="2" l="1"/>
  <c r="J44" i="1"/>
  <c r="C8" i="2"/>
  <c r="C46" i="1"/>
  <c r="C46" i="2" s="1"/>
  <c r="B8" i="2"/>
  <c r="B44" i="1"/>
  <c r="G8" i="2"/>
  <c r="G44" i="1"/>
  <c r="I44" i="1" s="1"/>
  <c r="K44" i="2"/>
  <c r="M27" i="2" s="1"/>
  <c r="F8" i="2"/>
  <c r="F44" i="1"/>
  <c r="F46" i="2"/>
  <c r="C45" i="2"/>
  <c r="B46" i="2"/>
  <c r="J44" i="2" l="1"/>
  <c r="J45" i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I45" i="1" l="1"/>
  <c r="H45" i="1"/>
  <c r="M45" i="1"/>
  <c r="L45" i="1"/>
  <c r="O75" i="22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O58" i="22"/>
  <c r="O59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G45" i="2"/>
  <c r="F45" i="2"/>
  <c r="H44" i="1"/>
  <c r="D44" i="3" s="1"/>
  <c r="E44" i="1"/>
  <c r="E46" i="1" s="1"/>
  <c r="D44" i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B44" i="3" l="1"/>
  <c r="D46" i="1"/>
  <c r="B46" i="3" s="1"/>
  <c r="H34" i="2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<sst xmlns="http://schemas.openxmlformats.org/spreadsheetml/2006/main" count="420" uniqueCount="230">
  <si>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</si>
  <si>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</si>
  <si>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</si>
  <si>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</si>
  <si>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</si>
  <si>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</si>
  <si>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</si>
  <si>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</si>
  <si>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</si>
  <si>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</si>
  <si>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</si>
  <si>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</si>
  <si>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</si>
  <si>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</si>
  <si>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</si>
  <si>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</si>
  <si>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</si>
  <si>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</si>
  <si>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</si>
  <si>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</si>
  <si>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</si>
  <si>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</si>
  <si>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</si>
  <si>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</si>
  <si>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</si>
  <si>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</si>
  <si>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</si>
  <si>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</si>
  <si>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</si>
  <si>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</si>
  <si>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</si>
  <si>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</si>
  <si>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</si>
  <si>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</si>
  <si>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</si>
  <si>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</si>
  <si>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</si>
  <si>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</si>
  <si>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</si>
  <si>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</si>
  <si>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</si>
  <si>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</si>
  <si>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</si>
  <si>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</si>
  <si>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</si>
  <si>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</si>
  <si>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</si>
  <si>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</si>
  <si>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</si>
  <si>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</si>
  <si>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</si>
  <si>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</si>
  <si>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</si>
  <si>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</si>
  <si>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</si>
  <si>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</si>
  <si>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</si>
  <si>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</si>
  <si>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</si>
  <si>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</si>
  <si>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</si>
  <si>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</si>
  <si>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</si>
  <si>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</si>
  <si>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</si>
  <si>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</si>
  <si>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</si>
  <si>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</si>
  <si>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</si>
  <si>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</si>
  <si>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</si>
  <si>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</si>
  <si>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</si>
  <si>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</si>
  <si>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</si>
  <si>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</si>
  <si>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</si>
  <si>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</si>
  <si>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</si>
  <si>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</si>
  <si>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</si>
  <si>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</si>
  <si>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</si>
  <si>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</si>
  <si>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</si>
  <si>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</si>
  <si>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</si>
  <si>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</si>
  <si>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</si>
  <si>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</si>
  <si>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</si>
  <si>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</si>
  <si>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</si>
  <si>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</si>
  <si>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</si>
  <si>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</si>
  <si>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</si>
  <si>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</si>
  <si>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</si>
  <si>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</si>
  <si>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</si>
  <si>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</si>
  <si>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</si>
  <si>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</si>
  <si>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</si>
  <si>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</si>
  <si>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</si>
  <si>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</si>
  <si>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</si>
  <si>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</si>
  <si>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</si>
  <si>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</si>
  <si>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</si>
  <si>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</si>
  <si>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</si>
  <si>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</si>
  <si>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</si>
  <si>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</si>
  <si>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Değişim    ('16/'15)</t>
  </si>
  <si>
    <t xml:space="preserve"> Pay(16)  (%)</t>
  </si>
  <si>
    <t>Not: İlgili dönem ortalama MB Dolar Satış Kuru baz alınarak hesaplanmıştır.</t>
  </si>
  <si>
    <t>2016 YILI İHRACATIMIZDA İLK 20 ÜLKE (1.000 $)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</si>
  <si>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=2015 Yılında 0 fobusd üzerindeki İller baz alınmıştır.</t>
    </r>
  </si>
  <si>
    <t>SON 12 AYLIK
(2016/2015)</t>
  </si>
  <si>
    <t>2016 İHRACAT RAKAMLARI - TL</t>
  </si>
  <si>
    <t xml:space="preserve">SEKTÖREL BAZDA İHRACAT RAKAMLARI -1.000 $ </t>
  </si>
  <si>
    <t>2014 - 2015</t>
  </si>
  <si>
    <t>2015 - 2016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</si>
  <si>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</si>
  <si>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</si>
  <si>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</si>
  <si>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</si>
  <si>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</si>
  <si>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</si>
  <si>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</si>
  <si>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</si>
  <si>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</si>
  <si>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</si>
  <si>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</si>
  <si>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</si>
  <si>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</si>
  <si>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</si>
  <si>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</si>
  <si>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</si>
  <si>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</si>
  <si>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</si>
  <si>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</si>
  <si>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</si>
  <si>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</si>
  <si>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</si>
  <si>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</si>
  <si>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</si>
  <si>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</si>
  <si>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</si>
  <si>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</si>
  <si>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INGILIZ VIRJIN ADALA</t>
  </si>
  <si>
    <t>SINGAPUR</t>
  </si>
  <si>
    <t xml:space="preserve">BEYAZ RUSYA </t>
  </si>
  <si>
    <t>MEKSİKA</t>
  </si>
  <si>
    <t xml:space="preserve">HINDISTAN </t>
  </si>
  <si>
    <t>BANGLADEŞ</t>
  </si>
  <si>
    <t>BULGARİSTAN</t>
  </si>
  <si>
    <t xml:space="preserve">ENDONEZYA </t>
  </si>
  <si>
    <t xml:space="preserve">SENEGAL </t>
  </si>
  <si>
    <t>KANADA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</si>
  <si>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</si>
  <si>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</si>
  <si>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</si>
  <si>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</si>
  <si>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</si>
  <si>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</si>
  <si>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</si>
  <si>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>İRAN (İSLAM CUM.)</t>
  </si>
  <si>
    <t>HOLLANDA</t>
  </si>
  <si>
    <t>İSTANBUL</t>
  </si>
  <si>
    <t>BURSA</t>
  </si>
  <si>
    <t>KOCAELI</t>
  </si>
  <si>
    <t>İZMIR</t>
  </si>
  <si>
    <t>GAZIANTEP</t>
  </si>
  <si>
    <t>ANKARA</t>
  </si>
  <si>
    <t>MANISA</t>
  </si>
  <si>
    <t>SAKARYA</t>
  </si>
  <si>
    <t>DENIZLI</t>
  </si>
  <si>
    <t>HATAY</t>
  </si>
  <si>
    <t>TUNCELI</t>
  </si>
  <si>
    <t>SIIRT</t>
  </si>
  <si>
    <t>ERZINCAN</t>
  </si>
  <si>
    <t>ELAZIĞ</t>
  </si>
  <si>
    <t>ARDAHAN</t>
  </si>
  <si>
    <t>HAKKARI</t>
  </si>
  <si>
    <t>AKSARAY</t>
  </si>
  <si>
    <t>VAN</t>
  </si>
  <si>
    <t>YOZGAT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</si>
  <si>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</si>
  <si>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</si>
  <si>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</si>
  <si>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</si>
  <si>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</si>
  <si>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</si>
  <si>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</si>
  <si>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</si>
  <si>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</si>
  <si>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</si>
  <si>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KİB</t>
  </si>
  <si>
    <t>BAİB</t>
  </si>
  <si>
    <t>DKİB</t>
  </si>
  <si>
    <t xml:space="preserve">SUUDİ ARABİSTAN </t>
  </si>
  <si>
    <t>İSRAİL</t>
  </si>
  <si>
    <t xml:space="preserve">MISIR </t>
  </si>
  <si>
    <t xml:space="preserve">ROMANYA </t>
  </si>
  <si>
    <t>BİRLEŞİK ARAP EMİRLİKLERİ</t>
  </si>
  <si>
    <t xml:space="preserve">POLONYA </t>
  </si>
  <si>
    <t>BELÇİKA</t>
  </si>
  <si>
    <t>ÇİN HALK CUMHURİYETİ</t>
  </si>
  <si>
    <t>CEZAYİR</t>
  </si>
  <si>
    <t xml:space="preserve">RUSYA FEDERASYONU </t>
  </si>
  <si>
    <t>1 Ekim  - 31 Ekim</t>
  </si>
  <si>
    <t>1 Ocak - 31 Ekim</t>
  </si>
  <si>
    <t>1 Kasım - 31 Ekim</t>
  </si>
  <si>
    <t>1 - 31 EKIM İHRACAT RAKAMLARI</t>
  </si>
  <si>
    <t>1 - 31 EKIM</t>
  </si>
  <si>
    <t>1 OCAK  -  31 EKIM</t>
  </si>
  <si>
    <t>2015  1 - 31 EKIM</t>
  </si>
  <si>
    <t>2016  1 - 31 EKIM</t>
  </si>
  <si>
    <t>EKİM (2016/2015)</t>
  </si>
  <si>
    <t>OCAK-EKİM
(2016/2015)</t>
  </si>
  <si>
    <t>*Ocak - Ekim dönemi için ilk 9 ay TUİK, son ay TİM rakamı kullanılmıştır.</t>
  </si>
  <si>
    <t xml:space="preserve">* Son 12 aylık dönem için ilk 11 ay TUİK, son ay TİM rakamı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</si>
  <si>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2015-2016 yılı için TUİK rakamları kullanılmıştır. </t>
    </r>
  </si>
  <si>
    <t xml:space="preserve">* 2016 Ekim ayı için TİM rakamı kullanılmıştır.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</si>
</sst>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0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name val="Arial"/>
      <family val="2"/>
      <charset val="162"/>
    </font>
    <font>
      <b/>
      <sz val="8"/>
      <color rgb="FF00B0F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  <xf numFmtId="9" fontId="78" fillId="0" borderId="0" applyFont="0" applyFill="0" applyBorder="0" applyAlignment="0" applyProtection="0"/>
  </cellStyleXfs>
  <cellXfs count="170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9" fontId="0" fillId="0" borderId="0" xfId="337" applyNumberFormat="1" applyFont="1"/>
    <xf numFmtId="3" fontId="79" fillId="26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8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" xfId="337" builtinId="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8662600.6596799996</c:v>
                </c:pt>
                <c:pt idx="1">
                  <c:v>8523348.0738699995</c:v>
                </c:pt>
                <c:pt idx="2">
                  <c:v>9124845.8394999988</c:v>
                </c:pt>
                <c:pt idx="3">
                  <c:v>9710463.5514800008</c:v>
                </c:pt>
                <c:pt idx="4">
                  <c:v>8807216.3369900007</c:v>
                </c:pt>
                <c:pt idx="5">
                  <c:v>9651194.4798599984</c:v>
                </c:pt>
                <c:pt idx="6">
                  <c:v>8897038.9293500017</c:v>
                </c:pt>
                <c:pt idx="7">
                  <c:v>8628771.65955</c:v>
                </c:pt>
                <c:pt idx="8">
                  <c:v>8694320.9305300005</c:v>
                </c:pt>
                <c:pt idx="9">
                  <c:v>9871838.9035700001</c:v>
                </c:pt>
                <c:pt idx="10">
                  <c:v>9096190.3851800002</c:v>
                </c:pt>
                <c:pt idx="11">
                  <c:v>9208316.9604899995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7469532.8132600002</c:v>
                </c:pt>
                <c:pt idx="1">
                  <c:v>8788520.4339099992</c:v>
                </c:pt>
                <c:pt idx="2">
                  <c:v>9424394.5374499988</c:v>
                </c:pt>
                <c:pt idx="3">
                  <c:v>9438761.4759599995</c:v>
                </c:pt>
                <c:pt idx="4">
                  <c:v>8854194.2072500009</c:v>
                </c:pt>
                <c:pt idx="5">
                  <c:v>9792819.1396500021</c:v>
                </c:pt>
                <c:pt idx="6">
                  <c:v>7272922.5192399994</c:v>
                </c:pt>
                <c:pt idx="7">
                  <c:v>9157834.7250399999</c:v>
                </c:pt>
                <c:pt idx="8">
                  <c:v>8568190.9440399986</c:v>
                </c:pt>
                <c:pt idx="9">
                  <c:v>9429671.043610001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67168"/>
        <c:axId val="906861728"/>
      </c:lineChart>
      <c:catAx>
        <c:axId val="9068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6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617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67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108135.59894</c:v>
                </c:pt>
                <c:pt idx="3">
                  <c:v>96540.030759999994</c:v>
                </c:pt>
                <c:pt idx="4">
                  <c:v>96288.851710000003</c:v>
                </c:pt>
                <c:pt idx="5">
                  <c:v>99400.112859999994</c:v>
                </c:pt>
                <c:pt idx="6">
                  <c:v>54566.620609999998</c:v>
                </c:pt>
                <c:pt idx="7">
                  <c:v>88751.585890000002</c:v>
                </c:pt>
                <c:pt idx="8">
                  <c:v>133937.5821</c:v>
                </c:pt>
                <c:pt idx="9">
                  <c:v>165819.95298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94271.043049999993</c:v>
                </c:pt>
                <c:pt idx="2">
                  <c:v>98490.356310000003</c:v>
                </c:pt>
                <c:pt idx="3">
                  <c:v>110854.41593</c:v>
                </c:pt>
                <c:pt idx="4">
                  <c:v>85102.734970000005</c:v>
                </c:pt>
                <c:pt idx="5">
                  <c:v>92497.679629999999</c:v>
                </c:pt>
                <c:pt idx="6">
                  <c:v>76412.842829999994</c:v>
                </c:pt>
                <c:pt idx="7">
                  <c:v>88757.402780000004</c:v>
                </c:pt>
                <c:pt idx="8">
                  <c:v>114412.51446999999</c:v>
                </c:pt>
                <c:pt idx="9">
                  <c:v>200913.78299000001</c:v>
                </c:pt>
                <c:pt idx="10">
                  <c:v>150072.13007000001</c:v>
                </c:pt>
                <c:pt idx="11">
                  <c:v>131132.58483000001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882400"/>
        <c:axId val="906881856"/>
      </c:lineChart>
      <c:catAx>
        <c:axId val="9068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8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8185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82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178413.55434</c:v>
                </c:pt>
                <c:pt idx="1">
                  <c:v>169776.46189000001</c:v>
                </c:pt>
                <c:pt idx="2">
                  <c:v>138571.21487</c:v>
                </c:pt>
                <c:pt idx="3">
                  <c:v>141658.27163999999</c:v>
                </c:pt>
                <c:pt idx="4">
                  <c:v>140964.30918000001</c:v>
                </c:pt>
                <c:pt idx="5">
                  <c:v>155685.76787000001</c:v>
                </c:pt>
                <c:pt idx="6">
                  <c:v>113449.74396000001</c:v>
                </c:pt>
                <c:pt idx="7">
                  <c:v>123731.60021999999</c:v>
                </c:pt>
                <c:pt idx="8">
                  <c:v>139344.34156999999</c:v>
                </c:pt>
                <c:pt idx="9">
                  <c:v>252387.28839999999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245531.10282999999</c:v>
                </c:pt>
                <c:pt idx="1">
                  <c:v>231388.24583999999</c:v>
                </c:pt>
                <c:pt idx="2">
                  <c:v>206870.61434999999</c:v>
                </c:pt>
                <c:pt idx="3">
                  <c:v>242419.20790000001</c:v>
                </c:pt>
                <c:pt idx="4">
                  <c:v>215601.54558999999</c:v>
                </c:pt>
                <c:pt idx="5">
                  <c:v>207594.19146999999</c:v>
                </c:pt>
                <c:pt idx="6">
                  <c:v>227181.93338999999</c:v>
                </c:pt>
                <c:pt idx="7">
                  <c:v>152733.69157</c:v>
                </c:pt>
                <c:pt idx="8">
                  <c:v>261985.31090000001</c:v>
                </c:pt>
                <c:pt idx="9">
                  <c:v>307824.41453000001</c:v>
                </c:pt>
                <c:pt idx="10">
                  <c:v>255191.82045999999</c:v>
                </c:pt>
                <c:pt idx="11">
                  <c:v>271613.69274000003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885120"/>
        <c:axId val="906886208"/>
      </c:lineChart>
      <c:catAx>
        <c:axId val="9068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8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862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85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16075.79343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19111.990160000001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10622.04089</c:v>
                </c:pt>
                <c:pt idx="8">
                  <c:v>11021.520619999999</c:v>
                </c:pt>
                <c:pt idx="9">
                  <c:v>13036.69392</c:v>
                </c:pt>
                <c:pt idx="10">
                  <c:v>16443.221649999999</c:v>
                </c:pt>
                <c:pt idx="11">
                  <c:v>17468.448090000002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212784"/>
        <c:axId val="286573424"/>
      </c:lineChart>
      <c:catAx>
        <c:axId val="74021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8657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65734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0212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64000.109349999999</c:v>
                </c:pt>
                <c:pt idx="7">
                  <c:v>105346.22766</c:v>
                </c:pt>
                <c:pt idx="8">
                  <c:v>70332.889139999999</c:v>
                </c:pt>
                <c:pt idx="9">
                  <c:v>74639.137119999999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58821.08236</c:v>
                </c:pt>
                <c:pt idx="9">
                  <c:v>80593.646659999999</c:v>
                </c:pt>
                <c:pt idx="10">
                  <c:v>71026.910910000006</c:v>
                </c:pt>
                <c:pt idx="11">
                  <c:v>94139.503190000003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26112"/>
        <c:axId val="242431584"/>
      </c:lineChart>
      <c:catAx>
        <c:axId val="5925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243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43158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2526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5493.6030099999998</c:v>
                </c:pt>
                <c:pt idx="9">
                  <c:v>3502.5064000000002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5655.7401399999999</c:v>
                </c:pt>
                <c:pt idx="9">
                  <c:v>5397.6899199999998</c:v>
                </c:pt>
                <c:pt idx="10">
                  <c:v>5119.4543800000001</c:v>
                </c:pt>
                <c:pt idx="11">
                  <c:v>6748.1485899999998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73040"/>
        <c:axId val="906680112"/>
      </c:lineChart>
      <c:catAx>
        <c:axId val="90667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8011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7304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134179.81791000001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144316.02932999999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174677.38088000001</c:v>
                </c:pt>
                <c:pt idx="8">
                  <c:v>149679.13182000001</c:v>
                </c:pt>
                <c:pt idx="9">
                  <c:v>167277.25812000001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109718.50732999999</c:v>
                </c:pt>
                <c:pt idx="6">
                  <c:v>152578.29842000001</c:v>
                </c:pt>
                <c:pt idx="7">
                  <c:v>141907.61348999999</c:v>
                </c:pt>
                <c:pt idx="8">
                  <c:v>126984.49699</c:v>
                </c:pt>
                <c:pt idx="9">
                  <c:v>162255.21410000001</c:v>
                </c:pt>
                <c:pt idx="10">
                  <c:v>153455.32876999999</c:v>
                </c:pt>
                <c:pt idx="11">
                  <c:v>157827.89903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81200"/>
        <c:axId val="906670320"/>
      </c:lineChart>
      <c:catAx>
        <c:axId val="90668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7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7032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12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345295.93842999998</c:v>
                </c:pt>
                <c:pt idx="2">
                  <c:v>369385.36028999998</c:v>
                </c:pt>
                <c:pt idx="3">
                  <c:v>344801.98739000002</c:v>
                </c:pt>
                <c:pt idx="4">
                  <c:v>359664.04702</c:v>
                </c:pt>
                <c:pt idx="5">
                  <c:v>379978.54489000002</c:v>
                </c:pt>
                <c:pt idx="6">
                  <c:v>272927.80657999997</c:v>
                </c:pt>
                <c:pt idx="7">
                  <c:v>366883.36206000001</c:v>
                </c:pt>
                <c:pt idx="8">
                  <c:v>319208.38277999999</c:v>
                </c:pt>
                <c:pt idx="9">
                  <c:v>349059.58270000003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316515.24618000002</c:v>
                </c:pt>
                <c:pt idx="1">
                  <c:v>302157.48661000002</c:v>
                </c:pt>
                <c:pt idx="2">
                  <c:v>347074.11473999999</c:v>
                </c:pt>
                <c:pt idx="3">
                  <c:v>362988.57892</c:v>
                </c:pt>
                <c:pt idx="4">
                  <c:v>328953.48136999999</c:v>
                </c:pt>
                <c:pt idx="5">
                  <c:v>354466.17703999998</c:v>
                </c:pt>
                <c:pt idx="6">
                  <c:v>348784.41462</c:v>
                </c:pt>
                <c:pt idx="7">
                  <c:v>345592.84184000001</c:v>
                </c:pt>
                <c:pt idx="8">
                  <c:v>312462.86366999999</c:v>
                </c:pt>
                <c:pt idx="9">
                  <c:v>365310.71737999999</c:v>
                </c:pt>
                <c:pt idx="10">
                  <c:v>342230.26827</c:v>
                </c:pt>
                <c:pt idx="11">
                  <c:v>348350.66149000003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74672"/>
        <c:axId val="906667600"/>
      </c:lineChart>
      <c:catAx>
        <c:axId val="90667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6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6760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746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596373.39937999996</c:v>
                </c:pt>
                <c:pt idx="1">
                  <c:v>632935.49187000003</c:v>
                </c:pt>
                <c:pt idx="2">
                  <c:v>703554.53914000001</c:v>
                </c:pt>
                <c:pt idx="3">
                  <c:v>689923.7807</c:v>
                </c:pt>
                <c:pt idx="4">
                  <c:v>667683.40101999999</c:v>
                </c:pt>
                <c:pt idx="5">
                  <c:v>713612.17529000004</c:v>
                </c:pt>
                <c:pt idx="6">
                  <c:v>517570.87170999998</c:v>
                </c:pt>
                <c:pt idx="7">
                  <c:v>661594.21299000003</c:v>
                </c:pt>
                <c:pt idx="8">
                  <c:v>657177.02969</c:v>
                </c:pt>
                <c:pt idx="9">
                  <c:v>693138.41342999996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648202.18587000004</c:v>
                </c:pt>
                <c:pt idx="1">
                  <c:v>609091.59302999999</c:v>
                </c:pt>
                <c:pt idx="2">
                  <c:v>676704.10618999996</c:v>
                </c:pt>
                <c:pt idx="3">
                  <c:v>724064.10615000001</c:v>
                </c:pt>
                <c:pt idx="4">
                  <c:v>652369.29017000005</c:v>
                </c:pt>
                <c:pt idx="5">
                  <c:v>678598.28385999997</c:v>
                </c:pt>
                <c:pt idx="6">
                  <c:v>630927.52298000001</c:v>
                </c:pt>
                <c:pt idx="7">
                  <c:v>639215.103</c:v>
                </c:pt>
                <c:pt idx="8">
                  <c:v>648365.97089999996</c:v>
                </c:pt>
                <c:pt idx="9">
                  <c:v>753918.71998000005</c:v>
                </c:pt>
                <c:pt idx="10">
                  <c:v>658551.30209000001</c:v>
                </c:pt>
                <c:pt idx="11">
                  <c:v>627278.00006999995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68144"/>
        <c:axId val="906671408"/>
      </c:lineChart>
      <c:catAx>
        <c:axId val="90666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7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714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681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88262.762650000004</c:v>
                </c:pt>
                <c:pt idx="1">
                  <c:v>108392.23509</c:v>
                </c:pt>
                <c:pt idx="2">
                  <c:v>126251.19733</c:v>
                </c:pt>
                <c:pt idx="3">
                  <c:v>134432.54167000001</c:v>
                </c:pt>
                <c:pt idx="4">
                  <c:v>121168.59660999999</c:v>
                </c:pt>
                <c:pt idx="5">
                  <c:v>124436.77920999999</c:v>
                </c:pt>
                <c:pt idx="6">
                  <c:v>100659.06187999999</c:v>
                </c:pt>
                <c:pt idx="7">
                  <c:v>143196.65859000001</c:v>
                </c:pt>
                <c:pt idx="8">
                  <c:v>110727.02631</c:v>
                </c:pt>
                <c:pt idx="9">
                  <c:v>120661.52313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112824.20994</c:v>
                </c:pt>
                <c:pt idx="1">
                  <c:v>115694.13949</c:v>
                </c:pt>
                <c:pt idx="2">
                  <c:v>144207.13498</c:v>
                </c:pt>
                <c:pt idx="3">
                  <c:v>145988.64683000001</c:v>
                </c:pt>
                <c:pt idx="4">
                  <c:v>117697.77284999999</c:v>
                </c:pt>
                <c:pt idx="5">
                  <c:v>115520.33348</c:v>
                </c:pt>
                <c:pt idx="6">
                  <c:v>118325.16792000001</c:v>
                </c:pt>
                <c:pt idx="7">
                  <c:v>133934.48550000001</c:v>
                </c:pt>
                <c:pt idx="8">
                  <c:v>117112.08331</c:v>
                </c:pt>
                <c:pt idx="9">
                  <c:v>126211.75838</c:v>
                </c:pt>
                <c:pt idx="10">
                  <c:v>111617.9768</c:v>
                </c:pt>
                <c:pt idx="11">
                  <c:v>113105.62071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82288"/>
        <c:axId val="906675216"/>
      </c:lineChart>
      <c:catAx>
        <c:axId val="9066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7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75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2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179018.74742</c:v>
                </c:pt>
                <c:pt idx="3">
                  <c:v>170895.45955</c:v>
                </c:pt>
                <c:pt idx="4">
                  <c:v>164567.33574000001</c:v>
                </c:pt>
                <c:pt idx="5">
                  <c:v>172583.80754000001</c:v>
                </c:pt>
                <c:pt idx="6">
                  <c:v>103247.80958</c:v>
                </c:pt>
                <c:pt idx="7">
                  <c:v>166224.23589000001</c:v>
                </c:pt>
                <c:pt idx="8">
                  <c:v>155792.21247</c:v>
                </c:pt>
                <c:pt idx="9">
                  <c:v>178442.99036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146176.54934</c:v>
                </c:pt>
                <c:pt idx="7">
                  <c:v>168405.25076</c:v>
                </c:pt>
                <c:pt idx="8">
                  <c:v>165188.11491</c:v>
                </c:pt>
                <c:pt idx="9">
                  <c:v>188749.88042</c:v>
                </c:pt>
                <c:pt idx="10">
                  <c:v>175218.90530000001</c:v>
                </c:pt>
                <c:pt idx="11">
                  <c:v>172919.19054000001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76304"/>
        <c:axId val="906677392"/>
      </c:lineChart>
      <c:catAx>
        <c:axId val="90667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7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773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76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315506.20071</c:v>
                </c:pt>
                <c:pt idx="10">
                  <c:v>291654.31043999997</c:v>
                </c:pt>
                <c:pt idx="11">
                  <c:v>309047.22055999999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244178.06628</c:v>
                </c:pt>
                <c:pt idx="2">
                  <c:v>265568.23934999999</c:v>
                </c:pt>
                <c:pt idx="3">
                  <c:v>337113.85157</c:v>
                </c:pt>
                <c:pt idx="4">
                  <c:v>315511.49076999997</c:v>
                </c:pt>
                <c:pt idx="5">
                  <c:v>361222.38321</c:v>
                </c:pt>
                <c:pt idx="6">
                  <c:v>271768.67561999999</c:v>
                </c:pt>
                <c:pt idx="7">
                  <c:v>343852.79551000003</c:v>
                </c:pt>
                <c:pt idx="8">
                  <c:v>322197.32215000002</c:v>
                </c:pt>
                <c:pt idx="9">
                  <c:v>351861.76357000001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70976"/>
        <c:axId val="906860096"/>
      </c:lineChart>
      <c:catAx>
        <c:axId val="9068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60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70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997818.32071</c:v>
                </c:pt>
                <c:pt idx="1">
                  <c:v>1136957.91017</c:v>
                </c:pt>
                <c:pt idx="2">
                  <c:v>1189757.58063</c:v>
                </c:pt>
                <c:pt idx="3">
                  <c:v>1231478.4265600001</c:v>
                </c:pt>
                <c:pt idx="4">
                  <c:v>1127152.90016</c:v>
                </c:pt>
                <c:pt idx="5">
                  <c:v>1316846.2878699999</c:v>
                </c:pt>
                <c:pt idx="6">
                  <c:v>962408.42108999996</c:v>
                </c:pt>
                <c:pt idx="7">
                  <c:v>1210257.7817800001</c:v>
                </c:pt>
                <c:pt idx="8">
                  <c:v>1096106.3305500001</c:v>
                </c:pt>
                <c:pt idx="9">
                  <c:v>1239188.4204899999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1197747.8568800001</c:v>
                </c:pt>
                <c:pt idx="1">
                  <c:v>1176291.8132499999</c:v>
                </c:pt>
                <c:pt idx="2">
                  <c:v>1342695.2692100001</c:v>
                </c:pt>
                <c:pt idx="3">
                  <c:v>1439379.3918300001</c:v>
                </c:pt>
                <c:pt idx="4">
                  <c:v>1377660.6897799999</c:v>
                </c:pt>
                <c:pt idx="5">
                  <c:v>1416856.8097000001</c:v>
                </c:pt>
                <c:pt idx="6">
                  <c:v>1310336.3024599999</c:v>
                </c:pt>
                <c:pt idx="7">
                  <c:v>1185556.49394</c:v>
                </c:pt>
                <c:pt idx="8">
                  <c:v>1088970.92631</c:v>
                </c:pt>
                <c:pt idx="9">
                  <c:v>1305031.5466799999</c:v>
                </c:pt>
                <c:pt idx="10">
                  <c:v>1295932.05947</c:v>
                </c:pt>
                <c:pt idx="11">
                  <c:v>1261677.55947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67056"/>
        <c:axId val="906677936"/>
      </c:lineChart>
      <c:catAx>
        <c:axId val="90666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7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7793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67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375996.56636</c:v>
                </c:pt>
                <c:pt idx="1">
                  <c:v>439418.31669000001</c:v>
                </c:pt>
                <c:pt idx="2">
                  <c:v>469251.83165000001</c:v>
                </c:pt>
                <c:pt idx="3">
                  <c:v>493176.30472000001</c:v>
                </c:pt>
                <c:pt idx="4">
                  <c:v>455931.69786999997</c:v>
                </c:pt>
                <c:pt idx="5">
                  <c:v>474537.864</c:v>
                </c:pt>
                <c:pt idx="6">
                  <c:v>350979.01673999999</c:v>
                </c:pt>
                <c:pt idx="7">
                  <c:v>450646.06198</c:v>
                </c:pt>
                <c:pt idx="8">
                  <c:v>404410.06517000002</c:v>
                </c:pt>
                <c:pt idx="9">
                  <c:v>442733.43247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465536.70377999998</c:v>
                </c:pt>
                <c:pt idx="1">
                  <c:v>432304.07919999998</c:v>
                </c:pt>
                <c:pt idx="2">
                  <c:v>450254.67855999997</c:v>
                </c:pt>
                <c:pt idx="3">
                  <c:v>492498.43300999998</c:v>
                </c:pt>
                <c:pt idx="4">
                  <c:v>411800.54035000002</c:v>
                </c:pt>
                <c:pt idx="5">
                  <c:v>470042.16327999998</c:v>
                </c:pt>
                <c:pt idx="6">
                  <c:v>482673.67670000001</c:v>
                </c:pt>
                <c:pt idx="7">
                  <c:v>434256.25014000002</c:v>
                </c:pt>
                <c:pt idx="8">
                  <c:v>438245.40456</c:v>
                </c:pt>
                <c:pt idx="9">
                  <c:v>456822.34518</c:v>
                </c:pt>
                <c:pt idx="10">
                  <c:v>486697.48635999998</c:v>
                </c:pt>
                <c:pt idx="11">
                  <c:v>502027.66013999999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83376"/>
        <c:axId val="906683920"/>
      </c:lineChart>
      <c:catAx>
        <c:axId val="90668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8392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33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1512311.71523</c:v>
                </c:pt>
                <c:pt idx="1">
                  <c:v>1983150.7717299999</c:v>
                </c:pt>
                <c:pt idx="2">
                  <c:v>2046686.7368900001</c:v>
                </c:pt>
                <c:pt idx="3">
                  <c:v>2045838.75168</c:v>
                </c:pt>
                <c:pt idx="4">
                  <c:v>1998509.3320899999</c:v>
                </c:pt>
                <c:pt idx="5">
                  <c:v>2148122.62659</c:v>
                </c:pt>
                <c:pt idx="6">
                  <c:v>1725390.9114600001</c:v>
                </c:pt>
                <c:pt idx="7">
                  <c:v>1677886.53235</c:v>
                </c:pt>
                <c:pt idx="8">
                  <c:v>1941257.24104</c:v>
                </c:pt>
                <c:pt idx="9">
                  <c:v>2190303.6854699999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1728185.6380799999</c:v>
                </c:pt>
                <c:pt idx="1">
                  <c:v>1703279.75015</c:v>
                </c:pt>
                <c:pt idx="2">
                  <c:v>1770417.7382400001</c:v>
                </c:pt>
                <c:pt idx="3">
                  <c:v>1835673.64307</c:v>
                </c:pt>
                <c:pt idx="4">
                  <c:v>1480106.1511299999</c:v>
                </c:pt>
                <c:pt idx="5">
                  <c:v>1969904.47059</c:v>
                </c:pt>
                <c:pt idx="6">
                  <c:v>1641980.42833</c:v>
                </c:pt>
                <c:pt idx="7">
                  <c:v>1361394.6058700001</c:v>
                </c:pt>
                <c:pt idx="8">
                  <c:v>1872658.86555</c:v>
                </c:pt>
                <c:pt idx="9">
                  <c:v>2024753.8374600001</c:v>
                </c:pt>
                <c:pt idx="10">
                  <c:v>1916058.2155500001</c:v>
                </c:pt>
                <c:pt idx="11">
                  <c:v>1847498.0501399999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85552"/>
        <c:axId val="906669232"/>
      </c:lineChart>
      <c:catAx>
        <c:axId val="90668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6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692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555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626879.38526999997</c:v>
                </c:pt>
                <c:pt idx="1">
                  <c:v>803789.72459</c:v>
                </c:pt>
                <c:pt idx="2">
                  <c:v>896184.60904999997</c:v>
                </c:pt>
                <c:pt idx="3">
                  <c:v>885578.16359999997</c:v>
                </c:pt>
                <c:pt idx="4">
                  <c:v>806849.88991999999</c:v>
                </c:pt>
                <c:pt idx="5">
                  <c:v>926403.60007000004</c:v>
                </c:pt>
                <c:pt idx="6">
                  <c:v>628984.53486999997</c:v>
                </c:pt>
                <c:pt idx="7">
                  <c:v>857227.27567</c:v>
                </c:pt>
                <c:pt idx="8">
                  <c:v>810108.55909999995</c:v>
                </c:pt>
                <c:pt idx="9">
                  <c:v>899483.98389000003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732029.95970999997</c:v>
                </c:pt>
                <c:pt idx="1">
                  <c:v>830881.90549000003</c:v>
                </c:pt>
                <c:pt idx="2">
                  <c:v>838373.02080000006</c:v>
                </c:pt>
                <c:pt idx="3">
                  <c:v>881094.76477000001</c:v>
                </c:pt>
                <c:pt idx="4">
                  <c:v>826084.44212000002</c:v>
                </c:pt>
                <c:pt idx="5">
                  <c:v>961615.57756999996</c:v>
                </c:pt>
                <c:pt idx="6">
                  <c:v>815920.09268</c:v>
                </c:pt>
                <c:pt idx="7">
                  <c:v>830812.63448999997</c:v>
                </c:pt>
                <c:pt idx="8">
                  <c:v>854053.04645999998</c:v>
                </c:pt>
                <c:pt idx="9">
                  <c:v>1039303.99344</c:v>
                </c:pt>
                <c:pt idx="10">
                  <c:v>927258.84855</c:v>
                </c:pt>
                <c:pt idx="11">
                  <c:v>934565.14604000002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93712"/>
        <c:axId val="906686096"/>
      </c:lineChart>
      <c:catAx>
        <c:axId val="9066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8609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9371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1317741.7964999999</c:v>
                </c:pt>
                <c:pt idx="1">
                  <c:v>1417281.83391</c:v>
                </c:pt>
                <c:pt idx="2">
                  <c:v>1509670.5857500001</c:v>
                </c:pt>
                <c:pt idx="3">
                  <c:v>1522788.4523</c:v>
                </c:pt>
                <c:pt idx="4">
                  <c:v>1418346.70202</c:v>
                </c:pt>
                <c:pt idx="5">
                  <c:v>1527100.7385199999</c:v>
                </c:pt>
                <c:pt idx="6">
                  <c:v>1247579.88953</c:v>
                </c:pt>
                <c:pt idx="7">
                  <c:v>1609752.6947000001</c:v>
                </c:pt>
                <c:pt idx="8">
                  <c:v>1325341.3646800001</c:v>
                </c:pt>
                <c:pt idx="9">
                  <c:v>1431376.47425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1383247.5898599999</c:v>
                </c:pt>
                <c:pt idx="1">
                  <c:v>1264027.22337</c:v>
                </c:pt>
                <c:pt idx="2">
                  <c:v>1324666.77034</c:v>
                </c:pt>
                <c:pt idx="3">
                  <c:v>1384637.19885</c:v>
                </c:pt>
                <c:pt idx="4">
                  <c:v>1342558.4608700001</c:v>
                </c:pt>
                <c:pt idx="5">
                  <c:v>1456424.21952</c:v>
                </c:pt>
                <c:pt idx="6">
                  <c:v>1490059.4694699999</c:v>
                </c:pt>
                <c:pt idx="7">
                  <c:v>1541148.53969</c:v>
                </c:pt>
                <c:pt idx="8">
                  <c:v>1386677.0830600001</c:v>
                </c:pt>
                <c:pt idx="9">
                  <c:v>1588786.1261100001</c:v>
                </c:pt>
                <c:pt idx="10">
                  <c:v>1404303.03871</c:v>
                </c:pt>
                <c:pt idx="11">
                  <c:v>1388493.72291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90992"/>
        <c:axId val="906693168"/>
      </c:lineChart>
      <c:catAx>
        <c:axId val="90669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9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9316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90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502352.62105000002</c:v>
                </c:pt>
                <c:pt idx="2">
                  <c:v>536332.92434000003</c:v>
                </c:pt>
                <c:pt idx="3">
                  <c:v>515814.69488000002</c:v>
                </c:pt>
                <c:pt idx="4">
                  <c:v>503488.55132999999</c:v>
                </c:pt>
                <c:pt idx="5">
                  <c:v>538514.86909000005</c:v>
                </c:pt>
                <c:pt idx="6">
                  <c:v>408828.90106</c:v>
                </c:pt>
                <c:pt idx="7">
                  <c:v>518044.37666000001</c:v>
                </c:pt>
                <c:pt idx="8">
                  <c:v>484587.59090000001</c:v>
                </c:pt>
                <c:pt idx="9">
                  <c:v>508579.49904999998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487406.64941000001</c:v>
                </c:pt>
                <c:pt idx="1">
                  <c:v>472955.40367999999</c:v>
                </c:pt>
                <c:pt idx="2">
                  <c:v>531382.43290000001</c:v>
                </c:pt>
                <c:pt idx="3">
                  <c:v>573363.50586000003</c:v>
                </c:pt>
                <c:pt idx="4">
                  <c:v>518542.47288000002</c:v>
                </c:pt>
                <c:pt idx="5">
                  <c:v>543286.54151000001</c:v>
                </c:pt>
                <c:pt idx="6">
                  <c:v>527477.47441999998</c:v>
                </c:pt>
                <c:pt idx="7">
                  <c:v>514633.09772999998</c:v>
                </c:pt>
                <c:pt idx="8">
                  <c:v>481265.49911999999</c:v>
                </c:pt>
                <c:pt idx="9">
                  <c:v>569425.17833000002</c:v>
                </c:pt>
                <c:pt idx="10">
                  <c:v>504228.78522999998</c:v>
                </c:pt>
                <c:pt idx="11">
                  <c:v>506304.07636000001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94256"/>
        <c:axId val="906687184"/>
      </c:lineChart>
      <c:catAx>
        <c:axId val="90669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871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942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224269.28404</c:v>
                </c:pt>
                <c:pt idx="2">
                  <c:v>273814.25417999999</c:v>
                </c:pt>
                <c:pt idx="3">
                  <c:v>251612.04736999999</c:v>
                </c:pt>
                <c:pt idx="4">
                  <c:v>233955.51014</c:v>
                </c:pt>
                <c:pt idx="5">
                  <c:v>239477.33372</c:v>
                </c:pt>
                <c:pt idx="6">
                  <c:v>180117.40119999999</c:v>
                </c:pt>
                <c:pt idx="7">
                  <c:v>226570.86343</c:v>
                </c:pt>
                <c:pt idx="8">
                  <c:v>217722.63847000001</c:v>
                </c:pt>
                <c:pt idx="9">
                  <c:v>208529.63518000001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201065.27963</c:v>
                </c:pt>
                <c:pt idx="1">
                  <c:v>214500.38548999999</c:v>
                </c:pt>
                <c:pt idx="2">
                  <c:v>255233.05017999999</c:v>
                </c:pt>
                <c:pt idx="3">
                  <c:v>264035.47511</c:v>
                </c:pt>
                <c:pt idx="4">
                  <c:v>243009.80095999999</c:v>
                </c:pt>
                <c:pt idx="5">
                  <c:v>238433.84372999999</c:v>
                </c:pt>
                <c:pt idx="6">
                  <c:v>230345.85438</c:v>
                </c:pt>
                <c:pt idx="7">
                  <c:v>220589.03412999999</c:v>
                </c:pt>
                <c:pt idx="8">
                  <c:v>213310.34721000001</c:v>
                </c:pt>
                <c:pt idx="9">
                  <c:v>238478.27702000001</c:v>
                </c:pt>
                <c:pt idx="10">
                  <c:v>214512.34836</c:v>
                </c:pt>
                <c:pt idx="11">
                  <c:v>221457.23431999999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88816"/>
        <c:axId val="906688272"/>
      </c:lineChart>
      <c:catAx>
        <c:axId val="90668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882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8881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155557.30212000001</c:v>
                </c:pt>
                <c:pt idx="2">
                  <c:v>194886.82939999999</c:v>
                </c:pt>
                <c:pt idx="3">
                  <c:v>248496.52997</c:v>
                </c:pt>
                <c:pt idx="4">
                  <c:v>172315.64525</c:v>
                </c:pt>
                <c:pt idx="5">
                  <c:v>156405.511</c:v>
                </c:pt>
                <c:pt idx="6">
                  <c:v>91092.308149999997</c:v>
                </c:pt>
                <c:pt idx="7">
                  <c:v>232137.71984999999</c:v>
                </c:pt>
                <c:pt idx="8">
                  <c:v>198082.30457000001</c:v>
                </c:pt>
                <c:pt idx="9">
                  <c:v>229172.35878000001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286935.63050000003</c:v>
                </c:pt>
                <c:pt idx="1">
                  <c:v>143501.87935</c:v>
                </c:pt>
                <c:pt idx="2">
                  <c:v>159471.97928999999</c:v>
                </c:pt>
                <c:pt idx="3">
                  <c:v>248153.5404</c:v>
                </c:pt>
                <c:pt idx="4">
                  <c:v>344006.66226999997</c:v>
                </c:pt>
                <c:pt idx="5">
                  <c:v>232756.33554999999</c:v>
                </c:pt>
                <c:pt idx="6">
                  <c:v>148979.14981999999</c:v>
                </c:pt>
                <c:pt idx="7">
                  <c:v>245689.59697000001</c:v>
                </c:pt>
                <c:pt idx="8">
                  <c:v>148522.46544999999</c:v>
                </c:pt>
                <c:pt idx="9">
                  <c:v>269212.43683999998</c:v>
                </c:pt>
                <c:pt idx="10">
                  <c:v>204973.46960000001</c:v>
                </c:pt>
                <c:pt idx="11">
                  <c:v>212290.94656000001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94800"/>
        <c:axId val="906695344"/>
      </c:lineChart>
      <c:catAx>
        <c:axId val="90669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9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95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94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626932.16177000001</c:v>
                </c:pt>
                <c:pt idx="1">
                  <c:v>744891.47254999995</c:v>
                </c:pt>
                <c:pt idx="2">
                  <c:v>731714.39653999999</c:v>
                </c:pt>
                <c:pt idx="3">
                  <c:v>695900.65648000001</c:v>
                </c:pt>
                <c:pt idx="4">
                  <c:v>748349.60860000004</c:v>
                </c:pt>
                <c:pt idx="5">
                  <c:v>904853.51222000003</c:v>
                </c:pt>
                <c:pt idx="6">
                  <c:v>605582.85351000004</c:v>
                </c:pt>
                <c:pt idx="7">
                  <c:v>881653.75768000004</c:v>
                </c:pt>
                <c:pt idx="8">
                  <c:v>717899.35092999996</c:v>
                </c:pt>
                <c:pt idx="9">
                  <c:v>767230.91992999997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954786.39512999996</c:v>
                </c:pt>
                <c:pt idx="3">
                  <c:v>973028.22149000003</c:v>
                </c:pt>
                <c:pt idx="4">
                  <c:v>790369.94894999999</c:v>
                </c:pt>
                <c:pt idx="5">
                  <c:v>830151.84849999996</c:v>
                </c:pt>
                <c:pt idx="6">
                  <c:v>799547.27315000002</c:v>
                </c:pt>
                <c:pt idx="7">
                  <c:v>793980.14622999995</c:v>
                </c:pt>
                <c:pt idx="8">
                  <c:v>759077.65466999996</c:v>
                </c:pt>
                <c:pt idx="9">
                  <c:v>767523.08886999998</c:v>
                </c:pt>
                <c:pt idx="10">
                  <c:v>661529.40978999995</c:v>
                </c:pt>
                <c:pt idx="11">
                  <c:v>759962.23221000005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97520"/>
        <c:axId val="906698608"/>
      </c:lineChart>
      <c:catAx>
        <c:axId val="90669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9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69860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69752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244178.06628</c:v>
                </c:pt>
                <c:pt idx="2">
                  <c:v>265568.23934999999</c:v>
                </c:pt>
                <c:pt idx="3">
                  <c:v>337113.85157</c:v>
                </c:pt>
                <c:pt idx="4">
                  <c:v>315511.49076999997</c:v>
                </c:pt>
                <c:pt idx="5">
                  <c:v>361222.38321</c:v>
                </c:pt>
                <c:pt idx="6">
                  <c:v>271768.67561999999</c:v>
                </c:pt>
                <c:pt idx="7">
                  <c:v>343852.79551000003</c:v>
                </c:pt>
                <c:pt idx="8">
                  <c:v>322197.32215000002</c:v>
                </c:pt>
                <c:pt idx="9">
                  <c:v>351861.76357000001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315506.20071</c:v>
                </c:pt>
                <c:pt idx="10">
                  <c:v>291654.31043999997</c:v>
                </c:pt>
                <c:pt idx="11">
                  <c:v>309047.22055999999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99456"/>
        <c:axId val="904903264"/>
      </c:lineChart>
      <c:catAx>
        <c:axId val="9048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490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490326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48994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9547680.8509999998</c:v>
                </c:pt>
                <c:pt idx="1">
                  <c:v>12367646.314999999</c:v>
                </c:pt>
                <c:pt idx="2">
                  <c:v>12758812.872</c:v>
                </c:pt>
                <c:pt idx="3">
                  <c:v>11953281.616</c:v>
                </c:pt>
                <c:pt idx="4">
                  <c:v>12103122.471999999</c:v>
                </c:pt>
                <c:pt idx="5">
                  <c:v>12882299.754000001</c:v>
                </c:pt>
                <c:pt idx="6">
                  <c:v>9830702.6420000009</c:v>
                </c:pt>
                <c:pt idx="7">
                  <c:v>11848771.482999999</c:v>
                </c:pt>
                <c:pt idx="8">
                  <c:v>10934854.867000001</c:v>
                </c:pt>
                <c:pt idx="9">
                  <c:v>11725086.086770002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55200"/>
        <c:axId val="906872064"/>
      </c:lineChart>
      <c:catAx>
        <c:axId val="9068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7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72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55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41413.986100000002</c:v>
                </c:pt>
                <c:pt idx="1">
                  <c:v>60080.299330000002</c:v>
                </c:pt>
                <c:pt idx="2">
                  <c:v>79413.773239999995</c:v>
                </c:pt>
                <c:pt idx="3">
                  <c:v>92766.229569999996</c:v>
                </c:pt>
                <c:pt idx="4">
                  <c:v>33853.179360000002</c:v>
                </c:pt>
                <c:pt idx="5">
                  <c:v>58315.610529999998</c:v>
                </c:pt>
                <c:pt idx="6">
                  <c:v>22686.377090000002</c:v>
                </c:pt>
                <c:pt idx="7">
                  <c:v>60905.218699999998</c:v>
                </c:pt>
                <c:pt idx="8">
                  <c:v>19895.852940000001</c:v>
                </c:pt>
                <c:pt idx="9">
                  <c:v>74240.672420000003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116960.59392</c:v>
                </c:pt>
                <c:pt idx="5">
                  <c:v>53593.840929999998</c:v>
                </c:pt>
                <c:pt idx="6">
                  <c:v>148860.65543000001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  <c:pt idx="10">
                  <c:v>101998.46158</c:v>
                </c:pt>
                <c:pt idx="11">
                  <c:v>61358.134149999998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88576"/>
        <c:axId val="904892384"/>
      </c:lineChart>
      <c:catAx>
        <c:axId val="9048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489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489238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48885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140408.03474999999</c:v>
                </c:pt>
                <c:pt idx="9">
                  <c:v>124600.06999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127832.47478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97948.048179999998</c:v>
                </c:pt>
                <c:pt idx="7">
                  <c:v>142957.12294</c:v>
                </c:pt>
                <c:pt idx="8">
                  <c:v>162035.99627999999</c:v>
                </c:pt>
                <c:pt idx="9">
                  <c:v>129552.53593</c:v>
                </c:pt>
                <c:pt idx="10">
                  <c:v>108305.56518999999</c:v>
                </c:pt>
                <c:pt idx="11">
                  <c:v>282382.47564999998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93472"/>
        <c:axId val="904889120"/>
      </c:lineChart>
      <c:catAx>
        <c:axId val="9048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488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4889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48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254118.57037</c:v>
                </c:pt>
                <c:pt idx="1">
                  <c:v>280094.70999</c:v>
                </c:pt>
                <c:pt idx="2">
                  <c:v>314702.90463</c:v>
                </c:pt>
                <c:pt idx="3">
                  <c:v>303681.70860999997</c:v>
                </c:pt>
                <c:pt idx="4">
                  <c:v>286646.97346000001</c:v>
                </c:pt>
                <c:pt idx="5">
                  <c:v>335511.28486000001</c:v>
                </c:pt>
                <c:pt idx="6">
                  <c:v>225786.02770999999</c:v>
                </c:pt>
                <c:pt idx="7">
                  <c:v>302331.22230999998</c:v>
                </c:pt>
                <c:pt idx="8">
                  <c:v>282356.66024</c:v>
                </c:pt>
                <c:pt idx="9">
                  <c:v>314793.73862000002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274711.79819</c:v>
                </c:pt>
                <c:pt idx="1">
                  <c:v>295438.31614000001</c:v>
                </c:pt>
                <c:pt idx="2">
                  <c:v>315224.17057000002</c:v>
                </c:pt>
                <c:pt idx="3">
                  <c:v>327374.87635999999</c:v>
                </c:pt>
                <c:pt idx="4">
                  <c:v>295721.75578000001</c:v>
                </c:pt>
                <c:pt idx="5">
                  <c:v>321362.25965000002</c:v>
                </c:pt>
                <c:pt idx="6">
                  <c:v>300290.65970999998</c:v>
                </c:pt>
                <c:pt idx="7">
                  <c:v>285547.07481000002</c:v>
                </c:pt>
                <c:pt idx="8">
                  <c:v>275348.10167</c:v>
                </c:pt>
                <c:pt idx="9">
                  <c:v>332934.19598000002</c:v>
                </c:pt>
                <c:pt idx="10">
                  <c:v>314548.53178000002</c:v>
                </c:pt>
                <c:pt idx="11">
                  <c:v>307669.83185000002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94016"/>
        <c:axId val="904897824"/>
      </c:lineChart>
      <c:catAx>
        <c:axId val="9048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48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489782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48940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1817721.7493999999</c:v>
                </c:pt>
                <c:pt idx="1">
                  <c:v>1656336.50397</c:v>
                </c:pt>
                <c:pt idx="2">
                  <c:v>1770947.3889799998</c:v>
                </c:pt>
                <c:pt idx="3">
                  <c:v>1707971.2418900002</c:v>
                </c:pt>
                <c:pt idx="4">
                  <c:v>1569237.1802300001</c:v>
                </c:pt>
                <c:pt idx="5">
                  <c:v>1611584.9565699997</c:v>
                </c:pt>
                <c:pt idx="6">
                  <c:v>1530250.5802799999</c:v>
                </c:pt>
                <c:pt idx="7">
                  <c:v>1469644.8621</c:v>
                </c:pt>
                <c:pt idx="8">
                  <c:v>1554599.8897499996</c:v>
                </c:pt>
                <c:pt idx="9">
                  <c:v>2104442.2760200002</c:v>
                </c:pt>
                <c:pt idx="10">
                  <c:v>1996861.0595100001</c:v>
                </c:pt>
                <c:pt idx="11">
                  <c:v>1980392.4588500003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1452383.8296000001</c:v>
                </c:pt>
                <c:pt idx="1">
                  <c:v>1714231.5197399999</c:v>
                </c:pt>
                <c:pt idx="2">
                  <c:v>1750157.75914</c:v>
                </c:pt>
                <c:pt idx="3">
                  <c:v>1636232.2831000001</c:v>
                </c:pt>
                <c:pt idx="4">
                  <c:v>1601229.5093299998</c:v>
                </c:pt>
                <c:pt idx="5">
                  <c:v>1704580.8219899999</c:v>
                </c:pt>
                <c:pt idx="6">
                  <c:v>1207219.3210100001</c:v>
                </c:pt>
                <c:pt idx="7">
                  <c:v>1631978.5482600001</c:v>
                </c:pt>
                <c:pt idx="8">
                  <c:v>1550892.5802699998</c:v>
                </c:pt>
                <c:pt idx="9">
                  <c:v>1945146.5992400004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55744"/>
        <c:axId val="906872608"/>
      </c:lineChart>
      <c:catAx>
        <c:axId val="9068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726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55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9547680.8509999998</c:v>
                </c:pt>
                <c:pt idx="1">
                  <c:v>12367646.314999999</c:v>
                </c:pt>
                <c:pt idx="2">
                  <c:v>12758812.872</c:v>
                </c:pt>
                <c:pt idx="3">
                  <c:v>11953281.616</c:v>
                </c:pt>
                <c:pt idx="4">
                  <c:v>12103122.471999999</c:v>
                </c:pt>
                <c:pt idx="5">
                  <c:v>12882299.754000001</c:v>
                </c:pt>
                <c:pt idx="6">
                  <c:v>9830702.6420000009</c:v>
                </c:pt>
                <c:pt idx="7">
                  <c:v>11848771.482999999</c:v>
                </c:pt>
                <c:pt idx="8">
                  <c:v>10934854.867000001</c:v>
                </c:pt>
                <c:pt idx="9">
                  <c:v>11725086.086770002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73696"/>
        <c:axId val="906857376"/>
      </c:lineChart>
      <c:catAx>
        <c:axId val="9068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5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736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5841565258888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'2002_2016_AYLIK_IHR'!$A$62:$A$76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'2002_2016_AYLIK_IHR'!$O$62:$O$76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115952258.95876999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875328"/>
        <c:axId val="906878592"/>
      </c:barChart>
      <c:catAx>
        <c:axId val="9068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7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78592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7532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460754.11176</c:v>
                </c:pt>
                <c:pt idx="1">
                  <c:v>562438.6078</c:v>
                </c:pt>
                <c:pt idx="2">
                  <c:v>569703.60245000001</c:v>
                </c:pt>
                <c:pt idx="3">
                  <c:v>533168.87835999997</c:v>
                </c:pt>
                <c:pt idx="4">
                  <c:v>511769.67429</c:v>
                </c:pt>
                <c:pt idx="5">
                  <c:v>533032.67666999996</c:v>
                </c:pt>
                <c:pt idx="6">
                  <c:v>386025.35554000002</c:v>
                </c:pt>
                <c:pt idx="7">
                  <c:v>542919.24557999999</c:v>
                </c:pt>
                <c:pt idx="8">
                  <c:v>479268.63491999998</c:v>
                </c:pt>
                <c:pt idx="9">
                  <c:v>570964.30264999997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566117.66602999996</c:v>
                </c:pt>
                <c:pt idx="1">
                  <c:v>491783.75361999997</c:v>
                </c:pt>
                <c:pt idx="2">
                  <c:v>554740.76428</c:v>
                </c:pt>
                <c:pt idx="3">
                  <c:v>486976.49277999997</c:v>
                </c:pt>
                <c:pt idx="4">
                  <c:v>480848.67021000001</c:v>
                </c:pt>
                <c:pt idx="5">
                  <c:v>480768.24197999999</c:v>
                </c:pt>
                <c:pt idx="6">
                  <c:v>430668.38750999997</c:v>
                </c:pt>
                <c:pt idx="7">
                  <c:v>459881.61290000001</c:v>
                </c:pt>
                <c:pt idx="8">
                  <c:v>438173.99703000003</c:v>
                </c:pt>
                <c:pt idx="9">
                  <c:v>587624.22609000001</c:v>
                </c:pt>
                <c:pt idx="10">
                  <c:v>607875.09594999999</c:v>
                </c:pt>
                <c:pt idx="11">
                  <c:v>541771.49023999996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880224"/>
        <c:axId val="906885664"/>
      </c:lineChart>
      <c:catAx>
        <c:axId val="90688022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8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8566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802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133664.50292999999</c:v>
                </c:pt>
                <c:pt idx="1">
                  <c:v>159655.39631000001</c:v>
                </c:pt>
                <c:pt idx="2">
                  <c:v>147817.03485</c:v>
                </c:pt>
                <c:pt idx="3">
                  <c:v>137952.76144</c:v>
                </c:pt>
                <c:pt idx="4">
                  <c:v>141100.00565000001</c:v>
                </c:pt>
                <c:pt idx="5">
                  <c:v>170612.68724999999</c:v>
                </c:pt>
                <c:pt idx="6">
                  <c:v>86830.805949999994</c:v>
                </c:pt>
                <c:pt idx="7">
                  <c:v>85018.55906</c:v>
                </c:pt>
                <c:pt idx="8">
                  <c:v>117566.82723</c:v>
                </c:pt>
                <c:pt idx="9">
                  <c:v>216500.78461999999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218481.59776</c:v>
                </c:pt>
                <c:pt idx="1">
                  <c:v>155554.29676</c:v>
                </c:pt>
                <c:pt idx="2">
                  <c:v>152629.234</c:v>
                </c:pt>
                <c:pt idx="3">
                  <c:v>124853.16082999999</c:v>
                </c:pt>
                <c:pt idx="4">
                  <c:v>161353.40616000001</c:v>
                </c:pt>
                <c:pt idx="5">
                  <c:v>181166.30304999999</c:v>
                </c:pt>
                <c:pt idx="6">
                  <c:v>93843.73358</c:v>
                </c:pt>
                <c:pt idx="7">
                  <c:v>73244.345950000003</c:v>
                </c:pt>
                <c:pt idx="8">
                  <c:v>111339.6872</c:v>
                </c:pt>
                <c:pt idx="9">
                  <c:v>237273.41518000001</c:v>
                </c:pt>
                <c:pt idx="10">
                  <c:v>266870.46982</c:v>
                </c:pt>
                <c:pt idx="11">
                  <c:v>308973.60508000001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884576"/>
        <c:axId val="906876416"/>
      </c:lineChart>
      <c:catAx>
        <c:axId val="9068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7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76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8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82387.498179999995</c:v>
                </c:pt>
                <c:pt idx="1">
                  <c:v>106196.98525</c:v>
                </c:pt>
                <c:pt idx="2">
                  <c:v>115260.93240000001</c:v>
                </c:pt>
                <c:pt idx="3">
                  <c:v>101260.02942000001</c:v>
                </c:pt>
                <c:pt idx="4">
                  <c:v>99565.190610000005</c:v>
                </c:pt>
                <c:pt idx="5">
                  <c:v>118670.19677</c:v>
                </c:pt>
                <c:pt idx="6">
                  <c:v>86449.888810000004</c:v>
                </c:pt>
                <c:pt idx="7">
                  <c:v>125722.1453</c:v>
                </c:pt>
                <c:pt idx="8">
                  <c:v>119157.43044</c:v>
                </c:pt>
                <c:pt idx="9">
                  <c:v>128938.11324999999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93016.967910000007</c:v>
                </c:pt>
                <c:pt idx="1">
                  <c:v>98704.324250000005</c:v>
                </c:pt>
                <c:pt idx="2">
                  <c:v>104051.43909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110250.82988</c:v>
                </c:pt>
                <c:pt idx="6">
                  <c:v>110761.12648000001</c:v>
                </c:pt>
                <c:pt idx="7">
                  <c:v>109877.84795</c:v>
                </c:pt>
                <c:pt idx="8">
                  <c:v>113742.67637</c:v>
                </c:pt>
                <c:pt idx="9">
                  <c:v>144212.47524999999</c:v>
                </c:pt>
                <c:pt idx="10">
                  <c:v>128576.35923</c:v>
                </c:pt>
                <c:pt idx="11">
                  <c:v>102366.42557000001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879680"/>
        <c:axId val="906879136"/>
      </c:lineChart>
      <c:catAx>
        <c:axId val="9068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8791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06879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C30" sqref="C30:C41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7" t="s">
        <v>219</v>
      </c>
      <c r="C1" s="157"/>
      <c r="D1" s="157"/>
      <c r="E1" s="157"/>
      <c r="F1" s="157"/>
      <c r="G1" s="157"/>
      <c r="H1" s="157"/>
      <c r="I1" s="157"/>
      <c r="J1" s="157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4" t="s">
        <v>125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8" x14ac:dyDescent="0.2">
      <c r="A6" s="3"/>
      <c r="B6" s="153" t="s">
        <v>220</v>
      </c>
      <c r="C6" s="153"/>
      <c r="D6" s="153"/>
      <c r="E6" s="153"/>
      <c r="F6" s="153" t="s">
        <v>221</v>
      </c>
      <c r="G6" s="153"/>
      <c r="H6" s="153"/>
      <c r="I6" s="153"/>
      <c r="J6" s="153" t="s">
        <v>106</v>
      </c>
      <c r="K6" s="153"/>
      <c r="L6" s="153"/>
      <c r="M6" s="153"/>
    </row>
    <row r="7" spans="1:13" ht="30" x14ac:dyDescent="0.25">
      <c r="A7" s="4" t="s">
        <v>1</v>
      </c>
      <c r="B7" s="5">
        <v>2015</v>
      </c>
      <c r="C7" s="6">
        <v>2016</v>
      </c>
      <c r="D7" s="7" t="s">
        <v>118</v>
      </c>
      <c r="E7" s="7" t="s">
        <v>119</v>
      </c>
      <c r="F7" s="5">
        <v>2015</v>
      </c>
      <c r="G7" s="6">
        <v>2016</v>
      </c>
      <c r="H7" s="7" t="s">
        <v>118</v>
      </c>
      <c r="I7" s="7" t="s">
        <v>119</v>
      </c>
      <c r="J7" s="5" t="s">
        <v>126</v>
      </c>
      <c r="K7" s="5" t="s">
        <v>127</v>
      </c>
      <c r="L7" s="7" t="s">
        <v>118</v>
      </c>
      <c r="M7" s="7" t="s">
        <v>119</v>
      </c>
    </row>
    <row r="8" spans="1:13" ht="16.5" x14ac:dyDescent="0.25">
      <c r="A8" s="49" t="s">
        <v>2</v>
      </c>
      <c r="B8" s="50">
        <f>B9+B18+B20</f>
        <v>2104442.2760200002</v>
      </c>
      <c r="C8" s="50">
        <f>C9+C18+C20</f>
        <v>1945146.5992400004</v>
      </c>
      <c r="D8" s="48">
        <f t="shared" ref="D8:D44" si="0">(C8-B8)/B8*100</f>
        <v>-7.5694961365852143</v>
      </c>
      <c r="E8" s="48">
        <f>C8/C$44*100</f>
        <v>16.58736059736648</v>
      </c>
      <c r="F8" s="50">
        <f>F9+F18+F20</f>
        <v>16792736.629189998</v>
      </c>
      <c r="G8" s="50">
        <f>G9+G18+G20</f>
        <v>16193534.768810002</v>
      </c>
      <c r="H8" s="48">
        <f t="shared" ref="H8:H46" si="1">(G8-F8)/F8*100</f>
        <v>-3.5682204372718638</v>
      </c>
      <c r="I8" s="48">
        <f>G8/G$46*100</f>
        <v>13.965691495987203</v>
      </c>
      <c r="J8" s="50">
        <f>J9+J18+J20</f>
        <v>21289155.399359997</v>
      </c>
      <c r="K8" s="50">
        <f>K9+K18+K20</f>
        <v>20170830.65594</v>
      </c>
      <c r="L8" s="48">
        <f t="shared" ref="L8:L46" si="2">(K8-J8)/J8*100</f>
        <v>-5.2530254133689915</v>
      </c>
      <c r="M8" s="48">
        <f>K8/K$46*100</f>
        <v>14.471299636966398</v>
      </c>
    </row>
    <row r="9" spans="1:13" ht="15.75" x14ac:dyDescent="0.25">
      <c r="A9" s="9" t="s">
        <v>3</v>
      </c>
      <c r="B9" s="50">
        <f>B10+B11+B12+B13+B14+B15+B16+B17</f>
        <v>1576876.3445400002</v>
      </c>
      <c r="C9" s="50">
        <f>C10+C11+C12+C13+C14+C15+C16+C17</f>
        <v>1428809.7584200001</v>
      </c>
      <c r="D9" s="48">
        <f t="shared" si="0"/>
        <v>-9.389866658389975</v>
      </c>
      <c r="E9" s="48">
        <f t="shared" ref="E9:E44" si="3">C9/C$44*100</f>
        <v>12.184265544411236</v>
      </c>
      <c r="F9" s="50">
        <f>F10+F11+F12+F13+F14+F15+F16+F17</f>
        <v>11907133.271880001</v>
      </c>
      <c r="G9" s="50">
        <f>G10+G11+G12+G13+G14+G15+G16+G17</f>
        <v>11309352.508580001</v>
      </c>
      <c r="H9" s="48">
        <f t="shared" si="1"/>
        <v>-5.020358382245746</v>
      </c>
      <c r="I9" s="48">
        <f t="shared" ref="I9:I46" si="4">G9/G$46*100</f>
        <v>9.753455956904947</v>
      </c>
      <c r="J9" s="50">
        <f>J10+J11+J12+J13+J14+J15+J16+J17</f>
        <v>15211053.643139999</v>
      </c>
      <c r="K9" s="50">
        <f>K10+K11+K12+K13+K14+K15+K16+K17</f>
        <v>14284783.425559999</v>
      </c>
      <c r="L9" s="48">
        <f t="shared" si="2"/>
        <v>-6.0894546775708509</v>
      </c>
      <c r="M9" s="48">
        <f t="shared" ref="M9:M46" si="5">K9/K$46*100</f>
        <v>10.248431744161927</v>
      </c>
    </row>
    <row r="10" spans="1:13" ht="14.25" x14ac:dyDescent="0.2">
      <c r="A10" s="11" t="s">
        <v>128</v>
      </c>
      <c r="B10" s="12">
        <v>587624.22609000001</v>
      </c>
      <c r="C10" s="12">
        <v>570964.30264999997</v>
      </c>
      <c r="D10" s="13">
        <f t="shared" si="0"/>
        <v>-2.8351321644537548</v>
      </c>
      <c r="E10" s="13">
        <f t="shared" si="3"/>
        <v>4.8689341872637399</v>
      </c>
      <c r="F10" s="12">
        <v>4977583.8124299999</v>
      </c>
      <c r="G10" s="12">
        <v>5149922.4674300002</v>
      </c>
      <c r="H10" s="13">
        <f t="shared" si="1"/>
        <v>3.462295392588608</v>
      </c>
      <c r="I10" s="13">
        <f t="shared" si="4"/>
        <v>4.441416246371876</v>
      </c>
      <c r="J10" s="12">
        <v>6229196.4669300001</v>
      </c>
      <c r="K10" s="12">
        <v>6299593.8790699998</v>
      </c>
      <c r="L10" s="13">
        <f t="shared" si="2"/>
        <v>1.1301202733567717</v>
      </c>
      <c r="M10" s="13">
        <f t="shared" si="5"/>
        <v>4.519561547574404</v>
      </c>
    </row>
    <row r="11" spans="1:13" ht="14.25" x14ac:dyDescent="0.2">
      <c r="A11" s="11" t="s">
        <v>129</v>
      </c>
      <c r="B11" s="12">
        <v>237273.41518000001</v>
      </c>
      <c r="C11" s="12">
        <v>216500.78461999999</v>
      </c>
      <c r="D11" s="13">
        <f t="shared" si="0"/>
        <v>-8.7547231299560124</v>
      </c>
      <c r="E11" s="13">
        <f t="shared" si="3"/>
        <v>1.8462241280466183</v>
      </c>
      <c r="F11" s="12">
        <v>1509739.18047</v>
      </c>
      <c r="G11" s="12">
        <v>1396694.4145599999</v>
      </c>
      <c r="H11" s="13">
        <f t="shared" si="1"/>
        <v>-7.4877016753852725</v>
      </c>
      <c r="I11" s="13">
        <f t="shared" si="4"/>
        <v>1.2045426515205995</v>
      </c>
      <c r="J11" s="12">
        <v>2185238.7832499999</v>
      </c>
      <c r="K11" s="12">
        <v>1972555.22019</v>
      </c>
      <c r="L11" s="13">
        <f t="shared" si="2"/>
        <v>-9.7327378907162672</v>
      </c>
      <c r="M11" s="13">
        <f t="shared" si="5"/>
        <v>1.415184041189971</v>
      </c>
    </row>
    <row r="12" spans="1:13" ht="14.25" x14ac:dyDescent="0.2">
      <c r="A12" s="11" t="s">
        <v>130</v>
      </c>
      <c r="B12" s="12">
        <v>144212.47524999999</v>
      </c>
      <c r="C12" s="12">
        <v>128938.11324999999</v>
      </c>
      <c r="D12" s="13">
        <f t="shared" si="0"/>
        <v>-10.591567736092925</v>
      </c>
      <c r="E12" s="13">
        <f t="shared" si="3"/>
        <v>1.0995279122187847</v>
      </c>
      <c r="F12" s="12">
        <v>1086741.41408</v>
      </c>
      <c r="G12" s="12">
        <v>1083440.39347</v>
      </c>
      <c r="H12" s="13">
        <f t="shared" si="1"/>
        <v>-0.30375400874867214</v>
      </c>
      <c r="I12" s="13">
        <f t="shared" si="4"/>
        <v>0.93438489530009661</v>
      </c>
      <c r="J12" s="12">
        <v>1334190.40283</v>
      </c>
      <c r="K12" s="12">
        <v>1314383.17827</v>
      </c>
      <c r="L12" s="13">
        <f t="shared" si="2"/>
        <v>-1.4845875459744107</v>
      </c>
      <c r="M12" s="13">
        <f t="shared" si="5"/>
        <v>0.94298708540949683</v>
      </c>
    </row>
    <row r="13" spans="1:13" ht="14.25" x14ac:dyDescent="0.2">
      <c r="A13" s="11" t="s">
        <v>131</v>
      </c>
      <c r="B13" s="12">
        <v>200913.78299000001</v>
      </c>
      <c r="C13" s="12">
        <v>165819.95298</v>
      </c>
      <c r="D13" s="13">
        <f t="shared" si="0"/>
        <v>-17.467109268330642</v>
      </c>
      <c r="E13" s="13">
        <f t="shared" si="3"/>
        <v>1.4140401321896685</v>
      </c>
      <c r="F13" s="12">
        <v>1059525.67136</v>
      </c>
      <c r="G13" s="12">
        <v>1038874.2032</v>
      </c>
      <c r="H13" s="13">
        <f t="shared" si="1"/>
        <v>-1.9491239068791946</v>
      </c>
      <c r="I13" s="13">
        <f t="shared" si="4"/>
        <v>0.89594994744293877</v>
      </c>
      <c r="J13" s="12">
        <v>1354592.8478099999</v>
      </c>
      <c r="K13" s="12">
        <v>1320078.9180999999</v>
      </c>
      <c r="L13" s="13">
        <f t="shared" si="2"/>
        <v>-2.5479190862257606</v>
      </c>
      <c r="M13" s="13">
        <f t="shared" si="5"/>
        <v>0.94707341973752113</v>
      </c>
    </row>
    <row r="14" spans="1:13" ht="14.25" x14ac:dyDescent="0.2">
      <c r="A14" s="11" t="s">
        <v>132</v>
      </c>
      <c r="B14" s="12">
        <v>307824.41453000001</v>
      </c>
      <c r="C14" s="12">
        <v>252387.28839999999</v>
      </c>
      <c r="D14" s="13">
        <f t="shared" si="0"/>
        <v>-18.00933373483188</v>
      </c>
      <c r="E14" s="13">
        <f t="shared" si="3"/>
        <v>2.1522485577786465</v>
      </c>
      <c r="F14" s="12">
        <v>2299130.2583699999</v>
      </c>
      <c r="G14" s="12">
        <v>1553780.9539399999</v>
      </c>
      <c r="H14" s="13">
        <f t="shared" si="1"/>
        <v>-32.418750599995391</v>
      </c>
      <c r="I14" s="13">
        <f t="shared" si="4"/>
        <v>1.3400178382833312</v>
      </c>
      <c r="J14" s="12">
        <v>2911098.53162</v>
      </c>
      <c r="K14" s="12">
        <v>2080586.4671400001</v>
      </c>
      <c r="L14" s="13">
        <f t="shared" si="2"/>
        <v>-28.529163663101002</v>
      </c>
      <c r="M14" s="13">
        <f t="shared" si="5"/>
        <v>1.4926896517141552</v>
      </c>
    </row>
    <row r="15" spans="1:13" ht="14.25" x14ac:dyDescent="0.2">
      <c r="A15" s="11" t="s">
        <v>133</v>
      </c>
      <c r="B15" s="12">
        <v>13036.69392</v>
      </c>
      <c r="C15" s="12">
        <v>16057.673000000001</v>
      </c>
      <c r="D15" s="13">
        <f t="shared" si="0"/>
        <v>23.172892594842796</v>
      </c>
      <c r="E15" s="13">
        <f t="shared" si="3"/>
        <v>0.13693282167506785</v>
      </c>
      <c r="F15" s="12">
        <v>155571.74256000001</v>
      </c>
      <c r="G15" s="12">
        <v>145327.18135999999</v>
      </c>
      <c r="H15" s="13">
        <f t="shared" si="1"/>
        <v>-6.585104101439863</v>
      </c>
      <c r="I15" s="13">
        <f t="shared" si="4"/>
        <v>0.12533363529525979</v>
      </c>
      <c r="J15" s="12">
        <v>195644.85057000001</v>
      </c>
      <c r="K15" s="12">
        <v>179238.8511</v>
      </c>
      <c r="L15" s="13">
        <f t="shared" si="2"/>
        <v>-8.3856024946233312</v>
      </c>
      <c r="M15" s="13">
        <f t="shared" si="5"/>
        <v>0.12859257831753518</v>
      </c>
    </row>
    <row r="16" spans="1:13" ht="14.25" x14ac:dyDescent="0.2">
      <c r="A16" s="11" t="s">
        <v>134</v>
      </c>
      <c r="B16" s="12">
        <v>80593.646659999999</v>
      </c>
      <c r="C16" s="12">
        <v>74639.137119999999</v>
      </c>
      <c r="D16" s="13">
        <f t="shared" si="0"/>
        <v>-7.3883113455831788</v>
      </c>
      <c r="E16" s="13">
        <f t="shared" si="3"/>
        <v>0.63648996048393158</v>
      </c>
      <c r="F16" s="12">
        <v>753087.44964000001</v>
      </c>
      <c r="G16" s="12">
        <v>871893.22311000002</v>
      </c>
      <c r="H16" s="13">
        <f t="shared" si="1"/>
        <v>15.775827034004216</v>
      </c>
      <c r="I16" s="13">
        <f t="shared" si="4"/>
        <v>0.7519415584822936</v>
      </c>
      <c r="J16" s="12">
        <v>923424.60632999998</v>
      </c>
      <c r="K16" s="12">
        <v>1037059.63721</v>
      </c>
      <c r="L16" s="13">
        <f t="shared" si="2"/>
        <v>12.305826604688802</v>
      </c>
      <c r="M16" s="13">
        <f t="shared" si="5"/>
        <v>0.74402492428094769</v>
      </c>
    </row>
    <row r="17" spans="1:13" ht="14.25" x14ac:dyDescent="0.2">
      <c r="A17" s="11" t="s">
        <v>135</v>
      </c>
      <c r="B17" s="12">
        <v>5397.6899199999998</v>
      </c>
      <c r="C17" s="12">
        <v>3502.5064000000002</v>
      </c>
      <c r="D17" s="13">
        <f t="shared" si="0"/>
        <v>-35.111011341681511</v>
      </c>
      <c r="E17" s="13">
        <f t="shared" si="3"/>
        <v>2.9867844754777596E-2</v>
      </c>
      <c r="F17" s="12">
        <v>65753.742970000007</v>
      </c>
      <c r="G17" s="12">
        <v>69419.67151</v>
      </c>
      <c r="H17" s="13">
        <f t="shared" si="1"/>
        <v>5.575239331504771</v>
      </c>
      <c r="I17" s="13">
        <f t="shared" si="4"/>
        <v>5.9869184208549198E-2</v>
      </c>
      <c r="J17" s="12">
        <v>77667.1538</v>
      </c>
      <c r="K17" s="12">
        <v>81287.274479999993</v>
      </c>
      <c r="L17" s="13">
        <f t="shared" si="2"/>
        <v>4.6610703532694568</v>
      </c>
      <c r="M17" s="13">
        <f t="shared" si="5"/>
        <v>5.831849593789535E-2</v>
      </c>
    </row>
    <row r="18" spans="1:13" ht="15.75" x14ac:dyDescent="0.25">
      <c r="A18" s="9" t="s">
        <v>12</v>
      </c>
      <c r="B18" s="50">
        <f>B19</f>
        <v>162255.21410000001</v>
      </c>
      <c r="C18" s="50">
        <f>C19</f>
        <v>167277.25812000001</v>
      </c>
      <c r="D18" s="48">
        <f t="shared" si="0"/>
        <v>3.0951510851940016</v>
      </c>
      <c r="E18" s="48">
        <f t="shared" si="3"/>
        <v>1.4264673939019841</v>
      </c>
      <c r="F18" s="50">
        <f>F19</f>
        <v>1501297.4349400001</v>
      </c>
      <c r="G18" s="50">
        <f>G19</f>
        <v>1504808.61632</v>
      </c>
      <c r="H18" s="48">
        <f t="shared" si="1"/>
        <v>0.23387646566786358</v>
      </c>
      <c r="I18" s="48">
        <f t="shared" si="4"/>
        <v>1.297782923621243</v>
      </c>
      <c r="J18" s="50">
        <f>J19</f>
        <v>1904099.09497</v>
      </c>
      <c r="K18" s="50">
        <f>K19</f>
        <v>1816091.84412</v>
      </c>
      <c r="L18" s="48">
        <f t="shared" si="2"/>
        <v>-4.6219890069002183</v>
      </c>
      <c r="M18" s="48">
        <f t="shared" si="5"/>
        <v>1.3029314306781896</v>
      </c>
    </row>
    <row r="19" spans="1:13" ht="14.25" x14ac:dyDescent="0.2">
      <c r="A19" s="11" t="s">
        <v>136</v>
      </c>
      <c r="B19" s="12">
        <v>162255.21410000001</v>
      </c>
      <c r="C19" s="12">
        <v>167277.25812000001</v>
      </c>
      <c r="D19" s="13">
        <f t="shared" si="0"/>
        <v>3.0951510851940016</v>
      </c>
      <c r="E19" s="13">
        <f t="shared" si="3"/>
        <v>1.4264673939019841</v>
      </c>
      <c r="F19" s="12">
        <v>1501297.4349400001</v>
      </c>
      <c r="G19" s="12">
        <v>1504808.61632</v>
      </c>
      <c r="H19" s="13">
        <f t="shared" si="1"/>
        <v>0.23387646566786358</v>
      </c>
      <c r="I19" s="13">
        <f t="shared" si="4"/>
        <v>1.297782923621243</v>
      </c>
      <c r="J19" s="12">
        <v>1904099.09497</v>
      </c>
      <c r="K19" s="12">
        <v>1816091.84412</v>
      </c>
      <c r="L19" s="13">
        <f t="shared" si="2"/>
        <v>-4.6219890069002183</v>
      </c>
      <c r="M19" s="13">
        <f t="shared" si="5"/>
        <v>1.3029314306781896</v>
      </c>
    </row>
    <row r="20" spans="1:13" ht="15.75" x14ac:dyDescent="0.25">
      <c r="A20" s="9" t="s">
        <v>113</v>
      </c>
      <c r="B20" s="50">
        <f>B21</f>
        <v>365310.71737999999</v>
      </c>
      <c r="C20" s="50">
        <f>C21</f>
        <v>349059.58270000003</v>
      </c>
      <c r="D20" s="50">
        <f t="shared" si="0"/>
        <v>-4.4485786775030096</v>
      </c>
      <c r="E20" s="50">
        <f t="shared" si="3"/>
        <v>2.976627659053257</v>
      </c>
      <c r="F20" s="50">
        <f>F21</f>
        <v>3384305.9223699998</v>
      </c>
      <c r="G20" s="50">
        <f>G21</f>
        <v>3379373.6439100001</v>
      </c>
      <c r="H20" s="50">
        <f t="shared" si="1"/>
        <v>-0.14573973432477638</v>
      </c>
      <c r="I20" s="50">
        <f t="shared" si="4"/>
        <v>2.914452615461014</v>
      </c>
      <c r="J20" s="50">
        <f>J21</f>
        <v>4174002.6612499999</v>
      </c>
      <c r="K20" s="50">
        <f>K21</f>
        <v>4069955.3862600001</v>
      </c>
      <c r="L20" s="50">
        <f t="shared" si="2"/>
        <v>-2.49274577507913</v>
      </c>
      <c r="M20" s="50">
        <f t="shared" si="5"/>
        <v>2.9199364621262811</v>
      </c>
    </row>
    <row r="21" spans="1:13" ht="14.25" x14ac:dyDescent="0.2">
      <c r="A21" s="11" t="s">
        <v>137</v>
      </c>
      <c r="B21" s="12">
        <v>365310.71737999999</v>
      </c>
      <c r="C21" s="12">
        <v>349059.58270000003</v>
      </c>
      <c r="D21" s="13">
        <f t="shared" si="0"/>
        <v>-4.4485786775030096</v>
      </c>
      <c r="E21" s="13">
        <f t="shared" si="3"/>
        <v>2.976627659053257</v>
      </c>
      <c r="F21" s="12">
        <v>3384305.9223699998</v>
      </c>
      <c r="G21" s="12">
        <v>3379373.6439100001</v>
      </c>
      <c r="H21" s="13">
        <f t="shared" si="1"/>
        <v>-0.14573973432477638</v>
      </c>
      <c r="I21" s="13">
        <f t="shared" si="4"/>
        <v>2.914452615461014</v>
      </c>
      <c r="J21" s="12">
        <v>4174002.6612499999</v>
      </c>
      <c r="K21" s="12">
        <v>4069955.3862600001</v>
      </c>
      <c r="L21" s="13">
        <f t="shared" si="2"/>
        <v>-2.49274577507913</v>
      </c>
      <c r="M21" s="13">
        <f t="shared" si="5"/>
        <v>2.9199364621262811</v>
      </c>
    </row>
    <row r="22" spans="1:13" ht="16.5" x14ac:dyDescent="0.25">
      <c r="A22" s="49" t="s">
        <v>14</v>
      </c>
      <c r="B22" s="50">
        <f>B23+B27+B29</f>
        <v>9871838.9035700001</v>
      </c>
      <c r="C22" s="50">
        <f>C23+C27+C29</f>
        <v>9429671.0436099991</v>
      </c>
      <c r="D22" s="48">
        <f t="shared" si="0"/>
        <v>-4.4790830186673496</v>
      </c>
      <c r="E22" s="48">
        <f t="shared" si="3"/>
        <v>80.412115969057211</v>
      </c>
      <c r="F22" s="50">
        <f>F23+F27+F29</f>
        <v>90571639.364380002</v>
      </c>
      <c r="G22" s="50">
        <f>G23+G27+G29</f>
        <v>88196176.746449992</v>
      </c>
      <c r="H22" s="48">
        <f t="shared" si="1"/>
        <v>-2.622744420439663</v>
      </c>
      <c r="I22" s="48">
        <f t="shared" si="4"/>
        <v>76.062491182522422</v>
      </c>
      <c r="J22" s="50">
        <f>J23+J27+J29</f>
        <v>111203319.19428</v>
      </c>
      <c r="K22" s="50">
        <f>K23+K27+K29</f>
        <v>106501110.06429</v>
      </c>
      <c r="L22" s="48">
        <f t="shared" si="2"/>
        <v>-4.2284791174037784</v>
      </c>
      <c r="M22" s="48">
        <f t="shared" si="5"/>
        <v>76.407833752548797</v>
      </c>
    </row>
    <row r="23" spans="1:13" ht="15.75" x14ac:dyDescent="0.25">
      <c r="A23" s="9" t="s">
        <v>15</v>
      </c>
      <c r="B23" s="50">
        <f>B24+B25+B26</f>
        <v>1068880.3587800001</v>
      </c>
      <c r="C23" s="50">
        <f>C24+C25+C26</f>
        <v>992242.92692</v>
      </c>
      <c r="D23" s="48">
        <f>(C23-B23)/B23*100</f>
        <v>-7.1698793256405837</v>
      </c>
      <c r="E23" s="48">
        <f t="shared" si="3"/>
        <v>8.4614142889996398</v>
      </c>
      <c r="F23" s="50">
        <f>F24+F25+F26</f>
        <v>9576189.3600999992</v>
      </c>
      <c r="G23" s="50">
        <f>G24+G25+G26</f>
        <v>9287044.4227900002</v>
      </c>
      <c r="H23" s="48">
        <f t="shared" si="1"/>
        <v>-3.0194154108391569</v>
      </c>
      <c r="I23" s="48">
        <f t="shared" si="4"/>
        <v>8.0093691198308292</v>
      </c>
      <c r="J23" s="50">
        <f>J24+J25+J26</f>
        <v>11734229.75316</v>
      </c>
      <c r="K23" s="50">
        <f>K24+K25+K26</f>
        <v>11145740.316509999</v>
      </c>
      <c r="L23" s="48">
        <f t="shared" si="2"/>
        <v>-5.0151518167736722</v>
      </c>
      <c r="M23" s="48">
        <f t="shared" si="5"/>
        <v>7.9963661659384604</v>
      </c>
    </row>
    <row r="24" spans="1:13" ht="14.25" x14ac:dyDescent="0.2">
      <c r="A24" s="11" t="s">
        <v>138</v>
      </c>
      <c r="B24" s="12">
        <v>753918.71998000005</v>
      </c>
      <c r="C24" s="12">
        <v>693138.41342999996</v>
      </c>
      <c r="D24" s="13">
        <f t="shared" si="0"/>
        <v>-8.0619176761670648</v>
      </c>
      <c r="E24" s="13">
        <f t="shared" si="3"/>
        <v>5.9107816407987395</v>
      </c>
      <c r="F24" s="12">
        <v>6661456.8821299998</v>
      </c>
      <c r="G24" s="12">
        <v>6533556.4430799996</v>
      </c>
      <c r="H24" s="13">
        <f t="shared" si="1"/>
        <v>-1.9200070091740054</v>
      </c>
      <c r="I24" s="13">
        <f t="shared" si="4"/>
        <v>5.6346952631627341</v>
      </c>
      <c r="J24" s="12">
        <v>8066342.13748</v>
      </c>
      <c r="K24" s="12">
        <v>7819387.1087800004</v>
      </c>
      <c r="L24" s="13">
        <f t="shared" si="2"/>
        <v>-3.0615491444694749</v>
      </c>
      <c r="M24" s="13">
        <f t="shared" si="5"/>
        <v>5.6099173979860284</v>
      </c>
    </row>
    <row r="25" spans="1:13" ht="14.25" x14ac:dyDescent="0.2">
      <c r="A25" s="11" t="s">
        <v>139</v>
      </c>
      <c r="B25" s="12">
        <v>126211.75838</v>
      </c>
      <c r="C25" s="12">
        <v>120661.52313</v>
      </c>
      <c r="D25" s="13">
        <f t="shared" si="0"/>
        <v>-4.3975579781475487</v>
      </c>
      <c r="E25" s="13">
        <f t="shared" si="3"/>
        <v>1.0289487667236941</v>
      </c>
      <c r="F25" s="12">
        <v>1247515.7326799999</v>
      </c>
      <c r="G25" s="12">
        <v>1178187.7146900001</v>
      </c>
      <c r="H25" s="13">
        <f t="shared" si="1"/>
        <v>-5.5572860665303665</v>
      </c>
      <c r="I25" s="13">
        <f t="shared" si="4"/>
        <v>1.0160972500837064</v>
      </c>
      <c r="J25" s="12">
        <v>1561237.0339899999</v>
      </c>
      <c r="K25" s="12">
        <v>1402911.69312</v>
      </c>
      <c r="L25" s="13">
        <f t="shared" si="2"/>
        <v>-10.141018783379312</v>
      </c>
      <c r="M25" s="13">
        <f t="shared" si="5"/>
        <v>1.0065007149006406</v>
      </c>
    </row>
    <row r="26" spans="1:13" ht="14.25" x14ac:dyDescent="0.2">
      <c r="A26" s="11" t="s">
        <v>140</v>
      </c>
      <c r="B26" s="12">
        <v>188749.88042</v>
      </c>
      <c r="C26" s="12">
        <v>178442.99036</v>
      </c>
      <c r="D26" s="13">
        <f t="shared" si="0"/>
        <v>-5.4606074647917415</v>
      </c>
      <c r="E26" s="13">
        <f t="shared" si="3"/>
        <v>1.5216838814772058</v>
      </c>
      <c r="F26" s="12">
        <v>1667216.74529</v>
      </c>
      <c r="G26" s="12">
        <v>1575300.26502</v>
      </c>
      <c r="H26" s="13">
        <f t="shared" si="1"/>
        <v>-5.5131692102823591</v>
      </c>
      <c r="I26" s="13">
        <f t="shared" si="4"/>
        <v>1.3585766065843885</v>
      </c>
      <c r="J26" s="12">
        <v>2106650.5816899999</v>
      </c>
      <c r="K26" s="12">
        <v>1923441.51461</v>
      </c>
      <c r="L26" s="13">
        <f t="shared" si="2"/>
        <v>-8.6966993326926456</v>
      </c>
      <c r="M26" s="13">
        <f t="shared" si="5"/>
        <v>1.3799480530517914</v>
      </c>
    </row>
    <row r="27" spans="1:13" ht="15.75" x14ac:dyDescent="0.25">
      <c r="A27" s="9" t="s">
        <v>19</v>
      </c>
      <c r="B27" s="50">
        <f>B28</f>
        <v>1305031.5466799999</v>
      </c>
      <c r="C27" s="50">
        <f>C28</f>
        <v>1239188.4204899999</v>
      </c>
      <c r="D27" s="48">
        <f t="shared" si="0"/>
        <v>-5.0453283184996467</v>
      </c>
      <c r="E27" s="48">
        <f t="shared" si="3"/>
        <v>10.56725759733469</v>
      </c>
      <c r="F27" s="50">
        <f>F28</f>
        <v>12840527.10004</v>
      </c>
      <c r="G27" s="50">
        <f>G28</f>
        <v>11507951.583319999</v>
      </c>
      <c r="H27" s="48">
        <f t="shared" si="1"/>
        <v>-10.377887966264636</v>
      </c>
      <c r="I27" s="48">
        <f t="shared" si="4"/>
        <v>9.924732546531903</v>
      </c>
      <c r="J27" s="50">
        <f>J28</f>
        <v>15734951.873640001</v>
      </c>
      <c r="K27" s="50">
        <f>K28</f>
        <v>14065579.727259999</v>
      </c>
      <c r="L27" s="48">
        <f t="shared" si="2"/>
        <v>-10.60932476810825</v>
      </c>
      <c r="M27" s="48">
        <f t="shared" si="5"/>
        <v>10.091166906945304</v>
      </c>
    </row>
    <row r="28" spans="1:13" ht="14.25" x14ac:dyDescent="0.2">
      <c r="A28" s="11" t="s">
        <v>141</v>
      </c>
      <c r="B28" s="12">
        <v>1305031.5466799999</v>
      </c>
      <c r="C28" s="12">
        <v>1239188.4204899999</v>
      </c>
      <c r="D28" s="13">
        <f t="shared" si="0"/>
        <v>-5.0453283184996467</v>
      </c>
      <c r="E28" s="13">
        <f t="shared" si="3"/>
        <v>10.56725759733469</v>
      </c>
      <c r="F28" s="12">
        <v>12840527.10004</v>
      </c>
      <c r="G28" s="12">
        <v>11507951.583319999</v>
      </c>
      <c r="H28" s="13">
        <f t="shared" si="1"/>
        <v>-10.377887966264636</v>
      </c>
      <c r="I28" s="13">
        <f t="shared" si="4"/>
        <v>9.924732546531903</v>
      </c>
      <c r="J28" s="12">
        <v>15734951.873640001</v>
      </c>
      <c r="K28" s="12">
        <v>14065579.727259999</v>
      </c>
      <c r="L28" s="13">
        <f t="shared" si="2"/>
        <v>-10.60932476810825</v>
      </c>
      <c r="M28" s="13">
        <f t="shared" si="5"/>
        <v>10.091166906945304</v>
      </c>
    </row>
    <row r="29" spans="1:13" ht="15.75" x14ac:dyDescent="0.25">
      <c r="A29" s="9" t="s">
        <v>21</v>
      </c>
      <c r="B29" s="50">
        <f>B30+B31+B32+B33+B34+B35+B36+B37+B38+B39+B40+B41</f>
        <v>7497926.99811</v>
      </c>
      <c r="C29" s="50">
        <f>C30+C31+C32+C33+C34+C35+C36+C37+C38+C39+C40+C41</f>
        <v>7198239.6962000001</v>
      </c>
      <c r="D29" s="48">
        <f t="shared" si="0"/>
        <v>-3.9969354460978614</v>
      </c>
      <c r="E29" s="48">
        <f t="shared" si="3"/>
        <v>61.383444082722882</v>
      </c>
      <c r="F29" s="50">
        <f>F30+F31+F32+F33+F34+F35+F36+F37+F38+F39+F40+F41</f>
        <v>68154922.904239997</v>
      </c>
      <c r="G29" s="50">
        <f>G30+G31+G32+G33+G34+G35+G36+G37+G38+G39+G40+G41</f>
        <v>67401180.740339994</v>
      </c>
      <c r="H29" s="48">
        <f t="shared" si="1"/>
        <v>-1.1059247546344326</v>
      </c>
      <c r="I29" s="48">
        <f t="shared" si="4"/>
        <v>58.128389516159693</v>
      </c>
      <c r="J29" s="50">
        <f>J30+J31+J32+J33+J34+J35+J36+J37+J38+J39+J40+J41</f>
        <v>83734137.567479998</v>
      </c>
      <c r="K29" s="50">
        <f>K30+K31+K32+K33+K34+K35+K36+K37+K38+K39+K40+K41</f>
        <v>81289790.020520002</v>
      </c>
      <c r="L29" s="48">
        <f t="shared" si="2"/>
        <v>-2.9191768351231131</v>
      </c>
      <c r="M29" s="48">
        <f t="shared" si="5"/>
        <v>58.320300679665024</v>
      </c>
    </row>
    <row r="30" spans="1:13" ht="14.25" x14ac:dyDescent="0.2">
      <c r="A30" s="11" t="s">
        <v>142</v>
      </c>
      <c r="B30" s="12">
        <v>1588786.1261100001</v>
      </c>
      <c r="C30" s="12">
        <v>1431376.47425</v>
      </c>
      <c r="D30" s="13">
        <f t="shared" si="0"/>
        <v>-9.90754194495665</v>
      </c>
      <c r="E30" s="13">
        <f t="shared" si="3"/>
        <v>12.206153375919572</v>
      </c>
      <c r="F30" s="12">
        <v>14162232.68114</v>
      </c>
      <c r="G30" s="12">
        <v>14326822.99264</v>
      </c>
      <c r="H30" s="13">
        <f t="shared" si="1"/>
        <v>1.1621777102927178</v>
      </c>
      <c r="I30" s="13">
        <f t="shared" si="4"/>
        <v>12.355794635906399</v>
      </c>
      <c r="J30" s="12">
        <v>17031892.250950001</v>
      </c>
      <c r="K30" s="12">
        <v>17119622.50257</v>
      </c>
      <c r="L30" s="13">
        <f t="shared" si="2"/>
        <v>0.51509397973736581</v>
      </c>
      <c r="M30" s="13">
        <f t="shared" si="5"/>
        <v>12.282250103244333</v>
      </c>
    </row>
    <row r="31" spans="1:13" ht="14.25" x14ac:dyDescent="0.2">
      <c r="A31" s="11" t="s">
        <v>143</v>
      </c>
      <c r="B31" s="12">
        <v>2024753.8374600001</v>
      </c>
      <c r="C31" s="12">
        <v>2190303.6854699999</v>
      </c>
      <c r="D31" s="13">
        <f t="shared" si="0"/>
        <v>8.1762950610172798</v>
      </c>
      <c r="E31" s="13">
        <f t="shared" si="3"/>
        <v>18.677953149046399</v>
      </c>
      <c r="F31" s="12">
        <v>17388355.12847</v>
      </c>
      <c r="G31" s="12">
        <v>19269239.161710002</v>
      </c>
      <c r="H31" s="13">
        <f t="shared" si="1"/>
        <v>10.816917525225978</v>
      </c>
      <c r="I31" s="13">
        <f t="shared" si="4"/>
        <v>16.618252490071548</v>
      </c>
      <c r="J31" s="12">
        <v>21029275.550159998</v>
      </c>
      <c r="K31" s="12">
        <v>23033013.859850001</v>
      </c>
      <c r="L31" s="13">
        <f t="shared" si="2"/>
        <v>9.5283278062080328</v>
      </c>
      <c r="M31" s="13">
        <f t="shared" si="5"/>
        <v>16.524735683611144</v>
      </c>
    </row>
    <row r="32" spans="1:13" ht="14.25" x14ac:dyDescent="0.2">
      <c r="A32" s="11" t="s">
        <v>144</v>
      </c>
      <c r="B32" s="12">
        <v>75632.592009999993</v>
      </c>
      <c r="C32" s="12">
        <v>74240.672420000003</v>
      </c>
      <c r="D32" s="13">
        <f t="shared" si="0"/>
        <v>-1.8403700746048124</v>
      </c>
      <c r="E32" s="13">
        <f t="shared" si="3"/>
        <v>0.63309202756370653</v>
      </c>
      <c r="F32" s="12">
        <v>866500.40141000005</v>
      </c>
      <c r="G32" s="12">
        <v>543571.19927999994</v>
      </c>
      <c r="H32" s="13">
        <f t="shared" si="1"/>
        <v>-37.268211486632701</v>
      </c>
      <c r="I32" s="13">
        <f t="shared" si="4"/>
        <v>0.4687887964936342</v>
      </c>
      <c r="J32" s="12">
        <v>1085437.29562</v>
      </c>
      <c r="K32" s="12">
        <v>706927.79501</v>
      </c>
      <c r="L32" s="13">
        <f t="shared" si="2"/>
        <v>-34.871613693151751</v>
      </c>
      <c r="M32" s="13">
        <f t="shared" si="5"/>
        <v>0.50717613556866803</v>
      </c>
    </row>
    <row r="33" spans="1:13" ht="14.25" x14ac:dyDescent="0.2">
      <c r="A33" s="11" t="s">
        <v>145</v>
      </c>
      <c r="B33" s="12">
        <v>1039303.99344</v>
      </c>
      <c r="C33" s="12">
        <v>899483.98389000003</v>
      </c>
      <c r="D33" s="13">
        <f t="shared" si="0"/>
        <v>-13.453235091227608</v>
      </c>
      <c r="E33" s="13">
        <f t="shared" si="3"/>
        <v>7.6704065380823829</v>
      </c>
      <c r="F33" s="12">
        <v>8610169.4375299998</v>
      </c>
      <c r="G33" s="12">
        <v>8141482.4979800005</v>
      </c>
      <c r="H33" s="13">
        <f t="shared" si="1"/>
        <v>-5.4434113399335331</v>
      </c>
      <c r="I33" s="13">
        <f t="shared" si="4"/>
        <v>7.0214091308690483</v>
      </c>
      <c r="J33" s="12">
        <v>10754115.392689999</v>
      </c>
      <c r="K33" s="12">
        <v>10003312.318469999</v>
      </c>
      <c r="L33" s="13">
        <f t="shared" si="2"/>
        <v>-6.9815419195738828</v>
      </c>
      <c r="M33" s="13">
        <f t="shared" si="5"/>
        <v>7.1767460840838764</v>
      </c>
    </row>
    <row r="34" spans="1:13" ht="14.25" x14ac:dyDescent="0.2">
      <c r="A34" s="11" t="s">
        <v>146</v>
      </c>
      <c r="B34" s="12">
        <v>456822.34518</v>
      </c>
      <c r="C34" s="12">
        <v>442733.43247</v>
      </c>
      <c r="D34" s="13">
        <f t="shared" si="0"/>
        <v>-3.0841119876587038</v>
      </c>
      <c r="E34" s="13">
        <f t="shared" si="3"/>
        <v>3.7754373350363526</v>
      </c>
      <c r="F34" s="12">
        <v>4534434.2747600004</v>
      </c>
      <c r="G34" s="12">
        <v>4356961.7895200001</v>
      </c>
      <c r="H34" s="13">
        <f t="shared" si="1"/>
        <v>-3.9138837280730816</v>
      </c>
      <c r="I34" s="13">
        <f t="shared" si="4"/>
        <v>3.7575480017765219</v>
      </c>
      <c r="J34" s="12">
        <v>5555291.1503400002</v>
      </c>
      <c r="K34" s="12">
        <v>5345739.6672700001</v>
      </c>
      <c r="L34" s="13">
        <f t="shared" si="2"/>
        <v>-3.7721062208805187</v>
      </c>
      <c r="M34" s="13">
        <f t="shared" si="5"/>
        <v>3.8352312716234098</v>
      </c>
    </row>
    <row r="35" spans="1:13" ht="14.25" x14ac:dyDescent="0.2">
      <c r="A35" s="11" t="s">
        <v>147</v>
      </c>
      <c r="B35" s="12">
        <v>569425.17833000002</v>
      </c>
      <c r="C35" s="12">
        <v>508579.49904999998</v>
      </c>
      <c r="D35" s="13">
        <f t="shared" si="0"/>
        <v>-10.68545642088521</v>
      </c>
      <c r="E35" s="13">
        <f t="shared" si="3"/>
        <v>4.3369438305917036</v>
      </c>
      <c r="F35" s="12">
        <v>5219738.2558399998</v>
      </c>
      <c r="G35" s="12">
        <v>4940260.0982999997</v>
      </c>
      <c r="H35" s="13">
        <f t="shared" si="1"/>
        <v>-5.3542561684450654</v>
      </c>
      <c r="I35" s="13">
        <f t="shared" si="4"/>
        <v>4.260598407191571</v>
      </c>
      <c r="J35" s="12">
        <v>6372720.6814099997</v>
      </c>
      <c r="K35" s="12">
        <v>5950911.2677600002</v>
      </c>
      <c r="L35" s="13">
        <f t="shared" si="2"/>
        <v>-6.6189848062926853</v>
      </c>
      <c r="M35" s="13">
        <f t="shared" si="5"/>
        <v>4.2694037512725966</v>
      </c>
    </row>
    <row r="36" spans="1:13" ht="14.25" x14ac:dyDescent="0.2">
      <c r="A36" s="11" t="s">
        <v>148</v>
      </c>
      <c r="B36" s="12">
        <v>767523.08886999998</v>
      </c>
      <c r="C36" s="12">
        <v>767230.91992999997</v>
      </c>
      <c r="D36" s="13">
        <f t="shared" si="0"/>
        <v>-3.8066469170348262E-2</v>
      </c>
      <c r="E36" s="13">
        <f t="shared" si="3"/>
        <v>6.5426101741125828</v>
      </c>
      <c r="F36" s="12">
        <v>8458395.5095899999</v>
      </c>
      <c r="G36" s="12">
        <v>7425003.1185400002</v>
      </c>
      <c r="H36" s="13">
        <f t="shared" si="1"/>
        <v>-12.217357179365226</v>
      </c>
      <c r="I36" s="13">
        <f t="shared" si="4"/>
        <v>6.4035001863828835</v>
      </c>
      <c r="J36" s="12">
        <v>10532457.878930001</v>
      </c>
      <c r="K36" s="12">
        <v>8846494.8463799991</v>
      </c>
      <c r="L36" s="13">
        <f t="shared" si="2"/>
        <v>-16.007308568712546</v>
      </c>
      <c r="M36" s="13">
        <f t="shared" si="5"/>
        <v>6.3468024615606984</v>
      </c>
    </row>
    <row r="37" spans="1:13" ht="14.25" x14ac:dyDescent="0.2">
      <c r="A37" s="14" t="s">
        <v>149</v>
      </c>
      <c r="B37" s="12">
        <v>238478.27702000001</v>
      </c>
      <c r="C37" s="12">
        <v>208529.63518000001</v>
      </c>
      <c r="D37" s="13">
        <f t="shared" si="0"/>
        <v>-12.558226356813352</v>
      </c>
      <c r="E37" s="13">
        <f t="shared" si="3"/>
        <v>1.7782496472602156</v>
      </c>
      <c r="F37" s="12">
        <v>2319001.3478399999</v>
      </c>
      <c r="G37" s="12">
        <v>2240524.1892900001</v>
      </c>
      <c r="H37" s="13">
        <f t="shared" si="1"/>
        <v>-3.3840928390617893</v>
      </c>
      <c r="I37" s="13">
        <f t="shared" si="4"/>
        <v>1.9322816212547267</v>
      </c>
      <c r="J37" s="12">
        <v>2822860.6269</v>
      </c>
      <c r="K37" s="12">
        <v>2676496.87053</v>
      </c>
      <c r="L37" s="13">
        <f t="shared" si="2"/>
        <v>-5.1849444841608552</v>
      </c>
      <c r="M37" s="13">
        <f t="shared" si="5"/>
        <v>1.9202178061733115</v>
      </c>
    </row>
    <row r="38" spans="1:13" ht="14.25" x14ac:dyDescent="0.2">
      <c r="A38" s="11" t="s">
        <v>150</v>
      </c>
      <c r="B38" s="12">
        <v>269212.43683999998</v>
      </c>
      <c r="C38" s="12">
        <v>229172.35878000001</v>
      </c>
      <c r="D38" s="13">
        <f t="shared" si="0"/>
        <v>-14.873041724961928</v>
      </c>
      <c r="E38" s="13">
        <f t="shared" si="3"/>
        <v>1.9542817777941053</v>
      </c>
      <c r="F38" s="12">
        <v>2227229.6764400001</v>
      </c>
      <c r="G38" s="12">
        <v>1848593.5705800001</v>
      </c>
      <c r="H38" s="13">
        <f t="shared" si="1"/>
        <v>-17.000317024565302</v>
      </c>
      <c r="I38" s="13">
        <f t="shared" si="4"/>
        <v>1.5942712864587816</v>
      </c>
      <c r="J38" s="12">
        <v>3135427.1549</v>
      </c>
      <c r="K38" s="12">
        <v>2265857.9867400001</v>
      </c>
      <c r="L38" s="13">
        <f t="shared" si="2"/>
        <v>-27.733674718006117</v>
      </c>
      <c r="M38" s="13">
        <f t="shared" si="5"/>
        <v>1.6256102894439726</v>
      </c>
    </row>
    <row r="39" spans="1:13" ht="14.25" x14ac:dyDescent="0.2">
      <c r="A39" s="11" t="s">
        <v>151</v>
      </c>
      <c r="B39" s="12">
        <v>129552.53593</v>
      </c>
      <c r="C39" s="12">
        <v>124600.06999</v>
      </c>
      <c r="D39" s="13">
        <f>(C39-B39)/B39*100</f>
        <v>-3.8227472001597236</v>
      </c>
      <c r="E39" s="13">
        <f t="shared" si="3"/>
        <v>1.0625349740676397</v>
      </c>
      <c r="F39" s="12">
        <v>1263399.8757799999</v>
      </c>
      <c r="G39" s="12">
        <v>1329512.9802300001</v>
      </c>
      <c r="H39" s="13">
        <f t="shared" si="1"/>
        <v>5.232951634507895</v>
      </c>
      <c r="I39" s="13">
        <f t="shared" si="4"/>
        <v>1.1466037765618218</v>
      </c>
      <c r="J39" s="12">
        <v>1586263.2954500001</v>
      </c>
      <c r="K39" s="12">
        <v>1720201.02107</v>
      </c>
      <c r="L39" s="13">
        <f t="shared" si="2"/>
        <v>8.4435998742569218</v>
      </c>
      <c r="M39" s="13">
        <f t="shared" si="5"/>
        <v>1.2341358090966248</v>
      </c>
    </row>
    <row r="40" spans="1:13" ht="14.25" x14ac:dyDescent="0.2">
      <c r="A40" s="11" t="s">
        <v>152</v>
      </c>
      <c r="B40" s="12">
        <v>332934.19598000002</v>
      </c>
      <c r="C40" s="12">
        <v>314793.73862000002</v>
      </c>
      <c r="D40" s="13">
        <f>(C40-B40)/B40*100</f>
        <v>-5.4486615009921451</v>
      </c>
      <c r="E40" s="13">
        <f t="shared" si="3"/>
        <v>2.6844235073712341</v>
      </c>
      <c r="F40" s="12">
        <v>3023953.2088600001</v>
      </c>
      <c r="G40" s="12">
        <v>2900020.8904200001</v>
      </c>
      <c r="H40" s="13">
        <f t="shared" si="1"/>
        <v>-4.0983543686088089</v>
      </c>
      <c r="I40" s="13">
        <f t="shared" si="4"/>
        <v>2.5010473417781212</v>
      </c>
      <c r="J40" s="12">
        <v>3732138.3508799998</v>
      </c>
      <c r="K40" s="12">
        <v>3522240.57283</v>
      </c>
      <c r="L40" s="13">
        <f t="shared" si="2"/>
        <v>-5.6240620876369203</v>
      </c>
      <c r="M40" s="13">
        <f t="shared" si="5"/>
        <v>2.5269856057163813</v>
      </c>
    </row>
    <row r="41" spans="1:13" ht="14.25" x14ac:dyDescent="0.2">
      <c r="A41" s="11" t="s">
        <v>153</v>
      </c>
      <c r="B41" s="12">
        <v>5502.3909400000002</v>
      </c>
      <c r="C41" s="12">
        <v>7195.2261500000004</v>
      </c>
      <c r="D41" s="13">
        <f t="shared" si="0"/>
        <v>30.765447756425683</v>
      </c>
      <c r="E41" s="13">
        <f t="shared" si="3"/>
        <v>6.1357745876985718E-2</v>
      </c>
      <c r="F41" s="12">
        <v>81513.106580000007</v>
      </c>
      <c r="G41" s="12">
        <v>79188.251850000001</v>
      </c>
      <c r="H41" s="13">
        <f t="shared" si="1"/>
        <v>-2.8521238209935076</v>
      </c>
      <c r="I41" s="13">
        <f t="shared" si="4"/>
        <v>6.8293841414644244E-2</v>
      </c>
      <c r="J41" s="12">
        <v>96257.939249999996</v>
      </c>
      <c r="K41" s="12">
        <v>98971.312040000004</v>
      </c>
      <c r="L41" s="13">
        <f t="shared" si="2"/>
        <v>2.8188560976283408</v>
      </c>
      <c r="M41" s="13">
        <f t="shared" si="5"/>
        <v>7.1005678270010489E-2</v>
      </c>
    </row>
    <row r="42" spans="1:13" ht="15.75" x14ac:dyDescent="0.25">
      <c r="A42" s="51" t="s">
        <v>31</v>
      </c>
      <c r="B42" s="50">
        <f>B43</f>
        <v>315506.20071</v>
      </c>
      <c r="C42" s="50">
        <f>C43</f>
        <v>351861.76357000001</v>
      </c>
      <c r="D42" s="48">
        <f t="shared" si="0"/>
        <v>11.522931333262926</v>
      </c>
      <c r="E42" s="48">
        <f t="shared" si="3"/>
        <v>3.0005234335763147</v>
      </c>
      <c r="F42" s="50">
        <f>F43</f>
        <v>3294509.1834499999</v>
      </c>
      <c r="G42" s="50">
        <f>G43</f>
        <v>3049479.2236000001</v>
      </c>
      <c r="H42" s="48">
        <f t="shared" si="1"/>
        <v>-7.4375254766600811</v>
      </c>
      <c r="I42" s="48">
        <f t="shared" si="4"/>
        <v>2.6299437811593873</v>
      </c>
      <c r="J42" s="50">
        <f>J43</f>
        <v>4050830.81024</v>
      </c>
      <c r="K42" s="50">
        <f>K43</f>
        <v>3650180.7546000001</v>
      </c>
      <c r="L42" s="48">
        <f t="shared" si="2"/>
        <v>-9.8905650324176975</v>
      </c>
      <c r="M42" s="48">
        <f t="shared" si="5"/>
        <v>2.6187746221224257</v>
      </c>
    </row>
    <row r="43" spans="1:13" ht="14.25" x14ac:dyDescent="0.2">
      <c r="A43" s="11" t="s">
        <v>154</v>
      </c>
      <c r="B43" s="12">
        <v>315506.20071</v>
      </c>
      <c r="C43" s="12">
        <v>351861.76357000001</v>
      </c>
      <c r="D43" s="13">
        <f t="shared" si="0"/>
        <v>11.522931333262926</v>
      </c>
      <c r="E43" s="13">
        <f t="shared" si="3"/>
        <v>3.0005234335763147</v>
      </c>
      <c r="F43" s="12">
        <v>3294509.1834499999</v>
      </c>
      <c r="G43" s="12">
        <v>3049479.2236000001</v>
      </c>
      <c r="H43" s="13">
        <f t="shared" si="1"/>
        <v>-7.4375254766600811</v>
      </c>
      <c r="I43" s="13">
        <f t="shared" si="4"/>
        <v>2.6299437811593873</v>
      </c>
      <c r="J43" s="12">
        <v>4050830.81024</v>
      </c>
      <c r="K43" s="12">
        <v>3650180.7546000001</v>
      </c>
      <c r="L43" s="13">
        <f t="shared" si="2"/>
        <v>-9.8905650324176975</v>
      </c>
      <c r="M43" s="13">
        <f t="shared" si="5"/>
        <v>2.6187746221224257</v>
      </c>
    </row>
    <row r="44" spans="1:13" ht="15.75" x14ac:dyDescent="0.25">
      <c r="A44" s="9" t="s">
        <v>33</v>
      </c>
      <c r="B44" s="8">
        <f>B8+B22+B42</f>
        <v>12291787.3803</v>
      </c>
      <c r="C44" s="8">
        <f>C8+C22+C42</f>
        <v>11726679.40642</v>
      </c>
      <c r="D44" s="10">
        <f t="shared" si="0"/>
        <v>-4.5974434506221344</v>
      </c>
      <c r="E44" s="10">
        <f t="shared" si="3"/>
        <v>100</v>
      </c>
      <c r="F44" s="15">
        <f>F8+F22+F42</f>
        <v>110658885.17702</v>
      </c>
      <c r="G44" s="15">
        <f>G8+G22+G42</f>
        <v>107439190.73886</v>
      </c>
      <c r="H44" s="16">
        <f t="shared" si="1"/>
        <v>-2.9095670293528499</v>
      </c>
      <c r="I44" s="16">
        <f t="shared" si="4"/>
        <v>92.65812645966902</v>
      </c>
      <c r="J44" s="15">
        <f>J8+J22+J42</f>
        <v>136543305.40388</v>
      </c>
      <c r="K44" s="15">
        <f>K8+K22+K42</f>
        <v>130322121.47483</v>
      </c>
      <c r="L44" s="16">
        <f t="shared" si="2"/>
        <v>-4.5561984241178459</v>
      </c>
      <c r="M44" s="16">
        <f t="shared" si="5"/>
        <v>93.49790801163762</v>
      </c>
    </row>
    <row r="45" spans="1:13" ht="15.75" x14ac:dyDescent="0.25">
      <c r="A45" s="52" t="s">
        <v>34</v>
      </c>
      <c r="B45" s="53"/>
      <c r="C45" s="53"/>
      <c r="D45" s="54"/>
      <c r="E45" s="54"/>
      <c r="F45" s="55">
        <f>F46-F44</f>
        <v>9747178.4779800028</v>
      </c>
      <c r="G45" s="55">
        <f>G46-G44</f>
        <v>8513068.2199099958</v>
      </c>
      <c r="H45" s="56">
        <f t="shared" si="1"/>
        <v>-12.661205094971884</v>
      </c>
      <c r="I45" s="56">
        <f t="shared" si="4"/>
        <v>7.3418735403309832</v>
      </c>
      <c r="J45" s="55">
        <f>J46-J44</f>
        <v>10199377.760120004</v>
      </c>
      <c r="K45" s="55">
        <f>K46-K44</f>
        <v>9062945.2569399774</v>
      </c>
      <c r="L45" s="56">
        <f t="shared" si="2"/>
        <v>-11.142174845445238</v>
      </c>
      <c r="M45" s="56">
        <f t="shared" si="5"/>
        <v>6.502091988362384</v>
      </c>
    </row>
    <row r="46" spans="1:13" s="18" customFormat="1" ht="22.5" customHeight="1" x14ac:dyDescent="0.3">
      <c r="A46" s="17" t="s">
        <v>35</v>
      </c>
      <c r="B46" s="57">
        <f>+B44</f>
        <v>12291787.3803</v>
      </c>
      <c r="C46" s="57">
        <f t="shared" ref="C46:E46" si="6">+C44</f>
        <v>11726679.40642</v>
      </c>
      <c r="D46" s="58">
        <f t="shared" si="6"/>
        <v>-4.5974434506221344</v>
      </c>
      <c r="E46" s="58">
        <f t="shared" si="6"/>
        <v>100</v>
      </c>
      <c r="F46" s="106">
        <v>120406063.655</v>
      </c>
      <c r="G46" s="106">
        <v>115952258.95876999</v>
      </c>
      <c r="H46" s="107">
        <f t="shared" si="1"/>
        <v>-3.698987045196922</v>
      </c>
      <c r="I46" s="107">
        <f t="shared" si="4"/>
        <v>100</v>
      </c>
      <c r="J46" s="106">
        <v>146742683.164</v>
      </c>
      <c r="K46" s="106">
        <v>139385066.73176998</v>
      </c>
      <c r="L46" s="107">
        <f t="shared" si="2"/>
        <v>-5.0139579525114275</v>
      </c>
      <c r="M46" s="107">
        <f t="shared" si="5"/>
        <v>100</v>
      </c>
    </row>
    <row r="47" spans="1:13" ht="20.25" customHeight="1" x14ac:dyDescent="0.2"/>
    <row r="48" spans="1:13" ht="15" x14ac:dyDescent="0.2">
      <c r="C48" s="116"/>
    </row>
    <row r="49" spans="1:3" ht="15" x14ac:dyDescent="0.2">
      <c r="A49" s="1" t="s">
        <v>226</v>
      </c>
      <c r="C49" s="117"/>
    </row>
    <row r="50" spans="1:3" x14ac:dyDescent="0.2">
      <c r="A50" s="1" t="s">
        <v>227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K7" sqref="K7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6" sqref="I6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zoomScale="90" zoomScaleNormal="90" workbookViewId="0">
      <selection activeCell="L84" sqref="L84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2016</v>
      </c>
      <c r="B2" s="38" t="s">
        <v>2</v>
      </c>
      <c r="C2" s="130">
        <f>C4+C6+C8+C10+C12+C14+C16+C18+C20+C22</f>
        <v>1452383.8296000001</v>
      </c>
      <c r="D2" s="130">
        <f t="shared" ref="D2:O2" si="0">D4+D6+D8+D10+D12+D14+D16+D18+D20+D22</f>
        <v>1714231.5197399999</v>
      </c>
      <c r="E2" s="130">
        <f t="shared" si="0"/>
        <v>1750157.75914</v>
      </c>
      <c r="F2" s="130">
        <f t="shared" si="0"/>
        <v>1636232.2831000001</v>
      </c>
      <c r="G2" s="130">
        <f t="shared" si="0"/>
        <v>1601229.5093299998</v>
      </c>
      <c r="H2" s="130">
        <f t="shared" si="0"/>
        <v>1704580.8219899999</v>
      </c>
      <c r="I2" s="130">
        <f t="shared" si="0"/>
        <v>1207219.3210100001</v>
      </c>
      <c r="J2" s="130">
        <f t="shared" si="0"/>
        <v>1631978.5482600001</v>
      </c>
      <c r="K2" s="130">
        <f t="shared" si="0"/>
        <v>1550892.5802699998</v>
      </c>
      <c r="L2" s="130">
        <f t="shared" si="0"/>
        <v>1945146.5992400004</v>
      </c>
      <c r="M2" s="130"/>
      <c r="N2" s="130"/>
      <c r="O2" s="130">
        <f t="shared" si="0"/>
        <v>16194052.771679999</v>
      </c>
    </row>
    <row r="3" spans="1:15" ht="15.75" thickTop="1" x14ac:dyDescent="0.25">
      <c r="A3" s="39">
        <v>2015</v>
      </c>
      <c r="B3" s="38" t="s">
        <v>2</v>
      </c>
      <c r="C3" s="130">
        <f>C5+C7+C9+C11+C13+C15+C17+C19+C21+C23</f>
        <v>1817721.7493999999</v>
      </c>
      <c r="D3" s="130">
        <f t="shared" ref="D3:O3" si="1">D5+D7+D9+D11+D13+D15+D17+D19+D21+D23</f>
        <v>1656336.50397</v>
      </c>
      <c r="E3" s="130">
        <f t="shared" si="1"/>
        <v>1770947.3889799998</v>
      </c>
      <c r="F3" s="130">
        <f t="shared" si="1"/>
        <v>1707971.2418900002</v>
      </c>
      <c r="G3" s="130">
        <f t="shared" si="1"/>
        <v>1569237.1802300001</v>
      </c>
      <c r="H3" s="130">
        <f t="shared" si="1"/>
        <v>1611584.9565699997</v>
      </c>
      <c r="I3" s="130">
        <f t="shared" si="1"/>
        <v>1530250.5802799999</v>
      </c>
      <c r="J3" s="130">
        <f t="shared" si="1"/>
        <v>1469644.8621</v>
      </c>
      <c r="K3" s="130">
        <f t="shared" si="1"/>
        <v>1554599.8897499996</v>
      </c>
      <c r="L3" s="130">
        <f t="shared" si="1"/>
        <v>2104442.2760200002</v>
      </c>
      <c r="M3" s="130">
        <f t="shared" si="1"/>
        <v>1996861.0595100001</v>
      </c>
      <c r="N3" s="130">
        <f t="shared" si="1"/>
        <v>1980392.4588500003</v>
      </c>
      <c r="O3" s="130">
        <f t="shared" si="1"/>
        <v>20769990.147550002</v>
      </c>
    </row>
    <row r="4" spans="1:15" s="67" customFormat="1" ht="15" x14ac:dyDescent="0.25">
      <c r="A4" s="37">
        <v>2016</v>
      </c>
      <c r="B4" s="40" t="s">
        <v>128</v>
      </c>
      <c r="C4" s="131">
        <v>460754.11176</v>
      </c>
      <c r="D4" s="131">
        <v>562438.6078</v>
      </c>
      <c r="E4" s="131">
        <v>569703.60245000001</v>
      </c>
      <c r="F4" s="131">
        <v>533168.87835999997</v>
      </c>
      <c r="G4" s="131">
        <v>511769.67429</v>
      </c>
      <c r="H4" s="131">
        <v>533032.67666999996</v>
      </c>
      <c r="I4" s="131">
        <v>386025.35554000002</v>
      </c>
      <c r="J4" s="131">
        <v>542919.24557999999</v>
      </c>
      <c r="K4" s="131">
        <v>479268.63491999998</v>
      </c>
      <c r="L4" s="131">
        <v>570964.30264999997</v>
      </c>
      <c r="M4" s="131"/>
      <c r="N4" s="131"/>
      <c r="O4" s="132">
        <v>5150045.09002</v>
      </c>
    </row>
    <row r="5" spans="1:15" ht="15" x14ac:dyDescent="0.25">
      <c r="A5" s="39">
        <v>2015</v>
      </c>
      <c r="B5" s="40" t="s">
        <v>128</v>
      </c>
      <c r="C5" s="131">
        <v>566117.66602999996</v>
      </c>
      <c r="D5" s="131">
        <v>491783.75361999997</v>
      </c>
      <c r="E5" s="131">
        <v>554740.76428</v>
      </c>
      <c r="F5" s="131">
        <v>486976.49277999997</v>
      </c>
      <c r="G5" s="131">
        <v>480848.67021000001</v>
      </c>
      <c r="H5" s="131">
        <v>480768.24197999999</v>
      </c>
      <c r="I5" s="131">
        <v>430668.38750999997</v>
      </c>
      <c r="J5" s="131">
        <v>459881.61290000001</v>
      </c>
      <c r="K5" s="131">
        <v>438173.99703000003</v>
      </c>
      <c r="L5" s="131">
        <v>587624.22609000001</v>
      </c>
      <c r="M5" s="131">
        <v>607875.09594999999</v>
      </c>
      <c r="N5" s="131">
        <v>541771.49023999996</v>
      </c>
      <c r="O5" s="132">
        <v>6127230.3986200001</v>
      </c>
    </row>
    <row r="6" spans="1:15" s="67" customFormat="1" ht="15" x14ac:dyDescent="0.25">
      <c r="A6" s="37">
        <v>2016</v>
      </c>
      <c r="B6" s="40" t="s">
        <v>129</v>
      </c>
      <c r="C6" s="131">
        <v>133664.50292999999</v>
      </c>
      <c r="D6" s="131">
        <v>159655.39631000001</v>
      </c>
      <c r="E6" s="131">
        <v>147817.03485</v>
      </c>
      <c r="F6" s="131">
        <v>137952.76144</v>
      </c>
      <c r="G6" s="131">
        <v>141100.00565000001</v>
      </c>
      <c r="H6" s="131">
        <v>170612.68724999999</v>
      </c>
      <c r="I6" s="131">
        <v>86830.805949999994</v>
      </c>
      <c r="J6" s="131">
        <v>85018.55906</v>
      </c>
      <c r="K6" s="131">
        <v>117566.82723</v>
      </c>
      <c r="L6" s="131">
        <v>216500.78461999999</v>
      </c>
      <c r="M6" s="131"/>
      <c r="N6" s="131"/>
      <c r="O6" s="132">
        <v>1396719.3652900001</v>
      </c>
    </row>
    <row r="7" spans="1:15" ht="15" x14ac:dyDescent="0.25">
      <c r="A7" s="39">
        <v>2015</v>
      </c>
      <c r="B7" s="40" t="s">
        <v>129</v>
      </c>
      <c r="C7" s="131">
        <v>218481.59776</v>
      </c>
      <c r="D7" s="131">
        <v>155554.29676</v>
      </c>
      <c r="E7" s="131">
        <v>152629.234</v>
      </c>
      <c r="F7" s="131">
        <v>124853.16082999999</v>
      </c>
      <c r="G7" s="131">
        <v>161353.40616000001</v>
      </c>
      <c r="H7" s="131">
        <v>181166.30304999999</v>
      </c>
      <c r="I7" s="131">
        <v>93843.73358</v>
      </c>
      <c r="J7" s="131">
        <v>73244.345950000003</v>
      </c>
      <c r="K7" s="131">
        <v>111339.6872</v>
      </c>
      <c r="L7" s="131">
        <v>237273.41518000001</v>
      </c>
      <c r="M7" s="131">
        <v>266870.46982</v>
      </c>
      <c r="N7" s="131">
        <v>308973.60508000001</v>
      </c>
      <c r="O7" s="132">
        <v>2085583.2553699999</v>
      </c>
    </row>
    <row r="8" spans="1:15" s="67" customFormat="1" ht="15" x14ac:dyDescent="0.25">
      <c r="A8" s="37">
        <v>2016</v>
      </c>
      <c r="B8" s="40" t="s">
        <v>130</v>
      </c>
      <c r="C8" s="131">
        <v>82387.498179999995</v>
      </c>
      <c r="D8" s="131">
        <v>106196.98525</v>
      </c>
      <c r="E8" s="131">
        <v>115260.93240000001</v>
      </c>
      <c r="F8" s="131">
        <v>101260.02942000001</v>
      </c>
      <c r="G8" s="131">
        <v>99565.190610000005</v>
      </c>
      <c r="H8" s="131">
        <v>118670.19677</v>
      </c>
      <c r="I8" s="131">
        <v>86449.888810000004</v>
      </c>
      <c r="J8" s="131">
        <v>125722.1453</v>
      </c>
      <c r="K8" s="131">
        <v>119157.43044</v>
      </c>
      <c r="L8" s="131">
        <v>128938.11324999999</v>
      </c>
      <c r="M8" s="131"/>
      <c r="N8" s="131"/>
      <c r="O8" s="132">
        <v>1083608.4104299999</v>
      </c>
    </row>
    <row r="9" spans="1:15" ht="15" x14ac:dyDescent="0.25">
      <c r="A9" s="39">
        <v>2015</v>
      </c>
      <c r="B9" s="40" t="s">
        <v>130</v>
      </c>
      <c r="C9" s="131">
        <v>93016.967910000007</v>
      </c>
      <c r="D9" s="131">
        <v>98704.324250000005</v>
      </c>
      <c r="E9" s="131">
        <v>104051.43909</v>
      </c>
      <c r="F9" s="131">
        <v>105917.70758</v>
      </c>
      <c r="G9" s="131">
        <v>96206.019320000007</v>
      </c>
      <c r="H9" s="131">
        <v>110250.82988</v>
      </c>
      <c r="I9" s="131">
        <v>110761.12648000001</v>
      </c>
      <c r="J9" s="131">
        <v>109877.84795</v>
      </c>
      <c r="K9" s="131">
        <v>113742.67637</v>
      </c>
      <c r="L9" s="131">
        <v>144212.47524999999</v>
      </c>
      <c r="M9" s="131">
        <v>128576.35923</v>
      </c>
      <c r="N9" s="131">
        <v>102366.42557000001</v>
      </c>
      <c r="O9" s="132">
        <v>1317684.19888</v>
      </c>
    </row>
    <row r="10" spans="1:15" s="67" customFormat="1" ht="15" x14ac:dyDescent="0.25">
      <c r="A10" s="37">
        <v>2016</v>
      </c>
      <c r="B10" s="40" t="s">
        <v>131</v>
      </c>
      <c r="C10" s="131">
        <v>89731.465129999997</v>
      </c>
      <c r="D10" s="131">
        <v>105702.40222</v>
      </c>
      <c r="E10" s="131">
        <v>108135.59894</v>
      </c>
      <c r="F10" s="131">
        <v>96540.030759999994</v>
      </c>
      <c r="G10" s="131">
        <v>96288.851710000003</v>
      </c>
      <c r="H10" s="131">
        <v>99400.112859999994</v>
      </c>
      <c r="I10" s="131">
        <v>54566.620609999998</v>
      </c>
      <c r="J10" s="131">
        <v>88751.585890000002</v>
      </c>
      <c r="K10" s="131">
        <v>133937.5821</v>
      </c>
      <c r="L10" s="131">
        <v>165819.95298</v>
      </c>
      <c r="M10" s="131"/>
      <c r="N10" s="131"/>
      <c r="O10" s="132">
        <v>1038874.2032</v>
      </c>
    </row>
    <row r="11" spans="1:15" ht="15" x14ac:dyDescent="0.25">
      <c r="A11" s="39">
        <v>2015</v>
      </c>
      <c r="B11" s="40" t="s">
        <v>131</v>
      </c>
      <c r="C11" s="131">
        <v>97812.898400000005</v>
      </c>
      <c r="D11" s="131">
        <v>94271.043049999993</v>
      </c>
      <c r="E11" s="131">
        <v>98490.356310000003</v>
      </c>
      <c r="F11" s="131">
        <v>110854.41593</v>
      </c>
      <c r="G11" s="131">
        <v>85102.734970000005</v>
      </c>
      <c r="H11" s="131">
        <v>92497.679629999999</v>
      </c>
      <c r="I11" s="131">
        <v>76412.842829999994</v>
      </c>
      <c r="J11" s="131">
        <v>88757.402780000004</v>
      </c>
      <c r="K11" s="131">
        <v>114412.51446999999</v>
      </c>
      <c r="L11" s="131">
        <v>200913.78299000001</v>
      </c>
      <c r="M11" s="131">
        <v>150072.13007000001</v>
      </c>
      <c r="N11" s="131">
        <v>131132.58483000001</v>
      </c>
      <c r="O11" s="132">
        <v>1340730.3862600001</v>
      </c>
    </row>
    <row r="12" spans="1:15" s="67" customFormat="1" ht="15" x14ac:dyDescent="0.25">
      <c r="A12" s="37">
        <v>2016</v>
      </c>
      <c r="B12" s="40" t="s">
        <v>132</v>
      </c>
      <c r="C12" s="131">
        <v>178413.55434</v>
      </c>
      <c r="D12" s="131">
        <v>169776.46189000001</v>
      </c>
      <c r="E12" s="131">
        <v>138571.21487</v>
      </c>
      <c r="F12" s="131">
        <v>141658.27163999999</v>
      </c>
      <c r="G12" s="131">
        <v>140964.30918000001</v>
      </c>
      <c r="H12" s="131">
        <v>155685.76787000001</v>
      </c>
      <c r="I12" s="131">
        <v>113449.74396000001</v>
      </c>
      <c r="J12" s="131">
        <v>123731.60021999999</v>
      </c>
      <c r="K12" s="131">
        <v>139344.34156999999</v>
      </c>
      <c r="L12" s="131">
        <v>252387.28839999999</v>
      </c>
      <c r="M12" s="131"/>
      <c r="N12" s="131"/>
      <c r="O12" s="132">
        <v>1553982.55394</v>
      </c>
    </row>
    <row r="13" spans="1:15" ht="15" x14ac:dyDescent="0.25">
      <c r="A13" s="39">
        <v>2015</v>
      </c>
      <c r="B13" s="40" t="s">
        <v>132</v>
      </c>
      <c r="C13" s="131">
        <v>245531.10282999999</v>
      </c>
      <c r="D13" s="131">
        <v>231388.24583999999</v>
      </c>
      <c r="E13" s="131">
        <v>206870.61434999999</v>
      </c>
      <c r="F13" s="131">
        <v>242419.20790000001</v>
      </c>
      <c r="G13" s="131">
        <v>215601.54558999999</v>
      </c>
      <c r="H13" s="131">
        <v>207594.19146999999</v>
      </c>
      <c r="I13" s="131">
        <v>227181.93338999999</v>
      </c>
      <c r="J13" s="131">
        <v>152733.69157</v>
      </c>
      <c r="K13" s="131">
        <v>261985.31090000001</v>
      </c>
      <c r="L13" s="131">
        <v>307824.41453000001</v>
      </c>
      <c r="M13" s="131">
        <v>255191.82045999999</v>
      </c>
      <c r="N13" s="131">
        <v>271613.69274000003</v>
      </c>
      <c r="O13" s="132">
        <v>2825935.7715699999</v>
      </c>
    </row>
    <row r="14" spans="1:15" s="67" customFormat="1" ht="15" x14ac:dyDescent="0.25">
      <c r="A14" s="37">
        <v>2016</v>
      </c>
      <c r="B14" s="40" t="s">
        <v>133</v>
      </c>
      <c r="C14" s="131">
        <v>10191.507659999999</v>
      </c>
      <c r="D14" s="131">
        <v>15895.20304</v>
      </c>
      <c r="E14" s="131">
        <v>18612.352360000001</v>
      </c>
      <c r="F14" s="131">
        <v>16075.79343</v>
      </c>
      <c r="G14" s="131">
        <v>13709.48552</v>
      </c>
      <c r="H14" s="131">
        <v>15906.68377</v>
      </c>
      <c r="I14" s="131">
        <v>7864.1694500000003</v>
      </c>
      <c r="J14" s="131">
        <v>14110.55587</v>
      </c>
      <c r="K14" s="131">
        <v>16903.757259999998</v>
      </c>
      <c r="L14" s="131">
        <v>16057.673000000001</v>
      </c>
      <c r="M14" s="131"/>
      <c r="N14" s="131"/>
      <c r="O14" s="132">
        <v>145327.18135999999</v>
      </c>
    </row>
    <row r="15" spans="1:15" ht="15" x14ac:dyDescent="0.25">
      <c r="A15" s="39">
        <v>2015</v>
      </c>
      <c r="B15" s="40" t="s">
        <v>133</v>
      </c>
      <c r="C15" s="131">
        <v>16791.806779999999</v>
      </c>
      <c r="D15" s="131">
        <v>19131.206109999999</v>
      </c>
      <c r="E15" s="131">
        <v>19111.990160000001</v>
      </c>
      <c r="F15" s="131">
        <v>18199.15724</v>
      </c>
      <c r="G15" s="131">
        <v>17030.152870000002</v>
      </c>
      <c r="H15" s="131">
        <v>17736.840499999998</v>
      </c>
      <c r="I15" s="131">
        <v>12890.33347</v>
      </c>
      <c r="J15" s="131">
        <v>10622.04089</v>
      </c>
      <c r="K15" s="131">
        <v>11021.520619999999</v>
      </c>
      <c r="L15" s="131">
        <v>13036.69392</v>
      </c>
      <c r="M15" s="131">
        <v>16443.221649999999</v>
      </c>
      <c r="N15" s="131">
        <v>17468.448090000002</v>
      </c>
      <c r="O15" s="132">
        <v>189483.4123</v>
      </c>
    </row>
    <row r="16" spans="1:15" ht="15" x14ac:dyDescent="0.25">
      <c r="A16" s="37">
        <v>2016</v>
      </c>
      <c r="B16" s="40" t="s">
        <v>134</v>
      </c>
      <c r="C16" s="131">
        <v>84511.730519999997</v>
      </c>
      <c r="D16" s="131">
        <v>95207.148939999999</v>
      </c>
      <c r="E16" s="131">
        <v>120666.01637</v>
      </c>
      <c r="F16" s="131">
        <v>106168.6369</v>
      </c>
      <c r="G16" s="131">
        <v>77918.443740000002</v>
      </c>
      <c r="H16" s="131">
        <v>73102.883369999996</v>
      </c>
      <c r="I16" s="131">
        <v>64000.109349999999</v>
      </c>
      <c r="J16" s="131">
        <v>105346.22766</v>
      </c>
      <c r="K16" s="131">
        <v>70332.889139999999</v>
      </c>
      <c r="L16" s="131">
        <v>74639.137119999999</v>
      </c>
      <c r="M16" s="131"/>
      <c r="N16" s="131"/>
      <c r="O16" s="132">
        <v>871893.22311000002</v>
      </c>
    </row>
    <row r="17" spans="1:15" ht="15" x14ac:dyDescent="0.25">
      <c r="A17" s="39">
        <v>2015</v>
      </c>
      <c r="B17" s="40" t="s">
        <v>134</v>
      </c>
      <c r="C17" s="131">
        <v>84587.382100000003</v>
      </c>
      <c r="D17" s="131">
        <v>87419.751180000007</v>
      </c>
      <c r="E17" s="131">
        <v>105669.31832000001</v>
      </c>
      <c r="F17" s="131">
        <v>72638.579329999993</v>
      </c>
      <c r="G17" s="131">
        <v>53359.857490000002</v>
      </c>
      <c r="H17" s="131">
        <v>54936.205170000001</v>
      </c>
      <c r="I17" s="131">
        <v>73120.949699999997</v>
      </c>
      <c r="J17" s="131">
        <v>81940.677330000006</v>
      </c>
      <c r="K17" s="131">
        <v>58821.08236</v>
      </c>
      <c r="L17" s="131">
        <v>80593.646659999999</v>
      </c>
      <c r="M17" s="131">
        <v>71026.910910000006</v>
      </c>
      <c r="N17" s="131">
        <v>94139.503190000003</v>
      </c>
      <c r="O17" s="132">
        <v>918253.86373999994</v>
      </c>
    </row>
    <row r="18" spans="1:15" ht="15" x14ac:dyDescent="0.25">
      <c r="A18" s="37">
        <v>2016</v>
      </c>
      <c r="B18" s="40" t="s">
        <v>135</v>
      </c>
      <c r="C18" s="131">
        <v>6380.1968100000004</v>
      </c>
      <c r="D18" s="131">
        <v>10943.8946</v>
      </c>
      <c r="E18" s="131">
        <v>11918.69154</v>
      </c>
      <c r="F18" s="131">
        <v>14289.86443</v>
      </c>
      <c r="G18" s="131">
        <v>5571.9104900000002</v>
      </c>
      <c r="H18" s="131">
        <v>3156.9027799999999</v>
      </c>
      <c r="I18" s="131">
        <v>3344.2157099999999</v>
      </c>
      <c r="J18" s="131">
        <v>4817.8857399999997</v>
      </c>
      <c r="K18" s="131">
        <v>5493.6030099999998</v>
      </c>
      <c r="L18" s="131">
        <v>3502.5064000000002</v>
      </c>
      <c r="M18" s="131"/>
      <c r="N18" s="131"/>
      <c r="O18" s="132">
        <v>69419.67151</v>
      </c>
    </row>
    <row r="19" spans="1:15" ht="15" x14ac:dyDescent="0.25">
      <c r="A19" s="39">
        <v>2015</v>
      </c>
      <c r="B19" s="40" t="s">
        <v>135</v>
      </c>
      <c r="C19" s="131">
        <v>6323.2487099999998</v>
      </c>
      <c r="D19" s="131">
        <v>8819.9491300000009</v>
      </c>
      <c r="E19" s="131">
        <v>11241.36759</v>
      </c>
      <c r="F19" s="131">
        <v>10605.65509</v>
      </c>
      <c r="G19" s="131">
        <v>6164.7641899999999</v>
      </c>
      <c r="H19" s="131">
        <v>2449.9805200000001</v>
      </c>
      <c r="I19" s="131">
        <v>4008.5602800000001</v>
      </c>
      <c r="J19" s="131">
        <v>5086.7874000000002</v>
      </c>
      <c r="K19" s="131">
        <v>5655.7401399999999</v>
      </c>
      <c r="L19" s="131">
        <v>5397.6899199999998</v>
      </c>
      <c r="M19" s="131">
        <v>5119.4543800000001</v>
      </c>
      <c r="N19" s="131">
        <v>6748.1485899999998</v>
      </c>
      <c r="O19" s="132">
        <v>77621.345939999999</v>
      </c>
    </row>
    <row r="20" spans="1:15" ht="15" x14ac:dyDescent="0.25">
      <c r="A20" s="37">
        <v>2016</v>
      </c>
      <c r="B20" s="40" t="s">
        <v>136</v>
      </c>
      <c r="C20" s="133">
        <v>134179.81791000001</v>
      </c>
      <c r="D20" s="133">
        <v>143119.48126</v>
      </c>
      <c r="E20" s="133">
        <v>150086.95507</v>
      </c>
      <c r="F20" s="133">
        <v>144316.02932999999</v>
      </c>
      <c r="G20" s="133">
        <v>154677.59112</v>
      </c>
      <c r="H20" s="131">
        <v>155034.36575999999</v>
      </c>
      <c r="I20" s="131">
        <v>131760.60505000001</v>
      </c>
      <c r="J20" s="131">
        <v>174677.38088000001</v>
      </c>
      <c r="K20" s="131">
        <v>149679.13182000001</v>
      </c>
      <c r="L20" s="131">
        <v>167277.25812000001</v>
      </c>
      <c r="M20" s="131"/>
      <c r="N20" s="131"/>
      <c r="O20" s="132">
        <v>1504808.61632</v>
      </c>
    </row>
    <row r="21" spans="1:15" ht="15" x14ac:dyDescent="0.25">
      <c r="A21" s="39">
        <v>2015</v>
      </c>
      <c r="B21" s="40" t="s">
        <v>136</v>
      </c>
      <c r="C21" s="131">
        <v>172543.8327</v>
      </c>
      <c r="D21" s="131">
        <v>167106.44742000001</v>
      </c>
      <c r="E21" s="131">
        <v>171068.19013999999</v>
      </c>
      <c r="F21" s="131">
        <v>172518.28628999999</v>
      </c>
      <c r="G21" s="131">
        <v>124616.54806</v>
      </c>
      <c r="H21" s="131">
        <v>109718.50732999999</v>
      </c>
      <c r="I21" s="131">
        <v>152578.29842000001</v>
      </c>
      <c r="J21" s="131">
        <v>141907.61348999999</v>
      </c>
      <c r="K21" s="131">
        <v>126984.49699</v>
      </c>
      <c r="L21" s="131">
        <v>162255.21410000001</v>
      </c>
      <c r="M21" s="131">
        <v>153455.32876999999</v>
      </c>
      <c r="N21" s="131">
        <v>157827.89903</v>
      </c>
      <c r="O21" s="132">
        <v>1812580.6627400001</v>
      </c>
    </row>
    <row r="22" spans="1:15" ht="15" x14ac:dyDescent="0.25">
      <c r="A22" s="37">
        <v>2016</v>
      </c>
      <c r="B22" s="40" t="s">
        <v>137</v>
      </c>
      <c r="C22" s="133">
        <v>272169.44436000002</v>
      </c>
      <c r="D22" s="133">
        <v>345295.93842999998</v>
      </c>
      <c r="E22" s="133">
        <v>369385.36028999998</v>
      </c>
      <c r="F22" s="133">
        <v>344801.98739000002</v>
      </c>
      <c r="G22" s="133">
        <v>359664.04702</v>
      </c>
      <c r="H22" s="131">
        <v>379978.54489000002</v>
      </c>
      <c r="I22" s="131">
        <v>272927.80657999997</v>
      </c>
      <c r="J22" s="131">
        <v>366883.36206000001</v>
      </c>
      <c r="K22" s="131">
        <v>319208.38277999999</v>
      </c>
      <c r="L22" s="131">
        <v>349059.58270000003</v>
      </c>
      <c r="M22" s="131"/>
      <c r="N22" s="131"/>
      <c r="O22" s="132">
        <v>3379374.4564999999</v>
      </c>
    </row>
    <row r="23" spans="1:15" ht="15" x14ac:dyDescent="0.25">
      <c r="A23" s="39">
        <v>2015</v>
      </c>
      <c r="B23" s="40" t="s">
        <v>137</v>
      </c>
      <c r="C23" s="131">
        <v>316515.24618000002</v>
      </c>
      <c r="D23" s="133">
        <v>302157.48661000002</v>
      </c>
      <c r="E23" s="131">
        <v>347074.11473999999</v>
      </c>
      <c r="F23" s="131">
        <v>362988.57892</v>
      </c>
      <c r="G23" s="131">
        <v>328953.48136999999</v>
      </c>
      <c r="H23" s="131">
        <v>354466.17703999998</v>
      </c>
      <c r="I23" s="131">
        <v>348784.41462</v>
      </c>
      <c r="J23" s="131">
        <v>345592.84184000001</v>
      </c>
      <c r="K23" s="131">
        <v>312462.86366999999</v>
      </c>
      <c r="L23" s="131">
        <v>365310.71737999999</v>
      </c>
      <c r="M23" s="131">
        <v>342230.26827</v>
      </c>
      <c r="N23" s="131">
        <v>348350.66149000003</v>
      </c>
      <c r="O23" s="132">
        <v>4074886.85213</v>
      </c>
    </row>
    <row r="24" spans="1:15" ht="15" x14ac:dyDescent="0.25">
      <c r="A24" s="37">
        <v>2016</v>
      </c>
      <c r="B24" s="38" t="s">
        <v>14</v>
      </c>
      <c r="C24" s="134">
        <f>C26+C28+C30+C32+C34+C36+C38+C40+C42+C44+C46+C48+C50+C52+C54+C56</f>
        <v>7469532.8132600002</v>
      </c>
      <c r="D24" s="134">
        <f t="shared" ref="D24:O24" si="2">D26+D28+D30+D32+D34+D36+D38+D40+D42+D44+D46+D48+D50+D52+D54+D56</f>
        <v>8788520.4339099992</v>
      </c>
      <c r="E24" s="134">
        <f t="shared" si="2"/>
        <v>9424394.5374499988</v>
      </c>
      <c r="F24" s="134">
        <f t="shared" si="2"/>
        <v>9438761.4759599995</v>
      </c>
      <c r="G24" s="134">
        <f t="shared" si="2"/>
        <v>8854194.2072500009</v>
      </c>
      <c r="H24" s="134">
        <f t="shared" si="2"/>
        <v>9792819.1396500021</v>
      </c>
      <c r="I24" s="134">
        <f t="shared" si="2"/>
        <v>7272922.5192399994</v>
      </c>
      <c r="J24" s="134">
        <f t="shared" si="2"/>
        <v>9157834.7250399999</v>
      </c>
      <c r="K24" s="134">
        <f t="shared" si="2"/>
        <v>8568190.9440399986</v>
      </c>
      <c r="L24" s="134">
        <f t="shared" si="2"/>
        <v>9429671.043610001</v>
      </c>
      <c r="M24" s="134"/>
      <c r="N24" s="134"/>
      <c r="O24" s="134">
        <f t="shared" si="2"/>
        <v>88196841.839409977</v>
      </c>
    </row>
    <row r="25" spans="1:15" ht="15" x14ac:dyDescent="0.25">
      <c r="A25" s="39">
        <v>2015</v>
      </c>
      <c r="B25" s="38" t="s">
        <v>14</v>
      </c>
      <c r="C25" s="134">
        <f>C27+C29+C31+C33+C35+C37+C39+C41+C43+C45+C47+C49+C51+C53+C55+C57</f>
        <v>8662600.6596799996</v>
      </c>
      <c r="D25" s="134">
        <f t="shared" ref="D25:O25" si="3">D27+D29+D31+D33+D35+D37+D39+D41+D43+D45+D47+D49+D51+D53+D55+D57</f>
        <v>8523348.0738699995</v>
      </c>
      <c r="E25" s="134">
        <f t="shared" si="3"/>
        <v>9124845.8394999988</v>
      </c>
      <c r="F25" s="134">
        <f t="shared" si="3"/>
        <v>9710463.5514800008</v>
      </c>
      <c r="G25" s="134">
        <f t="shared" si="3"/>
        <v>8807216.3369900007</v>
      </c>
      <c r="H25" s="134">
        <f t="shared" si="3"/>
        <v>9651194.4798599984</v>
      </c>
      <c r="I25" s="134">
        <f t="shared" si="3"/>
        <v>8897038.9293500017</v>
      </c>
      <c r="J25" s="134">
        <f t="shared" si="3"/>
        <v>8628771.65955</v>
      </c>
      <c r="K25" s="134">
        <f t="shared" si="3"/>
        <v>8694320.9305300005</v>
      </c>
      <c r="L25" s="134">
        <f t="shared" si="3"/>
        <v>9871838.9035700001</v>
      </c>
      <c r="M25" s="134">
        <f t="shared" si="3"/>
        <v>9096190.3851800002</v>
      </c>
      <c r="N25" s="134">
        <f t="shared" si="3"/>
        <v>9208316.9604899995</v>
      </c>
      <c r="O25" s="134">
        <f t="shared" si="3"/>
        <v>108876146.71005</v>
      </c>
    </row>
    <row r="26" spans="1:15" ht="15" x14ac:dyDescent="0.25">
      <c r="A26" s="37">
        <v>2016</v>
      </c>
      <c r="B26" s="40" t="s">
        <v>138</v>
      </c>
      <c r="C26" s="131">
        <v>596373.39937999996</v>
      </c>
      <c r="D26" s="131">
        <v>632935.49187000003</v>
      </c>
      <c r="E26" s="131">
        <v>703554.53914000001</v>
      </c>
      <c r="F26" s="131">
        <v>689923.7807</v>
      </c>
      <c r="G26" s="131">
        <v>667683.40101999999</v>
      </c>
      <c r="H26" s="131">
        <v>713612.17529000004</v>
      </c>
      <c r="I26" s="131">
        <v>517570.87170999998</v>
      </c>
      <c r="J26" s="131">
        <v>661594.21299000003</v>
      </c>
      <c r="K26" s="131">
        <v>657177.02969</v>
      </c>
      <c r="L26" s="131">
        <v>693138.41342999996</v>
      </c>
      <c r="M26" s="131"/>
      <c r="N26" s="131"/>
      <c r="O26" s="132">
        <v>6533563.3152200002</v>
      </c>
    </row>
    <row r="27" spans="1:15" ht="15" x14ac:dyDescent="0.25">
      <c r="A27" s="39">
        <v>2015</v>
      </c>
      <c r="B27" s="40" t="s">
        <v>138</v>
      </c>
      <c r="C27" s="131">
        <v>648202.18587000004</v>
      </c>
      <c r="D27" s="131">
        <v>609091.59302999999</v>
      </c>
      <c r="E27" s="131">
        <v>676704.10618999996</v>
      </c>
      <c r="F27" s="131">
        <v>724064.10615000001</v>
      </c>
      <c r="G27" s="131">
        <v>652369.29017000005</v>
      </c>
      <c r="H27" s="131">
        <v>678598.28385999997</v>
      </c>
      <c r="I27" s="131">
        <v>630927.52298000001</v>
      </c>
      <c r="J27" s="131">
        <v>639215.103</v>
      </c>
      <c r="K27" s="131">
        <v>648365.97089999996</v>
      </c>
      <c r="L27" s="131">
        <v>753918.71998000005</v>
      </c>
      <c r="M27" s="131">
        <v>658551.30209000001</v>
      </c>
      <c r="N27" s="131">
        <v>627278.00006999995</v>
      </c>
      <c r="O27" s="132">
        <v>7947286.1842900002</v>
      </c>
    </row>
    <row r="28" spans="1:15" ht="15" x14ac:dyDescent="0.25">
      <c r="A28" s="37">
        <v>2016</v>
      </c>
      <c r="B28" s="40" t="s">
        <v>139</v>
      </c>
      <c r="C28" s="131">
        <v>88262.762650000004</v>
      </c>
      <c r="D28" s="131">
        <v>108392.23509</v>
      </c>
      <c r="E28" s="131">
        <v>126251.19733</v>
      </c>
      <c r="F28" s="131">
        <v>134432.54167000001</v>
      </c>
      <c r="G28" s="131">
        <v>121168.59660999999</v>
      </c>
      <c r="H28" s="131">
        <v>124436.77920999999</v>
      </c>
      <c r="I28" s="131">
        <v>100659.06187999999</v>
      </c>
      <c r="J28" s="131">
        <v>143196.65859000001</v>
      </c>
      <c r="K28" s="131">
        <v>110727.02631</v>
      </c>
      <c r="L28" s="131">
        <v>120661.52313</v>
      </c>
      <c r="M28" s="131"/>
      <c r="N28" s="131"/>
      <c r="O28" s="132">
        <v>1178188.3824700001</v>
      </c>
    </row>
    <row r="29" spans="1:15" ht="15" x14ac:dyDescent="0.25">
      <c r="A29" s="39">
        <v>2015</v>
      </c>
      <c r="B29" s="40" t="s">
        <v>139</v>
      </c>
      <c r="C29" s="131">
        <v>112824.20994</v>
      </c>
      <c r="D29" s="131">
        <v>115694.13949</v>
      </c>
      <c r="E29" s="131">
        <v>144207.13498</v>
      </c>
      <c r="F29" s="131">
        <v>145988.64683000001</v>
      </c>
      <c r="G29" s="131">
        <v>117697.77284999999</v>
      </c>
      <c r="H29" s="131">
        <v>115520.33348</v>
      </c>
      <c r="I29" s="131">
        <v>118325.16792000001</v>
      </c>
      <c r="J29" s="131">
        <v>133934.48550000001</v>
      </c>
      <c r="K29" s="131">
        <v>117112.08331</v>
      </c>
      <c r="L29" s="131">
        <v>126211.75838</v>
      </c>
      <c r="M29" s="131">
        <v>111617.9768</v>
      </c>
      <c r="N29" s="131">
        <v>113105.62071</v>
      </c>
      <c r="O29" s="132">
        <v>1472239.3301899999</v>
      </c>
    </row>
    <row r="30" spans="1:15" s="67" customFormat="1" ht="15" x14ac:dyDescent="0.25">
      <c r="A30" s="37">
        <v>2016</v>
      </c>
      <c r="B30" s="40" t="s">
        <v>140</v>
      </c>
      <c r="C30" s="131">
        <v>129495.75634000001</v>
      </c>
      <c r="D30" s="131">
        <v>155035.06388</v>
      </c>
      <c r="E30" s="131">
        <v>179018.74742</v>
      </c>
      <c r="F30" s="131">
        <v>170895.45955</v>
      </c>
      <c r="G30" s="131">
        <v>164567.33574000001</v>
      </c>
      <c r="H30" s="131">
        <v>172583.80754000001</v>
      </c>
      <c r="I30" s="131">
        <v>103247.80958</v>
      </c>
      <c r="J30" s="131">
        <v>166224.23589000001</v>
      </c>
      <c r="K30" s="131">
        <v>155792.21247</v>
      </c>
      <c r="L30" s="131">
        <v>178442.99036</v>
      </c>
      <c r="M30" s="131"/>
      <c r="N30" s="131"/>
      <c r="O30" s="132">
        <v>1575303.4187700001</v>
      </c>
    </row>
    <row r="31" spans="1:15" ht="15" x14ac:dyDescent="0.25">
      <c r="A31" s="39">
        <v>2015</v>
      </c>
      <c r="B31" s="40" t="s">
        <v>140</v>
      </c>
      <c r="C31" s="131">
        <v>143592.34104999999</v>
      </c>
      <c r="D31" s="131">
        <v>147034.17332999999</v>
      </c>
      <c r="E31" s="131">
        <v>167697.59656999999</v>
      </c>
      <c r="F31" s="131">
        <v>177976.82922000001</v>
      </c>
      <c r="G31" s="131">
        <v>169615.87656999999</v>
      </c>
      <c r="H31" s="131">
        <v>192780.13312000001</v>
      </c>
      <c r="I31" s="131">
        <v>146176.54934</v>
      </c>
      <c r="J31" s="131">
        <v>168405.25076</v>
      </c>
      <c r="K31" s="131">
        <v>165188.11491</v>
      </c>
      <c r="L31" s="131">
        <v>188749.88042</v>
      </c>
      <c r="M31" s="131">
        <v>175218.90530000001</v>
      </c>
      <c r="N31" s="131">
        <v>172919.19054000001</v>
      </c>
      <c r="O31" s="132">
        <v>2015354.8411300001</v>
      </c>
    </row>
    <row r="32" spans="1:15" ht="15" x14ac:dyDescent="0.25">
      <c r="A32" s="37">
        <v>2016</v>
      </c>
      <c r="B32" s="40" t="s">
        <v>141</v>
      </c>
      <c r="C32" s="133">
        <v>997818.32071</v>
      </c>
      <c r="D32" s="133">
        <v>1136957.91017</v>
      </c>
      <c r="E32" s="133">
        <v>1189757.58063</v>
      </c>
      <c r="F32" s="133">
        <v>1231478.4265600001</v>
      </c>
      <c r="G32" s="133">
        <v>1127152.90016</v>
      </c>
      <c r="H32" s="133">
        <v>1316846.2878699999</v>
      </c>
      <c r="I32" s="133">
        <v>962408.42108999996</v>
      </c>
      <c r="J32" s="133">
        <v>1210257.7817800001</v>
      </c>
      <c r="K32" s="133">
        <v>1096106.3305500001</v>
      </c>
      <c r="L32" s="133">
        <v>1239188.4204899999</v>
      </c>
      <c r="M32" s="133"/>
      <c r="N32" s="133"/>
      <c r="O32" s="132">
        <v>11507972.380009999</v>
      </c>
    </row>
    <row r="33" spans="1:15" ht="15" x14ac:dyDescent="0.25">
      <c r="A33" s="39">
        <v>2015</v>
      </c>
      <c r="B33" s="40" t="s">
        <v>141</v>
      </c>
      <c r="C33" s="131">
        <v>1197747.8568800001</v>
      </c>
      <c r="D33" s="131">
        <v>1176291.8132499999</v>
      </c>
      <c r="E33" s="131">
        <v>1342695.2692100001</v>
      </c>
      <c r="F33" s="133">
        <v>1439379.3918300001</v>
      </c>
      <c r="G33" s="133">
        <v>1377660.6897799999</v>
      </c>
      <c r="H33" s="133">
        <v>1416856.8097000001</v>
      </c>
      <c r="I33" s="133">
        <v>1310336.3024599999</v>
      </c>
      <c r="J33" s="133">
        <v>1185556.49394</v>
      </c>
      <c r="K33" s="133">
        <v>1088970.92631</v>
      </c>
      <c r="L33" s="133">
        <v>1305031.5466799999</v>
      </c>
      <c r="M33" s="133">
        <v>1295932.05947</v>
      </c>
      <c r="N33" s="133">
        <v>1261677.55947</v>
      </c>
      <c r="O33" s="132">
        <v>15398136.718979999</v>
      </c>
    </row>
    <row r="34" spans="1:15" ht="15" x14ac:dyDescent="0.25">
      <c r="A34" s="37">
        <v>2016</v>
      </c>
      <c r="B34" s="40" t="s">
        <v>142</v>
      </c>
      <c r="C34" s="131">
        <v>1317741.7964999999</v>
      </c>
      <c r="D34" s="131">
        <v>1417281.83391</v>
      </c>
      <c r="E34" s="131">
        <v>1509670.5857500001</v>
      </c>
      <c r="F34" s="131">
        <v>1522788.4523</v>
      </c>
      <c r="G34" s="131">
        <v>1418346.70202</v>
      </c>
      <c r="H34" s="131">
        <v>1527100.7385199999</v>
      </c>
      <c r="I34" s="131">
        <v>1247579.88953</v>
      </c>
      <c r="J34" s="131">
        <v>1609752.6947000001</v>
      </c>
      <c r="K34" s="131">
        <v>1325341.3646800001</v>
      </c>
      <c r="L34" s="131">
        <v>1431376.47425</v>
      </c>
      <c r="M34" s="131"/>
      <c r="N34" s="131"/>
      <c r="O34" s="132">
        <v>14326980.532160001</v>
      </c>
    </row>
    <row r="35" spans="1:15" ht="15" x14ac:dyDescent="0.25">
      <c r="A35" s="39">
        <v>2015</v>
      </c>
      <c r="B35" s="40" t="s">
        <v>142</v>
      </c>
      <c r="C35" s="131">
        <v>1383247.5898599999</v>
      </c>
      <c r="D35" s="131">
        <v>1264027.22337</v>
      </c>
      <c r="E35" s="131">
        <v>1324666.77034</v>
      </c>
      <c r="F35" s="131">
        <v>1384637.19885</v>
      </c>
      <c r="G35" s="131">
        <v>1342558.4608700001</v>
      </c>
      <c r="H35" s="131">
        <v>1456424.21952</v>
      </c>
      <c r="I35" s="131">
        <v>1490059.4694699999</v>
      </c>
      <c r="J35" s="131">
        <v>1541148.53969</v>
      </c>
      <c r="K35" s="131">
        <v>1386677.0830600001</v>
      </c>
      <c r="L35" s="131">
        <v>1588786.1261100001</v>
      </c>
      <c r="M35" s="131">
        <v>1404303.03871</v>
      </c>
      <c r="N35" s="131">
        <v>1388493.72291</v>
      </c>
      <c r="O35" s="132">
        <v>16955029.442759998</v>
      </c>
    </row>
    <row r="36" spans="1:15" ht="15" x14ac:dyDescent="0.25">
      <c r="A36" s="37">
        <v>2016</v>
      </c>
      <c r="B36" s="40" t="s">
        <v>143</v>
      </c>
      <c r="C36" s="131">
        <v>1512311.71523</v>
      </c>
      <c r="D36" s="131">
        <v>1983150.7717299999</v>
      </c>
      <c r="E36" s="131">
        <v>2046686.7368900001</v>
      </c>
      <c r="F36" s="131">
        <v>2045838.75168</v>
      </c>
      <c r="G36" s="131">
        <v>1998509.3320899999</v>
      </c>
      <c r="H36" s="131">
        <v>2148122.62659</v>
      </c>
      <c r="I36" s="131">
        <v>1725390.9114600001</v>
      </c>
      <c r="J36" s="131">
        <v>1677886.53235</v>
      </c>
      <c r="K36" s="131">
        <v>1941257.24104</v>
      </c>
      <c r="L36" s="131">
        <v>2190303.6854699999</v>
      </c>
      <c r="M36" s="131"/>
      <c r="N36" s="131"/>
      <c r="O36" s="132">
        <v>19269458.304529998</v>
      </c>
    </row>
    <row r="37" spans="1:15" ht="15" x14ac:dyDescent="0.25">
      <c r="A37" s="39">
        <v>2015</v>
      </c>
      <c r="B37" s="40" t="s">
        <v>143</v>
      </c>
      <c r="C37" s="131">
        <v>1728185.6380799999</v>
      </c>
      <c r="D37" s="131">
        <v>1703279.75015</v>
      </c>
      <c r="E37" s="131">
        <v>1770417.7382400001</v>
      </c>
      <c r="F37" s="131">
        <v>1835673.64307</v>
      </c>
      <c r="G37" s="131">
        <v>1480106.1511299999</v>
      </c>
      <c r="H37" s="131">
        <v>1969904.47059</v>
      </c>
      <c r="I37" s="131">
        <v>1641980.42833</v>
      </c>
      <c r="J37" s="131">
        <v>1361394.6058700001</v>
      </c>
      <c r="K37" s="131">
        <v>1872658.86555</v>
      </c>
      <c r="L37" s="131">
        <v>2024753.8374600001</v>
      </c>
      <c r="M37" s="131">
        <v>1916058.2155500001</v>
      </c>
      <c r="N37" s="131">
        <v>1847498.0501399999</v>
      </c>
      <c r="O37" s="132">
        <v>21151911.394159999</v>
      </c>
    </row>
    <row r="38" spans="1:15" ht="15" x14ac:dyDescent="0.25">
      <c r="A38" s="37">
        <v>2016</v>
      </c>
      <c r="B38" s="40" t="s">
        <v>144</v>
      </c>
      <c r="C38" s="131">
        <v>41413.986100000002</v>
      </c>
      <c r="D38" s="131">
        <v>60080.299330000002</v>
      </c>
      <c r="E38" s="131">
        <v>79413.773239999995</v>
      </c>
      <c r="F38" s="131">
        <v>92766.229569999996</v>
      </c>
      <c r="G38" s="131">
        <v>33853.179360000002</v>
      </c>
      <c r="H38" s="131">
        <v>58315.610529999998</v>
      </c>
      <c r="I38" s="131">
        <v>22686.377090000002</v>
      </c>
      <c r="J38" s="131">
        <v>60905.218699999998</v>
      </c>
      <c r="K38" s="131">
        <v>19895.852940000001</v>
      </c>
      <c r="L38" s="131">
        <v>74240.672420000003</v>
      </c>
      <c r="M38" s="131"/>
      <c r="N38" s="131"/>
      <c r="O38" s="132">
        <v>543571.19927999994</v>
      </c>
    </row>
    <row r="39" spans="1:15" ht="15" x14ac:dyDescent="0.25">
      <c r="A39" s="39">
        <v>2015</v>
      </c>
      <c r="B39" s="40" t="s">
        <v>144</v>
      </c>
      <c r="C39" s="131">
        <v>43975.630740000001</v>
      </c>
      <c r="D39" s="131">
        <v>77870.873619999998</v>
      </c>
      <c r="E39" s="131">
        <v>46982.886599999998</v>
      </c>
      <c r="F39" s="131">
        <v>103764.36032000001</v>
      </c>
      <c r="G39" s="131">
        <v>116960.59392</v>
      </c>
      <c r="H39" s="131">
        <v>53593.840929999998</v>
      </c>
      <c r="I39" s="131">
        <v>148860.65543000001</v>
      </c>
      <c r="J39" s="131">
        <v>123107.68345</v>
      </c>
      <c r="K39" s="131">
        <v>75751.284390000001</v>
      </c>
      <c r="L39" s="131">
        <v>75632.592009999993</v>
      </c>
      <c r="M39" s="131">
        <v>101998.46158</v>
      </c>
      <c r="N39" s="131">
        <v>61358.134149999998</v>
      </c>
      <c r="O39" s="132">
        <v>1029856.99714</v>
      </c>
    </row>
    <row r="40" spans="1:15" ht="15" x14ac:dyDescent="0.25">
      <c r="A40" s="37">
        <v>2016</v>
      </c>
      <c r="B40" s="40" t="s">
        <v>145</v>
      </c>
      <c r="C40" s="131">
        <v>626879.38526999997</v>
      </c>
      <c r="D40" s="131">
        <v>803789.72459</v>
      </c>
      <c r="E40" s="131">
        <v>896184.60904999997</v>
      </c>
      <c r="F40" s="131">
        <v>885578.16359999997</v>
      </c>
      <c r="G40" s="131">
        <v>806849.88991999999</v>
      </c>
      <c r="H40" s="131">
        <v>926403.60007000004</v>
      </c>
      <c r="I40" s="131">
        <v>628984.53486999997</v>
      </c>
      <c r="J40" s="131">
        <v>857227.27567</v>
      </c>
      <c r="K40" s="131">
        <v>810108.55909999995</v>
      </c>
      <c r="L40" s="131">
        <v>899483.98389000003</v>
      </c>
      <c r="M40" s="131"/>
      <c r="N40" s="131"/>
      <c r="O40" s="132">
        <v>8141489.7260299996</v>
      </c>
    </row>
    <row r="41" spans="1:15" ht="15" x14ac:dyDescent="0.25">
      <c r="A41" s="39">
        <v>2015</v>
      </c>
      <c r="B41" s="40" t="s">
        <v>145</v>
      </c>
      <c r="C41" s="131">
        <v>732029.95970999997</v>
      </c>
      <c r="D41" s="131">
        <v>830881.90549000003</v>
      </c>
      <c r="E41" s="131">
        <v>838373.02080000006</v>
      </c>
      <c r="F41" s="131">
        <v>881094.76477000001</v>
      </c>
      <c r="G41" s="131">
        <v>826084.44212000002</v>
      </c>
      <c r="H41" s="131">
        <v>961615.57756999996</v>
      </c>
      <c r="I41" s="131">
        <v>815920.09268</v>
      </c>
      <c r="J41" s="131">
        <v>830812.63448999997</v>
      </c>
      <c r="K41" s="131">
        <v>854053.04645999998</v>
      </c>
      <c r="L41" s="131">
        <v>1039303.99344</v>
      </c>
      <c r="M41" s="131">
        <v>927258.84855</v>
      </c>
      <c r="N41" s="131">
        <v>934565.14604000002</v>
      </c>
      <c r="O41" s="132">
        <v>10471993.432119999</v>
      </c>
    </row>
    <row r="42" spans="1:15" ht="15" x14ac:dyDescent="0.25">
      <c r="A42" s="37">
        <v>2016</v>
      </c>
      <c r="B42" s="40" t="s">
        <v>146</v>
      </c>
      <c r="C42" s="131">
        <v>375996.56636</v>
      </c>
      <c r="D42" s="131">
        <v>439418.31669000001</v>
      </c>
      <c r="E42" s="131">
        <v>469251.83165000001</v>
      </c>
      <c r="F42" s="131">
        <v>493176.30472000001</v>
      </c>
      <c r="G42" s="131">
        <v>455931.69786999997</v>
      </c>
      <c r="H42" s="131">
        <v>474537.864</v>
      </c>
      <c r="I42" s="131">
        <v>350979.01673999999</v>
      </c>
      <c r="J42" s="131">
        <v>450646.06198</v>
      </c>
      <c r="K42" s="131">
        <v>404410.06517000002</v>
      </c>
      <c r="L42" s="131">
        <v>442733.43247</v>
      </c>
      <c r="M42" s="131"/>
      <c r="N42" s="131"/>
      <c r="O42" s="132">
        <v>4357081.1576500004</v>
      </c>
    </row>
    <row r="43" spans="1:15" ht="15" x14ac:dyDescent="0.25">
      <c r="A43" s="39">
        <v>2015</v>
      </c>
      <c r="B43" s="40" t="s">
        <v>146</v>
      </c>
      <c r="C43" s="131">
        <v>465536.70377999998</v>
      </c>
      <c r="D43" s="131">
        <v>432304.07919999998</v>
      </c>
      <c r="E43" s="131">
        <v>450254.67855999997</v>
      </c>
      <c r="F43" s="131">
        <v>492498.43300999998</v>
      </c>
      <c r="G43" s="131">
        <v>411800.54035000002</v>
      </c>
      <c r="H43" s="131">
        <v>470042.16327999998</v>
      </c>
      <c r="I43" s="131">
        <v>482673.67670000001</v>
      </c>
      <c r="J43" s="131">
        <v>434256.25014000002</v>
      </c>
      <c r="K43" s="131">
        <v>438245.40456</v>
      </c>
      <c r="L43" s="131">
        <v>456822.34518</v>
      </c>
      <c r="M43" s="131">
        <v>486697.48635999998</v>
      </c>
      <c r="N43" s="131">
        <v>502027.66013999999</v>
      </c>
      <c r="O43" s="132">
        <v>5523159.4212600002</v>
      </c>
    </row>
    <row r="44" spans="1:15" ht="15" x14ac:dyDescent="0.25">
      <c r="A44" s="37">
        <v>2016</v>
      </c>
      <c r="B44" s="40" t="s">
        <v>147</v>
      </c>
      <c r="C44" s="131">
        <v>423834.37780999998</v>
      </c>
      <c r="D44" s="131">
        <v>502352.62105000002</v>
      </c>
      <c r="E44" s="131">
        <v>536332.92434000003</v>
      </c>
      <c r="F44" s="131">
        <v>515814.69488000002</v>
      </c>
      <c r="G44" s="131">
        <v>503488.55132999999</v>
      </c>
      <c r="H44" s="131">
        <v>538514.86909000005</v>
      </c>
      <c r="I44" s="131">
        <v>408828.90106</v>
      </c>
      <c r="J44" s="131">
        <v>518044.37666000001</v>
      </c>
      <c r="K44" s="131">
        <v>484587.59090000001</v>
      </c>
      <c r="L44" s="131">
        <v>508579.49904999998</v>
      </c>
      <c r="M44" s="131"/>
      <c r="N44" s="131"/>
      <c r="O44" s="132">
        <v>4940378.4061700003</v>
      </c>
    </row>
    <row r="45" spans="1:15" ht="15" x14ac:dyDescent="0.25">
      <c r="A45" s="39">
        <v>2015</v>
      </c>
      <c r="B45" s="40" t="s">
        <v>147</v>
      </c>
      <c r="C45" s="131">
        <v>487406.64941000001</v>
      </c>
      <c r="D45" s="131">
        <v>472955.40367999999</v>
      </c>
      <c r="E45" s="131">
        <v>531382.43290000001</v>
      </c>
      <c r="F45" s="131">
        <v>573363.50586000003</v>
      </c>
      <c r="G45" s="131">
        <v>518542.47288000002</v>
      </c>
      <c r="H45" s="131">
        <v>543286.54151000001</v>
      </c>
      <c r="I45" s="131">
        <v>527477.47441999998</v>
      </c>
      <c r="J45" s="131">
        <v>514633.09772999998</v>
      </c>
      <c r="K45" s="131">
        <v>481265.49911999999</v>
      </c>
      <c r="L45" s="131">
        <v>569425.17833000002</v>
      </c>
      <c r="M45" s="131">
        <v>504228.78522999998</v>
      </c>
      <c r="N45" s="131">
        <v>506304.07636000001</v>
      </c>
      <c r="O45" s="132">
        <v>6230271.1174299996</v>
      </c>
    </row>
    <row r="46" spans="1:15" ht="15" x14ac:dyDescent="0.25">
      <c r="A46" s="37">
        <v>2016</v>
      </c>
      <c r="B46" s="40" t="s">
        <v>148</v>
      </c>
      <c r="C46" s="131">
        <v>626932.16177000001</v>
      </c>
      <c r="D46" s="131">
        <v>744891.47254999995</v>
      </c>
      <c r="E46" s="131">
        <v>731714.39653999999</v>
      </c>
      <c r="F46" s="131">
        <v>695900.65648000001</v>
      </c>
      <c r="G46" s="131">
        <v>748349.60860000004</v>
      </c>
      <c r="H46" s="131">
        <v>904853.51222000003</v>
      </c>
      <c r="I46" s="131">
        <v>605582.85351000004</v>
      </c>
      <c r="J46" s="131">
        <v>881653.75768000004</v>
      </c>
      <c r="K46" s="131">
        <v>717899.35092999996</v>
      </c>
      <c r="L46" s="131">
        <v>767230.91992999997</v>
      </c>
      <c r="M46" s="131"/>
      <c r="N46" s="131"/>
      <c r="O46" s="132">
        <v>7425008.6902099997</v>
      </c>
    </row>
    <row r="47" spans="1:15" ht="15" x14ac:dyDescent="0.25">
      <c r="A47" s="39">
        <v>2015</v>
      </c>
      <c r="B47" s="40" t="s">
        <v>148</v>
      </c>
      <c r="C47" s="131">
        <v>851959.67770999996</v>
      </c>
      <c r="D47" s="131">
        <v>937971.25488999998</v>
      </c>
      <c r="E47" s="131">
        <v>954786.39512999996</v>
      </c>
      <c r="F47" s="131">
        <v>973028.22149000003</v>
      </c>
      <c r="G47" s="131">
        <v>790369.94894999999</v>
      </c>
      <c r="H47" s="131">
        <v>830151.84849999996</v>
      </c>
      <c r="I47" s="131">
        <v>799547.27315000002</v>
      </c>
      <c r="J47" s="131">
        <v>793980.14622999995</v>
      </c>
      <c r="K47" s="131">
        <v>759077.65466999996</v>
      </c>
      <c r="L47" s="131">
        <v>767523.08886999998</v>
      </c>
      <c r="M47" s="131">
        <v>661529.40978999995</v>
      </c>
      <c r="N47" s="131">
        <v>759962.23221000005</v>
      </c>
      <c r="O47" s="132">
        <v>9879887.1515900008</v>
      </c>
    </row>
    <row r="48" spans="1:15" ht="15" x14ac:dyDescent="0.25">
      <c r="A48" s="37">
        <v>2016</v>
      </c>
      <c r="B48" s="40" t="s">
        <v>149</v>
      </c>
      <c r="C48" s="131">
        <v>184458.32011999999</v>
      </c>
      <c r="D48" s="131">
        <v>224269.28404</v>
      </c>
      <c r="E48" s="131">
        <v>273814.25417999999</v>
      </c>
      <c r="F48" s="131">
        <v>251612.04736999999</v>
      </c>
      <c r="G48" s="131">
        <v>233955.51014</v>
      </c>
      <c r="H48" s="131">
        <v>239477.33372</v>
      </c>
      <c r="I48" s="131">
        <v>180117.40119999999</v>
      </c>
      <c r="J48" s="131">
        <v>226570.86343</v>
      </c>
      <c r="K48" s="131">
        <v>217722.63847000001</v>
      </c>
      <c r="L48" s="131">
        <v>208529.63518000001</v>
      </c>
      <c r="M48" s="131"/>
      <c r="N48" s="131"/>
      <c r="O48" s="132">
        <v>2240527.28785</v>
      </c>
    </row>
    <row r="49" spans="1:15" ht="15" x14ac:dyDescent="0.25">
      <c r="A49" s="39">
        <v>2015</v>
      </c>
      <c r="B49" s="40" t="s">
        <v>149</v>
      </c>
      <c r="C49" s="131">
        <v>201065.27963</v>
      </c>
      <c r="D49" s="131">
        <v>214500.38548999999</v>
      </c>
      <c r="E49" s="131">
        <v>255233.05017999999</v>
      </c>
      <c r="F49" s="131">
        <v>264035.47511</v>
      </c>
      <c r="G49" s="131">
        <v>243009.80095999999</v>
      </c>
      <c r="H49" s="131">
        <v>238433.84372999999</v>
      </c>
      <c r="I49" s="131">
        <v>230345.85438</v>
      </c>
      <c r="J49" s="131">
        <v>220589.03412999999</v>
      </c>
      <c r="K49" s="131">
        <v>213310.34721000001</v>
      </c>
      <c r="L49" s="131">
        <v>238478.27702000001</v>
      </c>
      <c r="M49" s="131">
        <v>214512.34836</v>
      </c>
      <c r="N49" s="131">
        <v>221457.23431999999</v>
      </c>
      <c r="O49" s="132">
        <v>2754970.9305199999</v>
      </c>
    </row>
    <row r="50" spans="1:15" ht="15" x14ac:dyDescent="0.25">
      <c r="A50" s="37">
        <v>2016</v>
      </c>
      <c r="B50" s="40" t="s">
        <v>150</v>
      </c>
      <c r="C50" s="131">
        <v>170447.06148999999</v>
      </c>
      <c r="D50" s="131">
        <v>155557.30212000001</v>
      </c>
      <c r="E50" s="131">
        <v>194886.82939999999</v>
      </c>
      <c r="F50" s="131">
        <v>248496.52997</v>
      </c>
      <c r="G50" s="131">
        <v>172315.64525</v>
      </c>
      <c r="H50" s="131">
        <v>156405.511</v>
      </c>
      <c r="I50" s="131">
        <v>91092.308149999997</v>
      </c>
      <c r="J50" s="131">
        <v>232137.71984999999</v>
      </c>
      <c r="K50" s="131">
        <v>198082.30457000001</v>
      </c>
      <c r="L50" s="131">
        <v>229172.35878000001</v>
      </c>
      <c r="M50" s="131"/>
      <c r="N50" s="131"/>
      <c r="O50" s="132">
        <v>1848593.5705800001</v>
      </c>
    </row>
    <row r="51" spans="1:15" ht="15" x14ac:dyDescent="0.25">
      <c r="A51" s="39">
        <v>2015</v>
      </c>
      <c r="B51" s="40" t="s">
        <v>150</v>
      </c>
      <c r="C51" s="131">
        <v>286935.63050000003</v>
      </c>
      <c r="D51" s="131">
        <v>143501.87935</v>
      </c>
      <c r="E51" s="131">
        <v>159471.97928999999</v>
      </c>
      <c r="F51" s="131">
        <v>248153.5404</v>
      </c>
      <c r="G51" s="131">
        <v>344006.66226999997</v>
      </c>
      <c r="H51" s="131">
        <v>232756.33554999999</v>
      </c>
      <c r="I51" s="131">
        <v>148979.14981999999</v>
      </c>
      <c r="J51" s="131">
        <v>245689.59697000001</v>
      </c>
      <c r="K51" s="131">
        <v>148522.46544999999</v>
      </c>
      <c r="L51" s="131">
        <v>269212.43683999998</v>
      </c>
      <c r="M51" s="131">
        <v>204973.46960000001</v>
      </c>
      <c r="N51" s="131">
        <v>212290.94656000001</v>
      </c>
      <c r="O51" s="132">
        <v>2644494.0926000001</v>
      </c>
    </row>
    <row r="52" spans="1:15" ht="15" x14ac:dyDescent="0.25">
      <c r="A52" s="37">
        <v>2016</v>
      </c>
      <c r="B52" s="40" t="s">
        <v>151</v>
      </c>
      <c r="C52" s="131">
        <v>118636.14177</v>
      </c>
      <c r="D52" s="131">
        <v>136586.82457999999</v>
      </c>
      <c r="E52" s="131">
        <v>164167.68768999999</v>
      </c>
      <c r="F52" s="131">
        <v>146799.34344</v>
      </c>
      <c r="G52" s="131">
        <v>106338.51489999999</v>
      </c>
      <c r="H52" s="131">
        <v>143121.23869999999</v>
      </c>
      <c r="I52" s="131">
        <v>97285.00662</v>
      </c>
      <c r="J52" s="131">
        <v>151570.55338999999</v>
      </c>
      <c r="K52" s="131">
        <v>140408.03474999999</v>
      </c>
      <c r="L52" s="131">
        <v>124600.06999</v>
      </c>
      <c r="M52" s="131"/>
      <c r="N52" s="131"/>
      <c r="O52" s="132">
        <v>1329513.4158300001</v>
      </c>
    </row>
    <row r="53" spans="1:15" ht="15" x14ac:dyDescent="0.25">
      <c r="A53" s="39">
        <v>2015</v>
      </c>
      <c r="B53" s="40" t="s">
        <v>151</v>
      </c>
      <c r="C53" s="131">
        <v>99405.476550000007</v>
      </c>
      <c r="D53" s="131">
        <v>97020.904750000002</v>
      </c>
      <c r="E53" s="131">
        <v>136118.54362000001</v>
      </c>
      <c r="F53" s="131">
        <v>127832.47478</v>
      </c>
      <c r="G53" s="131">
        <v>110824.95748</v>
      </c>
      <c r="H53" s="131">
        <v>159703.81526999999</v>
      </c>
      <c r="I53" s="131">
        <v>97948.048179999998</v>
      </c>
      <c r="J53" s="131">
        <v>142957.12294</v>
      </c>
      <c r="K53" s="131">
        <v>162035.99627999999</v>
      </c>
      <c r="L53" s="131">
        <v>129552.53593</v>
      </c>
      <c r="M53" s="131">
        <v>108305.56518999999</v>
      </c>
      <c r="N53" s="131">
        <v>282382.47564999998</v>
      </c>
      <c r="O53" s="132">
        <v>1654087.91662</v>
      </c>
    </row>
    <row r="54" spans="1:15" ht="15" x14ac:dyDescent="0.25">
      <c r="A54" s="37">
        <v>2016</v>
      </c>
      <c r="B54" s="40" t="s">
        <v>152</v>
      </c>
      <c r="C54" s="131">
        <v>254118.57037</v>
      </c>
      <c r="D54" s="131">
        <v>280094.70999</v>
      </c>
      <c r="E54" s="131">
        <v>314702.90463</v>
      </c>
      <c r="F54" s="131">
        <v>303681.70860999997</v>
      </c>
      <c r="G54" s="131">
        <v>286646.97346000001</v>
      </c>
      <c r="H54" s="131">
        <v>335511.28486000001</v>
      </c>
      <c r="I54" s="131">
        <v>225786.02770999999</v>
      </c>
      <c r="J54" s="131">
        <v>302331.22230999998</v>
      </c>
      <c r="K54" s="131">
        <v>282356.66024</v>
      </c>
      <c r="L54" s="131">
        <v>314793.73862000002</v>
      </c>
      <c r="M54" s="131"/>
      <c r="N54" s="131"/>
      <c r="O54" s="132">
        <v>2900023.8007999999</v>
      </c>
    </row>
    <row r="55" spans="1:15" ht="15" x14ac:dyDescent="0.25">
      <c r="A55" s="39">
        <v>2015</v>
      </c>
      <c r="B55" s="40" t="s">
        <v>152</v>
      </c>
      <c r="C55" s="131">
        <v>274711.79819</v>
      </c>
      <c r="D55" s="131">
        <v>295438.31614000001</v>
      </c>
      <c r="E55" s="131">
        <v>315224.17057000002</v>
      </c>
      <c r="F55" s="131">
        <v>327374.87635999999</v>
      </c>
      <c r="G55" s="131">
        <v>295721.75578000001</v>
      </c>
      <c r="H55" s="131">
        <v>321362.25965000002</v>
      </c>
      <c r="I55" s="131">
        <v>300290.65970999998</v>
      </c>
      <c r="J55" s="131">
        <v>285547.07481000002</v>
      </c>
      <c r="K55" s="131">
        <v>275348.10167</v>
      </c>
      <c r="L55" s="131">
        <v>332934.19598000002</v>
      </c>
      <c r="M55" s="131">
        <v>314548.53178000002</v>
      </c>
      <c r="N55" s="131">
        <v>307669.83185000002</v>
      </c>
      <c r="O55" s="132">
        <v>3646171.5724900002</v>
      </c>
    </row>
    <row r="56" spans="1:15" ht="15" x14ac:dyDescent="0.25">
      <c r="A56" s="37">
        <v>2016</v>
      </c>
      <c r="B56" s="40" t="s">
        <v>153</v>
      </c>
      <c r="C56" s="131">
        <v>4812.4913900000001</v>
      </c>
      <c r="D56" s="131">
        <v>7726.5723200000002</v>
      </c>
      <c r="E56" s="131">
        <v>8985.9395700000005</v>
      </c>
      <c r="F56" s="131">
        <v>9578.3848600000001</v>
      </c>
      <c r="G56" s="131">
        <v>9036.3687800000007</v>
      </c>
      <c r="H56" s="131">
        <v>12975.900439999999</v>
      </c>
      <c r="I56" s="131">
        <v>4723.1270400000003</v>
      </c>
      <c r="J56" s="131">
        <v>7835.5590700000002</v>
      </c>
      <c r="K56" s="131">
        <v>6318.6822300000003</v>
      </c>
      <c r="L56" s="131">
        <v>7195.2261500000004</v>
      </c>
      <c r="M56" s="131"/>
      <c r="N56" s="131"/>
      <c r="O56" s="132">
        <v>79188.251850000001</v>
      </c>
    </row>
    <row r="57" spans="1:15" ht="15" x14ac:dyDescent="0.25">
      <c r="A57" s="39">
        <v>2015</v>
      </c>
      <c r="B57" s="40" t="s">
        <v>153</v>
      </c>
      <c r="C57" s="131">
        <v>5774.0317800000003</v>
      </c>
      <c r="D57" s="131">
        <v>5484.3786399999999</v>
      </c>
      <c r="E57" s="131">
        <v>10630.06632</v>
      </c>
      <c r="F57" s="131">
        <v>11598.083430000001</v>
      </c>
      <c r="G57" s="131">
        <v>9886.9209100000007</v>
      </c>
      <c r="H57" s="131">
        <v>10164.0036</v>
      </c>
      <c r="I57" s="131">
        <v>7190.6043799999998</v>
      </c>
      <c r="J57" s="131">
        <v>7544.5398999999998</v>
      </c>
      <c r="K57" s="131">
        <v>7738.0866800000003</v>
      </c>
      <c r="L57" s="131">
        <v>5502.3909400000002</v>
      </c>
      <c r="M57" s="131">
        <v>10455.980820000001</v>
      </c>
      <c r="N57" s="131">
        <v>9327.0793699999995</v>
      </c>
      <c r="O57" s="132">
        <v>101296.16677</v>
      </c>
    </row>
    <row r="58" spans="1:15" ht="15" x14ac:dyDescent="0.25">
      <c r="A58" s="37">
        <v>2016</v>
      </c>
      <c r="B58" s="38" t="s">
        <v>31</v>
      </c>
      <c r="C58" s="134">
        <f>C60</f>
        <v>236204.63557000001</v>
      </c>
      <c r="D58" s="134">
        <f t="shared" ref="D58:O58" si="4">D60</f>
        <v>244178.06628</v>
      </c>
      <c r="E58" s="134">
        <f t="shared" si="4"/>
        <v>265568.23934999999</v>
      </c>
      <c r="F58" s="134">
        <f t="shared" si="4"/>
        <v>337113.85157</v>
      </c>
      <c r="G58" s="134">
        <f t="shared" si="4"/>
        <v>315511.49076999997</v>
      </c>
      <c r="H58" s="134">
        <f t="shared" si="4"/>
        <v>361222.38321</v>
      </c>
      <c r="I58" s="134">
        <f t="shared" si="4"/>
        <v>271768.67561999999</v>
      </c>
      <c r="J58" s="134">
        <f t="shared" si="4"/>
        <v>343852.79551000003</v>
      </c>
      <c r="K58" s="134">
        <f t="shared" si="4"/>
        <v>322197.32215000002</v>
      </c>
      <c r="L58" s="134">
        <f t="shared" si="4"/>
        <v>351861.76357000001</v>
      </c>
      <c r="M58" s="134"/>
      <c r="N58" s="134"/>
      <c r="O58" s="134">
        <f t="shared" si="4"/>
        <v>3049479.2236000001</v>
      </c>
    </row>
    <row r="59" spans="1:15" ht="15" x14ac:dyDescent="0.25">
      <c r="A59" s="39">
        <v>2015</v>
      </c>
      <c r="B59" s="38" t="s">
        <v>31</v>
      </c>
      <c r="C59" s="134">
        <f>C61</f>
        <v>275911.10003999999</v>
      </c>
      <c r="D59" s="134">
        <f t="shared" ref="D59:O59" si="5">D61</f>
        <v>281267.10907000001</v>
      </c>
      <c r="E59" s="134">
        <f t="shared" si="5"/>
        <v>275441.42132000002</v>
      </c>
      <c r="F59" s="134">
        <f t="shared" si="5"/>
        <v>348218.35579</v>
      </c>
      <c r="G59" s="134">
        <f t="shared" si="5"/>
        <v>403889.40522000002</v>
      </c>
      <c r="H59" s="134">
        <f t="shared" si="5"/>
        <v>393504.76014000003</v>
      </c>
      <c r="I59" s="134">
        <f t="shared" si="5"/>
        <v>372407.65275000001</v>
      </c>
      <c r="J59" s="134">
        <f t="shared" si="5"/>
        <v>342593.82049000001</v>
      </c>
      <c r="K59" s="134">
        <f t="shared" si="5"/>
        <v>285769.35791999998</v>
      </c>
      <c r="L59" s="134">
        <f t="shared" si="5"/>
        <v>315506.20071</v>
      </c>
      <c r="M59" s="134">
        <f t="shared" si="5"/>
        <v>291654.31043999997</v>
      </c>
      <c r="N59" s="134">
        <f t="shared" si="5"/>
        <v>309047.22055999999</v>
      </c>
      <c r="O59" s="134">
        <f t="shared" si="5"/>
        <v>3895210.7144499999</v>
      </c>
    </row>
    <row r="60" spans="1:15" ht="15" x14ac:dyDescent="0.25">
      <c r="A60" s="37">
        <v>2016</v>
      </c>
      <c r="B60" s="40" t="s">
        <v>154</v>
      </c>
      <c r="C60" s="131">
        <v>236204.63557000001</v>
      </c>
      <c r="D60" s="131">
        <v>244178.06628</v>
      </c>
      <c r="E60" s="131">
        <v>265568.23934999999</v>
      </c>
      <c r="F60" s="131">
        <v>337113.85157</v>
      </c>
      <c r="G60" s="131">
        <v>315511.49076999997</v>
      </c>
      <c r="H60" s="131">
        <v>361222.38321</v>
      </c>
      <c r="I60" s="131">
        <v>271768.67561999999</v>
      </c>
      <c r="J60" s="131">
        <v>343852.79551000003</v>
      </c>
      <c r="K60" s="131">
        <v>322197.32215000002</v>
      </c>
      <c r="L60" s="131">
        <v>351861.76357000001</v>
      </c>
      <c r="M60" s="131"/>
      <c r="N60" s="131"/>
      <c r="O60" s="132">
        <v>3049479.2236000001</v>
      </c>
    </row>
    <row r="61" spans="1:15" ht="15.75" thickBot="1" x14ac:dyDescent="0.3">
      <c r="A61" s="39">
        <v>2015</v>
      </c>
      <c r="B61" s="40" t="s">
        <v>154</v>
      </c>
      <c r="C61" s="131">
        <v>275911.10003999999</v>
      </c>
      <c r="D61" s="131">
        <v>281267.10907000001</v>
      </c>
      <c r="E61" s="131">
        <v>275441.42132000002</v>
      </c>
      <c r="F61" s="131">
        <v>348218.35579</v>
      </c>
      <c r="G61" s="131">
        <v>403889.40522000002</v>
      </c>
      <c r="H61" s="131">
        <v>393504.76014000003</v>
      </c>
      <c r="I61" s="131">
        <v>372407.65275000001</v>
      </c>
      <c r="J61" s="131">
        <v>342593.82049000001</v>
      </c>
      <c r="K61" s="131">
        <v>285769.35791999998</v>
      </c>
      <c r="L61" s="131">
        <v>315506.20071</v>
      </c>
      <c r="M61" s="131">
        <v>291654.31043999997</v>
      </c>
      <c r="N61" s="131">
        <v>309047.22055999999</v>
      </c>
      <c r="O61" s="132">
        <v>3895210.7144499999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5">
        <v>2607319.6609999998</v>
      </c>
      <c r="D62" s="135">
        <v>2383772.9539999999</v>
      </c>
      <c r="E62" s="135">
        <v>2918943.5210000002</v>
      </c>
      <c r="F62" s="135">
        <v>2742857.9219999998</v>
      </c>
      <c r="G62" s="135">
        <v>3000325.2429999998</v>
      </c>
      <c r="H62" s="135">
        <v>2770693.8810000001</v>
      </c>
      <c r="I62" s="135">
        <v>3103851.8620000002</v>
      </c>
      <c r="J62" s="135">
        <v>2975888.9739999999</v>
      </c>
      <c r="K62" s="135">
        <v>3218206.861</v>
      </c>
      <c r="L62" s="135">
        <v>3501128.02</v>
      </c>
      <c r="M62" s="135">
        <v>3593604.8960000002</v>
      </c>
      <c r="N62" s="135">
        <v>3242495.2340000002</v>
      </c>
      <c r="O62" s="136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5">
        <v>3533705.5819999999</v>
      </c>
      <c r="D63" s="135">
        <v>2923460.39</v>
      </c>
      <c r="E63" s="135">
        <v>3908255.9909999999</v>
      </c>
      <c r="F63" s="135">
        <v>3662183.449</v>
      </c>
      <c r="G63" s="135">
        <v>3860471.3</v>
      </c>
      <c r="H63" s="135">
        <v>3796113.5219999999</v>
      </c>
      <c r="I63" s="135">
        <v>4236114.2640000004</v>
      </c>
      <c r="J63" s="135">
        <v>3828726.17</v>
      </c>
      <c r="K63" s="135">
        <v>4114677.523</v>
      </c>
      <c r="L63" s="135">
        <v>4824388.2589999996</v>
      </c>
      <c r="M63" s="135">
        <v>3969697.4580000001</v>
      </c>
      <c r="N63" s="135">
        <v>4595042.3940000003</v>
      </c>
      <c r="O63" s="136">
        <f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5">
        <v>4619660.84</v>
      </c>
      <c r="D64" s="135">
        <v>3664503.0430000001</v>
      </c>
      <c r="E64" s="135">
        <v>5218042.1770000001</v>
      </c>
      <c r="F64" s="135">
        <v>5072462.9939999999</v>
      </c>
      <c r="G64" s="135">
        <v>5170061.6050000004</v>
      </c>
      <c r="H64" s="135">
        <v>5284383.2860000003</v>
      </c>
      <c r="I64" s="135">
        <v>5632138.7980000004</v>
      </c>
      <c r="J64" s="135">
        <v>4707491.284</v>
      </c>
      <c r="K64" s="135">
        <v>5656283.5209999997</v>
      </c>
      <c r="L64" s="135">
        <v>5867342.1210000003</v>
      </c>
      <c r="M64" s="135">
        <v>5733908.9759999998</v>
      </c>
      <c r="N64" s="135">
        <v>6540874.1749999998</v>
      </c>
      <c r="O64" s="136">
        <f t="shared" ref="O64:O65" si="6">SUM(C64:N64)</f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5">
        <v>4997279.7240000004</v>
      </c>
      <c r="D65" s="135">
        <v>5651741.2520000003</v>
      </c>
      <c r="E65" s="135">
        <v>6591859.2180000003</v>
      </c>
      <c r="F65" s="135">
        <v>6128131.8779999996</v>
      </c>
      <c r="G65" s="135">
        <v>5977226.2170000002</v>
      </c>
      <c r="H65" s="135">
        <v>6038534.3669999996</v>
      </c>
      <c r="I65" s="135">
        <v>5763466.3530000001</v>
      </c>
      <c r="J65" s="135">
        <v>5552867.2120000003</v>
      </c>
      <c r="K65" s="135">
        <v>6814268.9409999996</v>
      </c>
      <c r="L65" s="135">
        <v>6772178.5690000001</v>
      </c>
      <c r="M65" s="135">
        <v>5942575.7819999997</v>
      </c>
      <c r="N65" s="135">
        <v>7246278.6299999999</v>
      </c>
      <c r="O65" s="136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5">
        <v>5133048.8810000001</v>
      </c>
      <c r="D66" s="135">
        <v>6058251.2790000001</v>
      </c>
      <c r="E66" s="135">
        <v>7411101.659</v>
      </c>
      <c r="F66" s="135">
        <v>6456090.2609999999</v>
      </c>
      <c r="G66" s="135">
        <v>7041543.2470000004</v>
      </c>
      <c r="H66" s="135">
        <v>7815434.6220000004</v>
      </c>
      <c r="I66" s="135">
        <v>7067411.4790000003</v>
      </c>
      <c r="J66" s="135">
        <v>6811202.4100000001</v>
      </c>
      <c r="K66" s="135">
        <v>7606551.0949999997</v>
      </c>
      <c r="L66" s="135">
        <v>6888812.5489999996</v>
      </c>
      <c r="M66" s="135">
        <v>8641474.5559999999</v>
      </c>
      <c r="N66" s="135">
        <v>8603753.4800000004</v>
      </c>
      <c r="O66" s="136">
        <f t="shared" ref="O66:O74" si="7">SUM(C66:N66)</f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5">
        <v>6564559.7929999996</v>
      </c>
      <c r="D67" s="135">
        <v>7656951.608</v>
      </c>
      <c r="E67" s="135">
        <v>8957851.6209999993</v>
      </c>
      <c r="F67" s="135">
        <v>8313312.0049999999</v>
      </c>
      <c r="G67" s="135">
        <v>9147620.0419999994</v>
      </c>
      <c r="H67" s="135">
        <v>8980247.4370000008</v>
      </c>
      <c r="I67" s="135">
        <v>8937741.591</v>
      </c>
      <c r="J67" s="135">
        <v>8736689.0920000002</v>
      </c>
      <c r="K67" s="135">
        <v>9038743.8959999997</v>
      </c>
      <c r="L67" s="135">
        <v>9895216.6219999995</v>
      </c>
      <c r="M67" s="135">
        <v>11318798.220000001</v>
      </c>
      <c r="N67" s="135">
        <v>9724017.977</v>
      </c>
      <c r="O67" s="136">
        <f t="shared" si="7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5">
        <v>10632207.040999999</v>
      </c>
      <c r="D68" s="135">
        <v>11077899.119999999</v>
      </c>
      <c r="E68" s="135">
        <v>11428587.233999999</v>
      </c>
      <c r="F68" s="135">
        <v>11363963.503</v>
      </c>
      <c r="G68" s="135">
        <v>12477968.699999999</v>
      </c>
      <c r="H68" s="135">
        <v>11770634.384</v>
      </c>
      <c r="I68" s="135">
        <v>12595426.863</v>
      </c>
      <c r="J68" s="135">
        <v>11046830.085999999</v>
      </c>
      <c r="K68" s="135">
        <v>12793148.034</v>
      </c>
      <c r="L68" s="135">
        <v>9722708.7899999991</v>
      </c>
      <c r="M68" s="135">
        <v>9395872.8969999999</v>
      </c>
      <c r="N68" s="135">
        <v>7721948.9740000004</v>
      </c>
      <c r="O68" s="136">
        <f t="shared" si="7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5">
        <v>7884493.5240000002</v>
      </c>
      <c r="D69" s="135">
        <v>8435115.8340000007</v>
      </c>
      <c r="E69" s="135">
        <v>8155485.0810000002</v>
      </c>
      <c r="F69" s="135">
        <v>7561696.2829999998</v>
      </c>
      <c r="G69" s="135">
        <v>7346407.5279999999</v>
      </c>
      <c r="H69" s="135">
        <v>8329692.7829999998</v>
      </c>
      <c r="I69" s="135">
        <v>9055733.6710000001</v>
      </c>
      <c r="J69" s="135">
        <v>7839908.8420000002</v>
      </c>
      <c r="K69" s="135">
        <v>8480708.3870000001</v>
      </c>
      <c r="L69" s="135">
        <v>10095768.029999999</v>
      </c>
      <c r="M69" s="135">
        <v>8903010.773</v>
      </c>
      <c r="N69" s="135">
        <v>10054591.867000001</v>
      </c>
      <c r="O69" s="136">
        <f t="shared" si="7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5">
        <v>7828748.0580000002</v>
      </c>
      <c r="D70" s="135">
        <v>8263237.8140000002</v>
      </c>
      <c r="E70" s="135">
        <v>9886488.1710000001</v>
      </c>
      <c r="F70" s="135">
        <v>9396006.6539999992</v>
      </c>
      <c r="G70" s="135">
        <v>9799958.1170000006</v>
      </c>
      <c r="H70" s="135">
        <v>9542907.6439999994</v>
      </c>
      <c r="I70" s="135">
        <v>9564682.5449999999</v>
      </c>
      <c r="J70" s="135">
        <v>8523451.9729999993</v>
      </c>
      <c r="K70" s="135">
        <v>8909230.5209999997</v>
      </c>
      <c r="L70" s="135">
        <v>10963586.27</v>
      </c>
      <c r="M70" s="135">
        <v>9382369.7180000003</v>
      </c>
      <c r="N70" s="135">
        <v>11822551.698999999</v>
      </c>
      <c r="O70" s="136">
        <f t="shared" si="7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5">
        <v>9551084.6390000004</v>
      </c>
      <c r="D71" s="135">
        <v>10059126.307</v>
      </c>
      <c r="E71" s="135">
        <v>11811085.16</v>
      </c>
      <c r="F71" s="135">
        <v>11873269.447000001</v>
      </c>
      <c r="G71" s="135">
        <v>10943364.372</v>
      </c>
      <c r="H71" s="135">
        <v>11349953.558</v>
      </c>
      <c r="I71" s="135">
        <v>11860004.271</v>
      </c>
      <c r="J71" s="135">
        <v>11245124.657</v>
      </c>
      <c r="K71" s="135">
        <v>10750626.098999999</v>
      </c>
      <c r="L71" s="135">
        <v>11907219.297</v>
      </c>
      <c r="M71" s="135">
        <v>11078524.743000001</v>
      </c>
      <c r="N71" s="135">
        <v>12477486.279999999</v>
      </c>
      <c r="O71" s="136">
        <f t="shared" si="7"/>
        <v>134906868.83000001</v>
      </c>
    </row>
    <row r="72" spans="1:15" ht="13.5" thickBot="1" x14ac:dyDescent="0.25">
      <c r="A72" s="41">
        <v>2012</v>
      </c>
      <c r="B72" s="42" t="s">
        <v>40</v>
      </c>
      <c r="C72" s="135">
        <v>10348187.165999999</v>
      </c>
      <c r="D72" s="135">
        <v>11748000.124</v>
      </c>
      <c r="E72" s="135">
        <v>13208572.977</v>
      </c>
      <c r="F72" s="135">
        <v>12630226.718</v>
      </c>
      <c r="G72" s="135">
        <v>13131530.960999999</v>
      </c>
      <c r="H72" s="135">
        <v>13231198.687999999</v>
      </c>
      <c r="I72" s="135">
        <v>12830675.307</v>
      </c>
      <c r="J72" s="135">
        <v>12831394.572000001</v>
      </c>
      <c r="K72" s="135">
        <v>12952651.721999999</v>
      </c>
      <c r="L72" s="135">
        <v>13190769.654999999</v>
      </c>
      <c r="M72" s="135">
        <v>13753052.493000001</v>
      </c>
      <c r="N72" s="135">
        <v>12605476.173</v>
      </c>
      <c r="O72" s="136">
        <f t="shared" si="7"/>
        <v>152461736.55599999</v>
      </c>
    </row>
    <row r="73" spans="1:15" ht="13.5" thickBot="1" x14ac:dyDescent="0.25">
      <c r="A73" s="41">
        <v>2013</v>
      </c>
      <c r="B73" s="42" t="s">
        <v>40</v>
      </c>
      <c r="C73" s="135">
        <v>11481521.079</v>
      </c>
      <c r="D73" s="135">
        <v>12385690.909</v>
      </c>
      <c r="E73" s="135">
        <v>13122058.141000001</v>
      </c>
      <c r="F73" s="135">
        <v>12468202.903000001</v>
      </c>
      <c r="G73" s="135">
        <v>13277209.017000001</v>
      </c>
      <c r="H73" s="135">
        <v>12399973.961999999</v>
      </c>
      <c r="I73" s="135">
        <v>13059519.685000001</v>
      </c>
      <c r="J73" s="135">
        <v>11118300.903000001</v>
      </c>
      <c r="K73" s="135">
        <v>13060371.039000001</v>
      </c>
      <c r="L73" s="135">
        <v>12053704.638</v>
      </c>
      <c r="M73" s="135">
        <v>14201227.351</v>
      </c>
      <c r="N73" s="135">
        <v>13174857.460000001</v>
      </c>
      <c r="O73" s="136">
        <f t="shared" si="7"/>
        <v>151802637.08700001</v>
      </c>
    </row>
    <row r="74" spans="1:15" ht="13.5" thickBot="1" x14ac:dyDescent="0.25">
      <c r="A74" s="41">
        <v>2014</v>
      </c>
      <c r="B74" s="42" t="s">
        <v>40</v>
      </c>
      <c r="C74" s="135">
        <v>12399761.948000001</v>
      </c>
      <c r="D74" s="135">
        <v>13053292.493000001</v>
      </c>
      <c r="E74" s="135">
        <v>14680110.779999999</v>
      </c>
      <c r="F74" s="135">
        <v>13371185.664000001</v>
      </c>
      <c r="G74" s="135">
        <v>13681906.159</v>
      </c>
      <c r="H74" s="135">
        <v>12880924.245999999</v>
      </c>
      <c r="I74" s="135">
        <v>13344776.958000001</v>
      </c>
      <c r="J74" s="135">
        <v>11386828.925000001</v>
      </c>
      <c r="K74" s="135">
        <v>13583120.905999999</v>
      </c>
      <c r="L74" s="135">
        <v>12891630.102</v>
      </c>
      <c r="M74" s="135">
        <v>13067348.107000001</v>
      </c>
      <c r="N74" s="135">
        <v>13269271.402000001</v>
      </c>
      <c r="O74" s="136">
        <f t="shared" si="7"/>
        <v>157610157.69</v>
      </c>
    </row>
    <row r="75" spans="1:15" ht="13.5" thickBot="1" x14ac:dyDescent="0.25">
      <c r="A75" s="41">
        <v>2015</v>
      </c>
      <c r="B75" s="42" t="s">
        <v>40</v>
      </c>
      <c r="C75" s="135">
        <v>12301766.75</v>
      </c>
      <c r="D75" s="135">
        <v>12231860.140000001</v>
      </c>
      <c r="E75" s="135">
        <v>12519910.437999999</v>
      </c>
      <c r="F75" s="135">
        <v>13349346.866</v>
      </c>
      <c r="G75" s="135">
        <v>11080385.127</v>
      </c>
      <c r="H75" s="135">
        <v>11949647.085999999</v>
      </c>
      <c r="I75" s="135">
        <v>11129358.973999999</v>
      </c>
      <c r="J75" s="135">
        <v>11022045.344000001</v>
      </c>
      <c r="K75" s="135">
        <v>11581703.842</v>
      </c>
      <c r="L75" s="135">
        <v>13240039.088</v>
      </c>
      <c r="M75" s="135">
        <v>11681989.013</v>
      </c>
      <c r="N75" s="135">
        <v>11750818.76</v>
      </c>
      <c r="O75" s="136">
        <f>SUM(C75:N75)</f>
        <v>143838871.428</v>
      </c>
    </row>
    <row r="76" spans="1:15" ht="13.5" thickBot="1" x14ac:dyDescent="0.25">
      <c r="A76" s="41">
        <v>2016</v>
      </c>
      <c r="B76" s="42" t="s">
        <v>40</v>
      </c>
      <c r="C76" s="135">
        <v>9547680.8509999998</v>
      </c>
      <c r="D76" s="135">
        <v>12367646.314999999</v>
      </c>
      <c r="E76" s="135">
        <v>12758812.872</v>
      </c>
      <c r="F76" s="135">
        <v>11953281.616</v>
      </c>
      <c r="G76" s="135">
        <v>12103122.471999999</v>
      </c>
      <c r="H76" s="135">
        <v>12882299.754000001</v>
      </c>
      <c r="I76" s="135">
        <v>9830702.6420000009</v>
      </c>
      <c r="J76" s="135">
        <v>11848771.482999999</v>
      </c>
      <c r="K76" s="135">
        <v>10934854.867000001</v>
      </c>
      <c r="L76" s="152">
        <v>11725086.086770002</v>
      </c>
      <c r="M76" s="135"/>
      <c r="N76" s="135"/>
      <c r="O76" s="136">
        <f>SUM(C76:N76)</f>
        <v>115952258.95876999</v>
      </c>
    </row>
    <row r="77" spans="1:15" x14ac:dyDescent="0.2">
      <c r="B77" s="44" t="s">
        <v>62</v>
      </c>
    </row>
    <row r="79" spans="1:15" x14ac:dyDescent="0.2">
      <c r="C79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I15" sqref="I15"/>
    </sheetView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59" t="s">
        <v>63</v>
      </c>
      <c r="B2" s="159"/>
      <c r="C2" s="159"/>
      <c r="D2" s="159"/>
    </row>
    <row r="3" spans="1:4" ht="15.75" x14ac:dyDescent="0.25">
      <c r="A3" s="158" t="s">
        <v>64</v>
      </c>
      <c r="B3" s="158"/>
      <c r="C3" s="158"/>
      <c r="D3" s="158"/>
    </row>
    <row r="5" spans="1:4" x14ac:dyDescent="0.2">
      <c r="A5" s="59" t="s">
        <v>65</v>
      </c>
      <c r="B5" s="60" t="s">
        <v>222</v>
      </c>
      <c r="C5" s="60" t="s">
        <v>223</v>
      </c>
      <c r="D5" s="61" t="s">
        <v>66</v>
      </c>
    </row>
    <row r="6" spans="1:4" x14ac:dyDescent="0.2">
      <c r="A6" s="62" t="s">
        <v>155</v>
      </c>
      <c r="B6" s="137">
        <v>44.304920000000003</v>
      </c>
      <c r="C6" s="137">
        <v>11815.83808</v>
      </c>
      <c r="D6" s="149">
        <v>26569.358798074798</v>
      </c>
    </row>
    <row r="7" spans="1:4" x14ac:dyDescent="0.2">
      <c r="A7" s="62" t="s">
        <v>156</v>
      </c>
      <c r="B7" s="137">
        <v>13468.112010000001</v>
      </c>
      <c r="C7" s="137">
        <v>50020.758320000001</v>
      </c>
      <c r="D7" s="149">
        <v>271.40141307749633</v>
      </c>
    </row>
    <row r="8" spans="1:4" x14ac:dyDescent="0.2">
      <c r="A8" s="62" t="s">
        <v>157</v>
      </c>
      <c r="B8" s="137">
        <v>18284.21559</v>
      </c>
      <c r="C8" s="137">
        <v>36472.155059999997</v>
      </c>
      <c r="D8" s="149">
        <v>99.473446812491872</v>
      </c>
    </row>
    <row r="9" spans="1:4" x14ac:dyDescent="0.2">
      <c r="A9" s="62" t="s">
        <v>158</v>
      </c>
      <c r="B9" s="137">
        <v>25466.981339999998</v>
      </c>
      <c r="C9" s="137">
        <v>49856.955950000003</v>
      </c>
      <c r="D9" s="149">
        <v>95.770968236787496</v>
      </c>
    </row>
    <row r="10" spans="1:4" x14ac:dyDescent="0.2">
      <c r="A10" s="62" t="s">
        <v>159</v>
      </c>
      <c r="B10" s="137">
        <v>38024.55287</v>
      </c>
      <c r="C10" s="137">
        <v>64208.285340000002</v>
      </c>
      <c r="D10" s="149">
        <v>68.860066703527295</v>
      </c>
    </row>
    <row r="11" spans="1:4" x14ac:dyDescent="0.2">
      <c r="A11" s="62" t="s">
        <v>160</v>
      </c>
      <c r="B11" s="137">
        <v>15183.01528</v>
      </c>
      <c r="C11" s="137">
        <v>24826.041359999999</v>
      </c>
      <c r="D11" s="149">
        <v>63.511930286353504</v>
      </c>
    </row>
    <row r="12" spans="1:4" x14ac:dyDescent="0.2">
      <c r="A12" s="62" t="s">
        <v>161</v>
      </c>
      <c r="B12" s="137">
        <v>158910.24466999999</v>
      </c>
      <c r="C12" s="137">
        <v>256925.80507</v>
      </c>
      <c r="D12" s="149">
        <v>61.679824735996995</v>
      </c>
    </row>
    <row r="13" spans="1:4" x14ac:dyDescent="0.2">
      <c r="A13" s="62" t="s">
        <v>162</v>
      </c>
      <c r="B13" s="137">
        <v>14865.42268</v>
      </c>
      <c r="C13" s="137">
        <v>23295.420030000001</v>
      </c>
      <c r="D13" s="149">
        <v>56.70876322502253</v>
      </c>
    </row>
    <row r="14" spans="1:4" x14ac:dyDescent="0.2">
      <c r="A14" s="62" t="s">
        <v>163</v>
      </c>
      <c r="B14" s="137">
        <v>8727.5688800000007</v>
      </c>
      <c r="C14" s="137">
        <v>13626.29413</v>
      </c>
      <c r="D14" s="149">
        <v>56.129322121144916</v>
      </c>
    </row>
    <row r="15" spans="1:4" x14ac:dyDescent="0.2">
      <c r="A15" s="62" t="s">
        <v>164</v>
      </c>
      <c r="B15" s="137">
        <v>59951.808010000001</v>
      </c>
      <c r="C15" s="137">
        <v>92607.087539999993</v>
      </c>
      <c r="D15" s="149">
        <v>54.469215548183435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59" t="s">
        <v>68</v>
      </c>
      <c r="B18" s="159"/>
      <c r="C18" s="159"/>
      <c r="D18" s="159"/>
    </row>
    <row r="19" spans="1:4" ht="15.75" x14ac:dyDescent="0.25">
      <c r="A19" s="158" t="s">
        <v>69</v>
      </c>
      <c r="B19" s="158"/>
      <c r="C19" s="158"/>
      <c r="D19" s="158"/>
    </row>
    <row r="20" spans="1:4" x14ac:dyDescent="0.2">
      <c r="A20" s="31"/>
    </row>
    <row r="21" spans="1:4" x14ac:dyDescent="0.2">
      <c r="A21" s="59" t="s">
        <v>65</v>
      </c>
      <c r="B21" s="60" t="s">
        <v>222</v>
      </c>
      <c r="C21" s="60" t="s">
        <v>223</v>
      </c>
      <c r="D21" s="61" t="s">
        <v>66</v>
      </c>
    </row>
    <row r="22" spans="1:4" x14ac:dyDescent="0.2">
      <c r="A22" s="62" t="s">
        <v>165</v>
      </c>
      <c r="B22" s="137">
        <v>1282018.1438200001</v>
      </c>
      <c r="C22" s="137">
        <v>1281337.70481</v>
      </c>
      <c r="D22" s="149">
        <f>(C22-B22)/B22*100</f>
        <v>-5.3075614668962538E-2</v>
      </c>
    </row>
    <row r="23" spans="1:4" x14ac:dyDescent="0.2">
      <c r="A23" s="62" t="s">
        <v>166</v>
      </c>
      <c r="B23" s="137">
        <v>889927.90434000001</v>
      </c>
      <c r="C23" s="137">
        <v>754993.80460999999</v>
      </c>
      <c r="D23" s="149">
        <f t="shared" ref="D23:D31" si="0">(C23-B23)/B23*100</f>
        <v>-15.162363048956376</v>
      </c>
    </row>
    <row r="24" spans="1:4" x14ac:dyDescent="0.2">
      <c r="A24" s="62" t="s">
        <v>167</v>
      </c>
      <c r="B24" s="137">
        <v>842120.83733000001</v>
      </c>
      <c r="C24" s="137">
        <v>732012.95391000004</v>
      </c>
      <c r="D24" s="149">
        <f t="shared" si="0"/>
        <v>-13.075069341485992</v>
      </c>
    </row>
    <row r="25" spans="1:4" x14ac:dyDescent="0.2">
      <c r="A25" s="62" t="s">
        <v>168</v>
      </c>
      <c r="B25" s="137">
        <v>688653.50193000003</v>
      </c>
      <c r="C25" s="137">
        <v>713506.20686999999</v>
      </c>
      <c r="D25" s="149">
        <f t="shared" si="0"/>
        <v>3.6088838393108444</v>
      </c>
    </row>
    <row r="26" spans="1:4" x14ac:dyDescent="0.2">
      <c r="A26" s="62" t="s">
        <v>169</v>
      </c>
      <c r="B26" s="137">
        <v>522468.36031999998</v>
      </c>
      <c r="C26" s="137">
        <v>589461.79127000005</v>
      </c>
      <c r="D26" s="149">
        <f t="shared" si="0"/>
        <v>12.822485730804466</v>
      </c>
    </row>
    <row r="27" spans="1:4" x14ac:dyDescent="0.2">
      <c r="A27" s="62" t="s">
        <v>170</v>
      </c>
      <c r="B27" s="137">
        <v>544225.85770000005</v>
      </c>
      <c r="C27" s="137">
        <v>500514.52502</v>
      </c>
      <c r="D27" s="149">
        <f t="shared" si="0"/>
        <v>-8.0318367937775488</v>
      </c>
    </row>
    <row r="28" spans="1:4" x14ac:dyDescent="0.2">
      <c r="A28" s="62" t="s">
        <v>171</v>
      </c>
      <c r="B28" s="137">
        <v>456575.00816999999</v>
      </c>
      <c r="C28" s="137">
        <v>447651.06453999999</v>
      </c>
      <c r="D28" s="149">
        <f t="shared" si="0"/>
        <v>-1.9545405399581737</v>
      </c>
    </row>
    <row r="29" spans="1:4" x14ac:dyDescent="0.2">
      <c r="A29" s="62" t="s">
        <v>172</v>
      </c>
      <c r="B29" s="137">
        <v>323607.27236</v>
      </c>
      <c r="C29" s="137">
        <v>312302.22603000002</v>
      </c>
      <c r="D29" s="149">
        <f t="shared" si="0"/>
        <v>-3.4934463145882506</v>
      </c>
    </row>
    <row r="30" spans="1:4" x14ac:dyDescent="0.2">
      <c r="A30" s="62" t="s">
        <v>173</v>
      </c>
      <c r="B30" s="137">
        <v>302807.08016999997</v>
      </c>
      <c r="C30" s="137">
        <v>280717.95208999998</v>
      </c>
      <c r="D30" s="149">
        <f t="shared" si="0"/>
        <v>-7.2947858641874754</v>
      </c>
    </row>
    <row r="31" spans="1:4" x14ac:dyDescent="0.2">
      <c r="A31" s="62" t="s">
        <v>161</v>
      </c>
      <c r="B31" s="137">
        <v>158910.24466999999</v>
      </c>
      <c r="C31" s="137">
        <v>256925.80507</v>
      </c>
      <c r="D31" s="149">
        <f t="shared" si="0"/>
        <v>61.679824735997002</v>
      </c>
    </row>
    <row r="33" spans="1:4" ht="19.5" x14ac:dyDescent="0.3">
      <c r="A33" s="159" t="s">
        <v>70</v>
      </c>
      <c r="B33" s="159"/>
      <c r="C33" s="159"/>
      <c r="D33" s="159"/>
    </row>
    <row r="34" spans="1:4" ht="15.75" x14ac:dyDescent="0.25">
      <c r="A34" s="158" t="s">
        <v>74</v>
      </c>
      <c r="B34" s="158"/>
      <c r="C34" s="158"/>
      <c r="D34" s="158"/>
    </row>
    <row r="36" spans="1:4" x14ac:dyDescent="0.2">
      <c r="A36" s="59" t="s">
        <v>72</v>
      </c>
      <c r="B36" s="60" t="s">
        <v>222</v>
      </c>
      <c r="C36" s="60" t="s">
        <v>223</v>
      </c>
      <c r="D36" s="61" t="s">
        <v>66</v>
      </c>
    </row>
    <row r="37" spans="1:4" x14ac:dyDescent="0.2">
      <c r="A37" s="62" t="s">
        <v>153</v>
      </c>
      <c r="B37" s="137">
        <v>5502.3909400000002</v>
      </c>
      <c r="C37" s="137">
        <v>7195.2261500000004</v>
      </c>
      <c r="D37" s="149">
        <v>30.765447756425679</v>
      </c>
    </row>
    <row r="38" spans="1:4" x14ac:dyDescent="0.2">
      <c r="A38" s="62" t="s">
        <v>133</v>
      </c>
      <c r="B38" s="137">
        <v>13036.69392</v>
      </c>
      <c r="C38" s="137">
        <v>16057.673000000001</v>
      </c>
      <c r="D38" s="149">
        <v>23.172892594842789</v>
      </c>
    </row>
    <row r="39" spans="1:4" x14ac:dyDescent="0.2">
      <c r="A39" s="62" t="s">
        <v>154</v>
      </c>
      <c r="B39" s="137">
        <v>315506.20071</v>
      </c>
      <c r="C39" s="137">
        <v>351861.76357000001</v>
      </c>
      <c r="D39" s="149">
        <v>11.522931333262925</v>
      </c>
    </row>
    <row r="40" spans="1:4" x14ac:dyDescent="0.2">
      <c r="A40" s="62" t="s">
        <v>143</v>
      </c>
      <c r="B40" s="137">
        <v>2024753.8374600001</v>
      </c>
      <c r="C40" s="137">
        <v>2190030.0707700001</v>
      </c>
      <c r="D40" s="149">
        <v>8.1627815812580273</v>
      </c>
    </row>
    <row r="41" spans="1:4" x14ac:dyDescent="0.2">
      <c r="A41" s="62" t="s">
        <v>136</v>
      </c>
      <c r="B41" s="137">
        <v>162255.21410000001</v>
      </c>
      <c r="C41" s="137">
        <v>167277.25812000001</v>
      </c>
      <c r="D41" s="149">
        <v>3.0951510851940012</v>
      </c>
    </row>
    <row r="42" spans="1:4" x14ac:dyDescent="0.2">
      <c r="A42" s="62" t="s">
        <v>148</v>
      </c>
      <c r="B42" s="137">
        <v>767523.08886999998</v>
      </c>
      <c r="C42" s="137">
        <v>767225.34826</v>
      </c>
      <c r="D42" s="149">
        <v>-3.8792397820677171E-2</v>
      </c>
    </row>
    <row r="43" spans="1:4" x14ac:dyDescent="0.2">
      <c r="A43" s="64" t="s">
        <v>144</v>
      </c>
      <c r="B43" s="137">
        <v>75632.592009999993</v>
      </c>
      <c r="C43" s="137">
        <v>74240.672420000003</v>
      </c>
      <c r="D43" s="149">
        <v>-1.840370074604825</v>
      </c>
    </row>
    <row r="44" spans="1:4" x14ac:dyDescent="0.2">
      <c r="A44" s="62" t="s">
        <v>128</v>
      </c>
      <c r="B44" s="137">
        <v>587624.22609000001</v>
      </c>
      <c r="C44" s="137">
        <v>570841.68006000004</v>
      </c>
      <c r="D44" s="149">
        <v>-2.8559996822577562</v>
      </c>
    </row>
    <row r="45" spans="1:4" x14ac:dyDescent="0.2">
      <c r="A45" s="62" t="s">
        <v>146</v>
      </c>
      <c r="B45" s="137">
        <v>456822.34518</v>
      </c>
      <c r="C45" s="137">
        <v>442614.06433999998</v>
      </c>
      <c r="D45" s="149">
        <v>-3.1102420864289297</v>
      </c>
    </row>
    <row r="46" spans="1:4" x14ac:dyDescent="0.2">
      <c r="A46" s="62" t="s">
        <v>151</v>
      </c>
      <c r="B46" s="137">
        <v>129552.53593</v>
      </c>
      <c r="C46" s="137">
        <v>124599.63439000001</v>
      </c>
      <c r="D46" s="149">
        <v>-3.8230834344116258</v>
      </c>
    </row>
    <row r="48" spans="1:4" ht="19.5" x14ac:dyDescent="0.3">
      <c r="A48" s="159" t="s">
        <v>73</v>
      </c>
      <c r="B48" s="159"/>
      <c r="C48" s="159"/>
      <c r="D48" s="159"/>
    </row>
    <row r="49" spans="1:4" ht="15.75" x14ac:dyDescent="0.25">
      <c r="A49" s="158" t="s">
        <v>71</v>
      </c>
      <c r="B49" s="158"/>
      <c r="C49" s="158"/>
      <c r="D49" s="158"/>
    </row>
    <row r="51" spans="1:4" x14ac:dyDescent="0.2">
      <c r="A51" s="59" t="s">
        <v>72</v>
      </c>
      <c r="B51" s="60" t="s">
        <v>222</v>
      </c>
      <c r="C51" s="60" t="s">
        <v>223</v>
      </c>
      <c r="D51" s="61" t="s">
        <v>66</v>
      </c>
    </row>
    <row r="52" spans="1:4" x14ac:dyDescent="0.2">
      <c r="A52" s="62" t="s">
        <v>143</v>
      </c>
      <c r="B52" s="137">
        <v>2024753.8374600001</v>
      </c>
      <c r="C52" s="137">
        <v>2190030.0707700001</v>
      </c>
      <c r="D52" s="149">
        <v>8.1627815812580273</v>
      </c>
    </row>
    <row r="53" spans="1:4" x14ac:dyDescent="0.2">
      <c r="A53" s="62" t="s">
        <v>142</v>
      </c>
      <c r="B53" s="137">
        <v>1588786.1261100001</v>
      </c>
      <c r="C53" s="137">
        <v>1431218.9347300001</v>
      </c>
      <c r="D53" s="149">
        <v>-9.9174576609495642</v>
      </c>
    </row>
    <row r="54" spans="1:4" x14ac:dyDescent="0.2">
      <c r="A54" s="62" t="s">
        <v>141</v>
      </c>
      <c r="B54" s="137">
        <v>1305031.5466799999</v>
      </c>
      <c r="C54" s="137">
        <v>1239167.6237999999</v>
      </c>
      <c r="D54" s="149">
        <v>-5.0469218960689339</v>
      </c>
    </row>
    <row r="55" spans="1:4" x14ac:dyDescent="0.2">
      <c r="A55" s="62" t="s">
        <v>145</v>
      </c>
      <c r="B55" s="137">
        <v>1039303.99344</v>
      </c>
      <c r="C55" s="137">
        <v>899195.66758999997</v>
      </c>
      <c r="D55" s="149">
        <v>-13.480976377879047</v>
      </c>
    </row>
    <row r="56" spans="1:4" x14ac:dyDescent="0.2">
      <c r="A56" s="62" t="s">
        <v>148</v>
      </c>
      <c r="B56" s="137">
        <v>767523.08886999998</v>
      </c>
      <c r="C56" s="137">
        <v>767225.34826</v>
      </c>
      <c r="D56" s="149">
        <v>-3.8792397820677171E-2</v>
      </c>
    </row>
    <row r="57" spans="1:4" x14ac:dyDescent="0.2">
      <c r="A57" s="62" t="s">
        <v>138</v>
      </c>
      <c r="B57" s="137">
        <v>753918.71998000005</v>
      </c>
      <c r="C57" s="137">
        <v>693131.54128999996</v>
      </c>
      <c r="D57" s="149">
        <v>-8.0628291988309506</v>
      </c>
    </row>
    <row r="58" spans="1:4" x14ac:dyDescent="0.2">
      <c r="A58" s="62" t="s">
        <v>128</v>
      </c>
      <c r="B58" s="137">
        <v>587624.22609000001</v>
      </c>
      <c r="C58" s="137">
        <v>570841.68006000004</v>
      </c>
      <c r="D58" s="149">
        <v>-2.8559996822577562</v>
      </c>
    </row>
    <row r="59" spans="1:4" x14ac:dyDescent="0.2">
      <c r="A59" s="62" t="s">
        <v>147</v>
      </c>
      <c r="B59" s="137">
        <v>569425.17833000002</v>
      </c>
      <c r="C59" s="137">
        <v>508461.19118000002</v>
      </c>
      <c r="D59" s="149">
        <v>-10.706233140022732</v>
      </c>
    </row>
    <row r="60" spans="1:4" x14ac:dyDescent="0.2">
      <c r="A60" s="62" t="s">
        <v>146</v>
      </c>
      <c r="B60" s="137">
        <v>456822.34518</v>
      </c>
      <c r="C60" s="137">
        <v>442614.06433999998</v>
      </c>
      <c r="D60" s="149">
        <v>-3.1102420864289297</v>
      </c>
    </row>
    <row r="61" spans="1:4" x14ac:dyDescent="0.2">
      <c r="A61" s="62" t="s">
        <v>154</v>
      </c>
      <c r="B61" s="137">
        <v>315506.20071</v>
      </c>
      <c r="C61" s="137">
        <v>351861.76357000001</v>
      </c>
      <c r="D61" s="149">
        <v>11.522931333262925</v>
      </c>
    </row>
    <row r="63" spans="1:4" ht="19.5" x14ac:dyDescent="0.3">
      <c r="A63" s="159" t="s">
        <v>75</v>
      </c>
      <c r="B63" s="159"/>
      <c r="C63" s="159"/>
      <c r="D63" s="159"/>
    </row>
    <row r="64" spans="1:4" ht="15.75" x14ac:dyDescent="0.25">
      <c r="A64" s="158" t="s">
        <v>76</v>
      </c>
      <c r="B64" s="158"/>
      <c r="C64" s="158"/>
      <c r="D64" s="158"/>
    </row>
    <row r="66" spans="1:4" x14ac:dyDescent="0.2">
      <c r="A66" s="59" t="s">
        <v>77</v>
      </c>
      <c r="B66" s="60" t="s">
        <v>222</v>
      </c>
      <c r="C66" s="60" t="s">
        <v>223</v>
      </c>
      <c r="D66" s="61" t="s">
        <v>66</v>
      </c>
    </row>
    <row r="67" spans="1:4" x14ac:dyDescent="0.2">
      <c r="A67" s="62" t="s">
        <v>174</v>
      </c>
      <c r="B67" s="63">
        <v>5315493.8662599996</v>
      </c>
      <c r="C67" s="63">
        <v>4953152.7135100001</v>
      </c>
      <c r="D67" s="138">
        <f>(C67-B67)/B67</f>
        <v>-6.8166977870100329E-2</v>
      </c>
    </row>
    <row r="68" spans="1:4" x14ac:dyDescent="0.2">
      <c r="A68" s="62" t="s">
        <v>175</v>
      </c>
      <c r="B68" s="63">
        <v>1086727.1438</v>
      </c>
      <c r="C68" s="63">
        <v>1176888.63387</v>
      </c>
      <c r="D68" s="138">
        <f t="shared" ref="D68:D76" si="1">(C68-B68)/B68</f>
        <v>8.2966079005562479E-2</v>
      </c>
    </row>
    <row r="69" spans="1:4" x14ac:dyDescent="0.2">
      <c r="A69" s="62" t="s">
        <v>176</v>
      </c>
      <c r="B69" s="63">
        <v>979976.03358000005</v>
      </c>
      <c r="C69" s="63">
        <v>900338.08164999995</v>
      </c>
      <c r="D69" s="138">
        <f t="shared" si="1"/>
        <v>-8.1265203638777442E-2</v>
      </c>
    </row>
    <row r="70" spans="1:4" x14ac:dyDescent="0.2">
      <c r="A70" s="62" t="s">
        <v>177</v>
      </c>
      <c r="B70" s="63">
        <v>721662.22751999996</v>
      </c>
      <c r="C70" s="63">
        <v>667367.80718999996</v>
      </c>
      <c r="D70" s="138">
        <f t="shared" si="1"/>
        <v>-7.5235225372101505E-2</v>
      </c>
    </row>
    <row r="71" spans="1:4" x14ac:dyDescent="0.2">
      <c r="A71" s="62" t="s">
        <v>178</v>
      </c>
      <c r="B71" s="63">
        <v>595189.88572999998</v>
      </c>
      <c r="C71" s="63">
        <v>577365.57837999996</v>
      </c>
      <c r="D71" s="138">
        <f t="shared" si="1"/>
        <v>-2.9947261835840032E-2</v>
      </c>
    </row>
    <row r="72" spans="1:4" x14ac:dyDescent="0.2">
      <c r="A72" s="62" t="s">
        <v>179</v>
      </c>
      <c r="B72" s="63">
        <v>582296.96692000004</v>
      </c>
      <c r="C72" s="63">
        <v>515196.13740000001</v>
      </c>
      <c r="D72" s="138">
        <f t="shared" si="1"/>
        <v>-0.11523472271360603</v>
      </c>
    </row>
    <row r="73" spans="1:4" x14ac:dyDescent="0.2">
      <c r="A73" s="62" t="s">
        <v>180</v>
      </c>
      <c r="B73" s="63">
        <v>441018.5295</v>
      </c>
      <c r="C73" s="63">
        <v>403759.76575000002</v>
      </c>
      <c r="D73" s="138">
        <f t="shared" si="1"/>
        <v>-8.4483442888990859E-2</v>
      </c>
    </row>
    <row r="74" spans="1:4" x14ac:dyDescent="0.2">
      <c r="A74" s="62" t="s">
        <v>181</v>
      </c>
      <c r="B74" s="63">
        <v>197187.23224000001</v>
      </c>
      <c r="C74" s="63">
        <v>300639.11855000001</v>
      </c>
      <c r="D74" s="138">
        <f t="shared" si="1"/>
        <v>0.52463785375356808</v>
      </c>
    </row>
    <row r="75" spans="1:4" x14ac:dyDescent="0.2">
      <c r="A75" s="62" t="s">
        <v>182</v>
      </c>
      <c r="B75" s="63">
        <v>244136.77663000001</v>
      </c>
      <c r="C75" s="63">
        <v>239417.54576000001</v>
      </c>
      <c r="D75" s="138">
        <f t="shared" si="1"/>
        <v>-1.933027434515612E-2</v>
      </c>
    </row>
    <row r="76" spans="1:4" x14ac:dyDescent="0.2">
      <c r="A76" s="62" t="s">
        <v>183</v>
      </c>
      <c r="B76" s="63">
        <v>165590.64598</v>
      </c>
      <c r="C76" s="63">
        <v>176659.47944</v>
      </c>
      <c r="D76" s="138">
        <f t="shared" si="1"/>
        <v>6.6844557520096187E-2</v>
      </c>
    </row>
    <row r="78" spans="1:4" ht="19.5" x14ac:dyDescent="0.3">
      <c r="A78" s="159" t="s">
        <v>78</v>
      </c>
      <c r="B78" s="159"/>
      <c r="C78" s="159"/>
      <c r="D78" s="159"/>
    </row>
    <row r="79" spans="1:4" ht="15.75" x14ac:dyDescent="0.25">
      <c r="A79" s="158" t="s">
        <v>79</v>
      </c>
      <c r="B79" s="158"/>
      <c r="C79" s="158"/>
      <c r="D79" s="158"/>
    </row>
    <row r="81" spans="1:4" x14ac:dyDescent="0.2">
      <c r="A81" s="59" t="s">
        <v>77</v>
      </c>
      <c r="B81" s="60" t="s">
        <v>222</v>
      </c>
      <c r="C81" s="60" t="s">
        <v>223</v>
      </c>
      <c r="D81" s="61" t="s">
        <v>66</v>
      </c>
    </row>
    <row r="82" spans="1:4" x14ac:dyDescent="0.2">
      <c r="A82" s="62" t="s">
        <v>184</v>
      </c>
      <c r="B82" s="63">
        <v>6.7356299999999996</v>
      </c>
      <c r="C82" s="63">
        <v>64.611869999999996</v>
      </c>
      <c r="D82" s="149">
        <v>859.25503627723015</v>
      </c>
    </row>
    <row r="83" spans="1:4" x14ac:dyDescent="0.2">
      <c r="A83" s="62" t="s">
        <v>185</v>
      </c>
      <c r="B83" s="63">
        <v>5983.29781</v>
      </c>
      <c r="C83" s="63">
        <v>21398.244999999999</v>
      </c>
      <c r="D83" s="149">
        <v>257.63295893840859</v>
      </c>
    </row>
    <row r="84" spans="1:4" x14ac:dyDescent="0.2">
      <c r="A84" s="62" t="s">
        <v>186</v>
      </c>
      <c r="B84" s="63">
        <v>158.93792999999999</v>
      </c>
      <c r="C84" s="63">
        <v>489.01688999999999</v>
      </c>
      <c r="D84" s="149">
        <v>207.67790293984572</v>
      </c>
    </row>
    <row r="85" spans="1:4" x14ac:dyDescent="0.2">
      <c r="A85" s="62" t="s">
        <v>187</v>
      </c>
      <c r="B85" s="63">
        <v>11507.33481</v>
      </c>
      <c r="C85" s="63">
        <v>28425.494729999999</v>
      </c>
      <c r="D85" s="149">
        <v>147.0206629018731</v>
      </c>
    </row>
    <row r="86" spans="1:4" x14ac:dyDescent="0.2">
      <c r="A86" s="62" t="s">
        <v>188</v>
      </c>
      <c r="B86" s="63">
        <v>66.131339999999994</v>
      </c>
      <c r="C86" s="63">
        <v>140.90700000000001</v>
      </c>
      <c r="D86" s="149">
        <v>113.07144237512803</v>
      </c>
    </row>
    <row r="87" spans="1:4" x14ac:dyDescent="0.2">
      <c r="A87" s="62" t="s">
        <v>189</v>
      </c>
      <c r="B87" s="63">
        <v>1162.9249500000001</v>
      </c>
      <c r="C87" s="63">
        <v>2418.1561200000001</v>
      </c>
      <c r="D87" s="149">
        <v>107.93741848947344</v>
      </c>
    </row>
    <row r="88" spans="1:4" x14ac:dyDescent="0.2">
      <c r="A88" s="62" t="s">
        <v>190</v>
      </c>
      <c r="B88" s="63">
        <v>4975.26512</v>
      </c>
      <c r="C88" s="63">
        <v>7636.2303599999996</v>
      </c>
      <c r="D88" s="149">
        <v>53.483888311865478</v>
      </c>
    </row>
    <row r="89" spans="1:4" x14ac:dyDescent="0.2">
      <c r="A89" s="62" t="s">
        <v>181</v>
      </c>
      <c r="B89" s="63">
        <v>197187.23224000001</v>
      </c>
      <c r="C89" s="63">
        <v>300639.11855000001</v>
      </c>
      <c r="D89" s="149">
        <v>52.463785375356814</v>
      </c>
    </row>
    <row r="90" spans="1:4" x14ac:dyDescent="0.2">
      <c r="A90" s="62" t="s">
        <v>191</v>
      </c>
      <c r="B90" s="63">
        <v>2319.3011299999998</v>
      </c>
      <c r="C90" s="63">
        <v>3293.4990600000001</v>
      </c>
      <c r="D90" s="149">
        <v>42.003943230950782</v>
      </c>
    </row>
    <row r="91" spans="1:4" x14ac:dyDescent="0.2">
      <c r="A91" s="62" t="s">
        <v>192</v>
      </c>
      <c r="B91" s="63">
        <v>1116.9072799999999</v>
      </c>
      <c r="C91" s="63">
        <v>1578.47405</v>
      </c>
      <c r="D91" s="149">
        <v>41.325433029678159</v>
      </c>
    </row>
    <row r="92" spans="1:4" x14ac:dyDescent="0.2">
      <c r="A92" s="67" t="s">
        <v>122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B44" sqref="B44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7" t="s">
        <v>124</v>
      </c>
      <c r="C1" s="157"/>
      <c r="D1" s="157"/>
      <c r="E1" s="157"/>
      <c r="F1" s="157"/>
      <c r="G1" s="157"/>
      <c r="H1" s="157"/>
      <c r="I1" s="157"/>
      <c r="J1" s="157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60" t="s">
        <v>115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2"/>
    </row>
    <row r="6" spans="1:13" ht="18" x14ac:dyDescent="0.2">
      <c r="A6" s="70"/>
      <c r="B6" s="153" t="str">
        <f>SEKTOR_USD!B6</f>
        <v>1 - 31 EKIM</v>
      </c>
      <c r="C6" s="153"/>
      <c r="D6" s="153"/>
      <c r="E6" s="153"/>
      <c r="F6" s="153" t="str">
        <f>SEKTOR_USD!F6</f>
        <v>1 OCAK  -  31 EKIM</v>
      </c>
      <c r="G6" s="153"/>
      <c r="H6" s="153"/>
      <c r="I6" s="153"/>
      <c r="J6" s="153" t="s">
        <v>106</v>
      </c>
      <c r="K6" s="153"/>
      <c r="L6" s="153"/>
      <c r="M6" s="153"/>
    </row>
    <row r="7" spans="1:13" ht="30" x14ac:dyDescent="0.25">
      <c r="A7" s="71" t="s">
        <v>1</v>
      </c>
      <c r="B7" s="5">
        <f>SEKTOR_USD!B7</f>
        <v>2015</v>
      </c>
      <c r="C7" s="6">
        <f>SEKTOR_USD!C7</f>
        <v>2016</v>
      </c>
      <c r="D7" s="7" t="s">
        <v>118</v>
      </c>
      <c r="E7" s="7" t="s">
        <v>119</v>
      </c>
      <c r="F7" s="5">
        <f>SEKTOR_USD!F7</f>
        <v>2015</v>
      </c>
      <c r="G7" s="6">
        <f>SEKTOR_USD!G7</f>
        <v>2016</v>
      </c>
      <c r="H7" s="7" t="s">
        <v>118</v>
      </c>
      <c r="I7" s="7" t="s">
        <v>119</v>
      </c>
      <c r="J7" s="5" t="str">
        <f>SEKTOR_USD!J7</f>
        <v>2014 - 2015</v>
      </c>
      <c r="K7" s="6" t="str">
        <f>SEKTOR_USD!K7</f>
        <v>2015 - 2016</v>
      </c>
      <c r="L7" s="7" t="s">
        <v>118</v>
      </c>
      <c r="M7" s="7" t="s">
        <v>111</v>
      </c>
    </row>
    <row r="8" spans="1:13" ht="16.5" x14ac:dyDescent="0.25">
      <c r="A8" s="72" t="s">
        <v>2</v>
      </c>
      <c r="B8" s="73">
        <f>SEKTOR_USD!B8*$B$53</f>
        <v>6165174.0918281935</v>
      </c>
      <c r="C8" s="73">
        <f>SEKTOR_USD!C8*$C$53</f>
        <v>5967515.2518083965</v>
      </c>
      <c r="D8" s="74">
        <f t="shared" ref="D8:D43" si="0">(C8-B8)/B8*100</f>
        <v>-3.2060544775497828</v>
      </c>
      <c r="E8" s="74">
        <f>C8/C$44*100</f>
        <v>16.587360597366477</v>
      </c>
      <c r="F8" s="73">
        <f>SEKTOR_USD!F8*$B$54</f>
        <v>45056591.649779685</v>
      </c>
      <c r="G8" s="73">
        <f>SEKTOR_USD!G8*$C$54</f>
        <v>47696437.308052979</v>
      </c>
      <c r="H8" s="74">
        <f t="shared" ref="H8:H43" si="1">(G8-F8)/F8*100</f>
        <v>5.858955508202988</v>
      </c>
      <c r="I8" s="74">
        <f>G8/G$44*100</f>
        <v>15.072279172476041</v>
      </c>
      <c r="J8" s="73">
        <f>SEKTOR_USD!J8*$B$55</f>
        <v>55592371.494348757</v>
      </c>
      <c r="K8" s="73">
        <f>SEKTOR_USD!K8*$C$55</f>
        <v>59233661.304233402</v>
      </c>
      <c r="L8" s="74">
        <f t="shared" ref="L8:L43" si="2">(K8-J8)/J8*100</f>
        <v>6.5499810711525415</v>
      </c>
      <c r="M8" s="74">
        <f>K8/K$44*100</f>
        <v>15.47767211557842</v>
      </c>
    </row>
    <row r="9" spans="1:13" s="23" customFormat="1" ht="15.75" x14ac:dyDescent="0.25">
      <c r="A9" s="75" t="s">
        <v>3</v>
      </c>
      <c r="B9" s="76">
        <f>SEKTOR_USD!B9*$B$53</f>
        <v>4619616.9389643846</v>
      </c>
      <c r="C9" s="76">
        <f>SEKTOR_USD!C9*$C$53</f>
        <v>4383445.4578567185</v>
      </c>
      <c r="D9" s="77">
        <f t="shared" si="0"/>
        <v>-5.1123607049681175</v>
      </c>
      <c r="E9" s="77">
        <f t="shared" ref="E9:E44" si="3">C9/C$44*100</f>
        <v>12.184265544411236</v>
      </c>
      <c r="F9" s="76">
        <f>SEKTOR_USD!F9*$B$54</f>
        <v>31948029.28178123</v>
      </c>
      <c r="G9" s="76">
        <f>SEKTOR_USD!G9*$C$54</f>
        <v>33310566.878771532</v>
      </c>
      <c r="H9" s="77">
        <f t="shared" si="1"/>
        <v>4.2648564797932833</v>
      </c>
      <c r="I9" s="77">
        <f t="shared" ref="I9:I44" si="4">G9/G$44*100</f>
        <v>10.526282291224936</v>
      </c>
      <c r="J9" s="76">
        <f>SEKTOR_USD!J9*$B$55</f>
        <v>39720624.378331482</v>
      </c>
      <c r="K9" s="76">
        <f>SEKTOR_USD!K9*$C$55</f>
        <v>41948695.007499494</v>
      </c>
      <c r="L9" s="77">
        <f t="shared" si="2"/>
        <v>5.609354495402834</v>
      </c>
      <c r="M9" s="77">
        <f t="shared" ref="M9:M44" si="5">K9/K$44*100</f>
        <v>10.96113481264876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1721503.9327532642</v>
      </c>
      <c r="C10" s="78">
        <f>SEKTOR_USD!C10*$C$53</f>
        <v>1751661.3840999347</v>
      </c>
      <c r="D10" s="79">
        <f t="shared" si="0"/>
        <v>1.7518084491644812</v>
      </c>
      <c r="E10" s="79">
        <f t="shared" si="3"/>
        <v>4.8689341872637399</v>
      </c>
      <c r="F10" s="78">
        <f>SEKTOR_USD!F10*$B$54</f>
        <v>13355355.127130933</v>
      </c>
      <c r="G10" s="78">
        <f>SEKTOR_USD!G10*$C$54</f>
        <v>15168581.635568321</v>
      </c>
      <c r="H10" s="79">
        <f t="shared" si="1"/>
        <v>13.576774942913215</v>
      </c>
      <c r="I10" s="79">
        <f t="shared" si="4"/>
        <v>4.7933369862653947</v>
      </c>
      <c r="J10" s="78">
        <f>SEKTOR_USD!J10*$B$55</f>
        <v>16266300.734094309</v>
      </c>
      <c r="K10" s="78">
        <f>SEKTOR_USD!K10*$C$55</f>
        <v>18499387.385276962</v>
      </c>
      <c r="L10" s="79">
        <f t="shared" si="2"/>
        <v>13.728300537946431</v>
      </c>
      <c r="M10" s="79">
        <f t="shared" si="5"/>
        <v>4.8338638197250985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695116.19711132813</v>
      </c>
      <c r="C11" s="78">
        <f>SEKTOR_USD!C11*$C$53</f>
        <v>664202.75713569799</v>
      </c>
      <c r="D11" s="79">
        <f t="shared" si="0"/>
        <v>-4.4472334415592858</v>
      </c>
      <c r="E11" s="79">
        <f t="shared" si="3"/>
        <v>1.8462241280466183</v>
      </c>
      <c r="F11" s="78">
        <f>SEKTOR_USD!F11*$B$54</f>
        <v>4050781.1951190573</v>
      </c>
      <c r="G11" s="78">
        <f>SEKTOR_USD!G11*$C$54</f>
        <v>4113823.7286450234</v>
      </c>
      <c r="H11" s="79">
        <f t="shared" si="1"/>
        <v>1.5563055738959313</v>
      </c>
      <c r="I11" s="79">
        <f t="shared" si="4"/>
        <v>1.2999859780727347</v>
      </c>
      <c r="J11" s="78">
        <f>SEKTOR_USD!J11*$B$55</f>
        <v>5706314.0347007243</v>
      </c>
      <c r="K11" s="78">
        <f>SEKTOR_USD!K11*$C$55</f>
        <v>5792605.6596099539</v>
      </c>
      <c r="L11" s="79">
        <f t="shared" si="2"/>
        <v>1.5122130395292075</v>
      </c>
      <c r="M11" s="79">
        <f t="shared" si="5"/>
        <v>1.5135996850473101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422484.86749239999</v>
      </c>
      <c r="C12" s="78">
        <f>SEKTOR_USD!C12*$C$53</f>
        <v>395569.23763967498</v>
      </c>
      <c r="D12" s="79">
        <f t="shared" si="0"/>
        <v>-6.3707914587518806</v>
      </c>
      <c r="E12" s="79">
        <f t="shared" si="3"/>
        <v>1.0995279122187847</v>
      </c>
      <c r="F12" s="78">
        <f>SEKTOR_USD!F12*$B$54</f>
        <v>2915835.8881180482</v>
      </c>
      <c r="G12" s="78">
        <f>SEKTOR_USD!G12*$C$54</f>
        <v>3191165.3349265377</v>
      </c>
      <c r="H12" s="79">
        <f t="shared" si="1"/>
        <v>9.4425563499801033</v>
      </c>
      <c r="I12" s="79">
        <f t="shared" si="4"/>
        <v>1.0084219603844498</v>
      </c>
      <c r="J12" s="78">
        <f>SEKTOR_USD!J12*$B$55</f>
        <v>3483971.398909979</v>
      </c>
      <c r="K12" s="78">
        <f>SEKTOR_USD!K12*$C$55</f>
        <v>3859817.6413076818</v>
      </c>
      <c r="L12" s="79">
        <f t="shared" si="2"/>
        <v>10.787868193042364</v>
      </c>
      <c r="M12" s="79">
        <f t="shared" si="5"/>
        <v>1.0085649031763617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588597.01864750404</v>
      </c>
      <c r="C13" s="78">
        <f>SEKTOR_USD!C13*$C$53</f>
        <v>508719.03374734201</v>
      </c>
      <c r="D13" s="79">
        <f t="shared" si="0"/>
        <v>-13.570912248877519</v>
      </c>
      <c r="E13" s="79">
        <f t="shared" si="3"/>
        <v>1.4140401321896685</v>
      </c>
      <c r="F13" s="78">
        <f>SEKTOR_USD!F13*$B$54</f>
        <v>2842813.3288260163</v>
      </c>
      <c r="G13" s="78">
        <f>SEKTOR_USD!G13*$C$54</f>
        <v>3059900.0781052797</v>
      </c>
      <c r="H13" s="79">
        <f t="shared" si="1"/>
        <v>7.6363350023025518</v>
      </c>
      <c r="I13" s="79">
        <f t="shared" si="4"/>
        <v>0.96694157509532186</v>
      </c>
      <c r="J13" s="78">
        <f>SEKTOR_USD!J13*$B$55</f>
        <v>3537248.3034862527</v>
      </c>
      <c r="K13" s="78">
        <f>SEKTOR_USD!K13*$C$55</f>
        <v>3876543.7508924594</v>
      </c>
      <c r="L13" s="79">
        <f t="shared" si="2"/>
        <v>9.5920732245967262</v>
      </c>
      <c r="M13" s="79">
        <f t="shared" si="5"/>
        <v>1.0129354120090468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901802.40480708808</v>
      </c>
      <c r="C14" s="78">
        <f>SEKTOR_USD!C14*$C$53</f>
        <v>774298.96208235994</v>
      </c>
      <c r="D14" s="79">
        <f t="shared" si="0"/>
        <v>-14.138733944938132</v>
      </c>
      <c r="E14" s="79">
        <f t="shared" si="3"/>
        <v>2.1522485577786465</v>
      </c>
      <c r="F14" s="78">
        <f>SEKTOR_USD!F14*$B$54</f>
        <v>6168796.3962325472</v>
      </c>
      <c r="G14" s="78">
        <f>SEKTOR_USD!G14*$C$54</f>
        <v>4576506.4217348751</v>
      </c>
      <c r="H14" s="79">
        <f t="shared" si="1"/>
        <v>-25.8120040316151</v>
      </c>
      <c r="I14" s="79">
        <f t="shared" si="4"/>
        <v>1.4461956975426178</v>
      </c>
      <c r="J14" s="78">
        <f>SEKTOR_USD!J14*$B$55</f>
        <v>7601751.595619306</v>
      </c>
      <c r="K14" s="78">
        <f>SEKTOR_USD!K14*$C$55</f>
        <v>6109850.2194033237</v>
      </c>
      <c r="L14" s="79">
        <f t="shared" si="2"/>
        <v>-19.625758056547475</v>
      </c>
      <c r="M14" s="79">
        <f t="shared" si="5"/>
        <v>1.5964952408650268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38192.298508032</v>
      </c>
      <c r="C15" s="78">
        <f>SEKTOR_USD!C15*$C$53</f>
        <v>49263.334996700003</v>
      </c>
      <c r="D15" s="79">
        <f t="shared" si="0"/>
        <v>28.98761509821075</v>
      </c>
      <c r="E15" s="79">
        <f t="shared" si="3"/>
        <v>0.13693282167506785</v>
      </c>
      <c r="F15" s="78">
        <f>SEKTOR_USD!F15*$B$54</f>
        <v>417414.54246273602</v>
      </c>
      <c r="G15" s="78">
        <f>SEKTOR_USD!G15*$C$54</f>
        <v>428046.67997774394</v>
      </c>
      <c r="H15" s="79">
        <f t="shared" si="1"/>
        <v>2.5471411351120072</v>
      </c>
      <c r="I15" s="79">
        <f t="shared" si="4"/>
        <v>0.13526459047260506</v>
      </c>
      <c r="J15" s="78">
        <f>SEKTOR_USD!J15*$B$55</f>
        <v>510887.39829344105</v>
      </c>
      <c r="K15" s="78">
        <f>SEKTOR_USD!K15*$C$55</f>
        <v>526352.81014026003</v>
      </c>
      <c r="L15" s="79">
        <f t="shared" si="2"/>
        <v>3.0271664359855741</v>
      </c>
      <c r="M15" s="79">
        <f t="shared" si="5"/>
        <v>0.13753524656565511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236107.14725513602</v>
      </c>
      <c r="C16" s="78">
        <f>SEKTOR_USD!C16*$C$53</f>
        <v>228985.40877044798</v>
      </c>
      <c r="D16" s="79">
        <f t="shared" si="0"/>
        <v>-3.0163163493701171</v>
      </c>
      <c r="E16" s="79">
        <f t="shared" si="3"/>
        <v>0.63648996048393147</v>
      </c>
      <c r="F16" s="78">
        <f>SEKTOR_USD!F16*$B$54</f>
        <v>2020608.9361290841</v>
      </c>
      <c r="G16" s="78">
        <f>SEKTOR_USD!G16*$C$54</f>
        <v>2568074.2993481937</v>
      </c>
      <c r="H16" s="79">
        <f t="shared" si="1"/>
        <v>27.094078098451774</v>
      </c>
      <c r="I16" s="79">
        <f t="shared" si="4"/>
        <v>0.8115225153074821</v>
      </c>
      <c r="J16" s="78">
        <f>SEKTOR_USD!J16*$B$55</f>
        <v>2411338.674509529</v>
      </c>
      <c r="K16" s="78">
        <f>SEKTOR_USD!K16*$C$55</f>
        <v>3045429.3306308859</v>
      </c>
      <c r="L16" s="79">
        <f t="shared" si="2"/>
        <v>26.29620894088352</v>
      </c>
      <c r="M16" s="79">
        <f t="shared" si="5"/>
        <v>0.79576638676058864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15813.072389632</v>
      </c>
      <c r="C17" s="78">
        <f>SEKTOR_USD!C17*$C$53</f>
        <v>10745.33938456</v>
      </c>
      <c r="D17" s="79">
        <f t="shared" si="0"/>
        <v>-32.047744297905759</v>
      </c>
      <c r="E17" s="79">
        <f t="shared" si="3"/>
        <v>2.9867844754777596E-2</v>
      </c>
      <c r="F17" s="78">
        <f>SEKTOR_USD!F17*$B$54</f>
        <v>176423.86776280703</v>
      </c>
      <c r="G17" s="78">
        <f>SEKTOR_USD!G17*$C$54</f>
        <v>204468.70046555399</v>
      </c>
      <c r="H17" s="79">
        <f t="shared" si="1"/>
        <v>15.896280394697971</v>
      </c>
      <c r="I17" s="79">
        <f t="shared" si="4"/>
        <v>6.4612988084329831E-2</v>
      </c>
      <c r="J17" s="78">
        <f>SEKTOR_USD!J17*$B$55</f>
        <v>202812.23871794</v>
      </c>
      <c r="K17" s="78">
        <f>SEKTOR_USD!K17*$C$55</f>
        <v>238708.21023796796</v>
      </c>
      <c r="L17" s="79">
        <f t="shared" si="2"/>
        <v>17.699115076556147</v>
      </c>
      <c r="M17" s="79">
        <f t="shared" si="5"/>
        <v>6.2374118499674322E-2</v>
      </c>
    </row>
    <row r="18" spans="1:13" s="23" customFormat="1" ht="15.75" x14ac:dyDescent="0.25">
      <c r="A18" s="75" t="s">
        <v>12</v>
      </c>
      <c r="B18" s="76">
        <f>SEKTOR_USD!B18*$B$53</f>
        <v>475342.87522736005</v>
      </c>
      <c r="C18" s="76">
        <f>SEKTOR_USD!C18*$C$53</f>
        <v>513189.90018634801</v>
      </c>
      <c r="D18" s="77">
        <f t="shared" si="0"/>
        <v>7.9620473833515311</v>
      </c>
      <c r="E18" s="77">
        <f t="shared" si="3"/>
        <v>1.4264673939019841</v>
      </c>
      <c r="F18" s="76">
        <f>SEKTOR_USD!F18*$B$54</f>
        <v>4028131.1476875143</v>
      </c>
      <c r="G18" s="76">
        <f>SEKTOR_USD!G18*$C$54</f>
        <v>4432263.2985089282</v>
      </c>
      <c r="H18" s="77">
        <f t="shared" si="1"/>
        <v>10.032745608429847</v>
      </c>
      <c r="I18" s="77">
        <f t="shared" si="4"/>
        <v>1.4006142506951345</v>
      </c>
      <c r="J18" s="76">
        <f>SEKTOR_USD!J18*$B$55</f>
        <v>4972173.9666951606</v>
      </c>
      <c r="K18" s="76">
        <f>SEKTOR_USD!K18*$C$55</f>
        <v>5333135.3094427921</v>
      </c>
      <c r="L18" s="77">
        <f t="shared" si="2"/>
        <v>7.2596281860900085</v>
      </c>
      <c r="M18" s="77">
        <f t="shared" si="5"/>
        <v>1.393540730896369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475342.87522736005</v>
      </c>
      <c r="C19" s="78">
        <f>SEKTOR_USD!C19*$C$53</f>
        <v>513189.90018634801</v>
      </c>
      <c r="D19" s="79">
        <f t="shared" si="0"/>
        <v>7.9620473833515311</v>
      </c>
      <c r="E19" s="79">
        <f t="shared" si="3"/>
        <v>1.4264673939019841</v>
      </c>
      <c r="F19" s="78">
        <f>SEKTOR_USD!F19*$B$54</f>
        <v>4028131.1476875143</v>
      </c>
      <c r="G19" s="78">
        <f>SEKTOR_USD!G19*$C$54</f>
        <v>4432263.2985089282</v>
      </c>
      <c r="H19" s="79">
        <f t="shared" si="1"/>
        <v>10.032745608429847</v>
      </c>
      <c r="I19" s="79">
        <f t="shared" si="4"/>
        <v>1.4006142506951345</v>
      </c>
      <c r="J19" s="78">
        <f>SEKTOR_USD!J19*$B$55</f>
        <v>4972173.9666951606</v>
      </c>
      <c r="K19" s="78">
        <f>SEKTOR_USD!K19*$C$55</f>
        <v>5333135.3094427921</v>
      </c>
      <c r="L19" s="79">
        <f t="shared" si="2"/>
        <v>7.2596281860900085</v>
      </c>
      <c r="M19" s="79">
        <f t="shared" si="5"/>
        <v>1.393540730896369</v>
      </c>
    </row>
    <row r="20" spans="1:13" s="23" customFormat="1" ht="15.75" x14ac:dyDescent="0.25">
      <c r="A20" s="75" t="s">
        <v>113</v>
      </c>
      <c r="B20" s="76">
        <f>SEKTOR_USD!B20*$B$53</f>
        <v>1070214.2776364479</v>
      </c>
      <c r="C20" s="76">
        <f>SEKTOR_USD!C20*$C$53</f>
        <v>1070879.8937653301</v>
      </c>
      <c r="D20" s="77">
        <f t="shared" si="0"/>
        <v>6.2194659778989643E-2</v>
      </c>
      <c r="E20" s="77">
        <f t="shared" si="3"/>
        <v>2.976627659053257</v>
      </c>
      <c r="F20" s="76">
        <f>SEKTOR_USD!F20*$B$54</f>
        <v>9080431.2203109469</v>
      </c>
      <c r="G20" s="76">
        <f>SEKTOR_USD!G20*$C$54</f>
        <v>9953607.1307725143</v>
      </c>
      <c r="H20" s="77">
        <f t="shared" si="1"/>
        <v>9.6160181083522005</v>
      </c>
      <c r="I20" s="77">
        <f t="shared" si="4"/>
        <v>3.1453826305559698</v>
      </c>
      <c r="J20" s="76">
        <f>SEKTOR_USD!J20*$B$55</f>
        <v>10899573.149322124</v>
      </c>
      <c r="K20" s="76">
        <f>SEKTOR_USD!K20*$C$55</f>
        <v>11951830.987291116</v>
      </c>
      <c r="L20" s="77">
        <f t="shared" si="2"/>
        <v>9.6541196939848515</v>
      </c>
      <c r="M20" s="77">
        <f t="shared" si="5"/>
        <v>3.1229965720332893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1070214.2776364479</v>
      </c>
      <c r="C21" s="78">
        <f>SEKTOR_USD!C21*$C$53</f>
        <v>1070879.8937653301</v>
      </c>
      <c r="D21" s="79">
        <f t="shared" si="0"/>
        <v>6.2194659778989643E-2</v>
      </c>
      <c r="E21" s="79">
        <f t="shared" si="3"/>
        <v>2.976627659053257</v>
      </c>
      <c r="F21" s="78">
        <f>SEKTOR_USD!F21*$B$54</f>
        <v>9080431.2203109469</v>
      </c>
      <c r="G21" s="78">
        <f>SEKTOR_USD!G21*$C$54</f>
        <v>9953607.1307725143</v>
      </c>
      <c r="H21" s="79">
        <f t="shared" si="1"/>
        <v>9.6160181083522005</v>
      </c>
      <c r="I21" s="79">
        <f t="shared" si="4"/>
        <v>3.1453826305559698</v>
      </c>
      <c r="J21" s="78">
        <f>SEKTOR_USD!J21*$B$55</f>
        <v>10899573.149322124</v>
      </c>
      <c r="K21" s="78">
        <f>SEKTOR_USD!K21*$C$55</f>
        <v>11951830.987291116</v>
      </c>
      <c r="L21" s="79">
        <f t="shared" si="2"/>
        <v>9.6541196939848515</v>
      </c>
      <c r="M21" s="79">
        <f t="shared" si="5"/>
        <v>3.1229965720332893</v>
      </c>
    </row>
    <row r="22" spans="1:13" ht="16.5" x14ac:dyDescent="0.25">
      <c r="A22" s="72" t="s">
        <v>14</v>
      </c>
      <c r="B22" s="73">
        <f>SEKTOR_USD!B22*$B$53</f>
        <v>28920539.251898672</v>
      </c>
      <c r="C22" s="73">
        <f>SEKTOR_USD!C22*$C$53</f>
        <v>28929287.794691116</v>
      </c>
      <c r="D22" s="80">
        <f t="shared" si="0"/>
        <v>3.0250275474613886E-2</v>
      </c>
      <c r="E22" s="80">
        <f t="shared" si="3"/>
        <v>80.412115969057211</v>
      </c>
      <c r="F22" s="73">
        <f>SEKTOR_USD!F22*$B$54</f>
        <v>243012765.57856798</v>
      </c>
      <c r="G22" s="73">
        <f>SEKTOR_USD!G22*$C$54</f>
        <v>259773018.98899379</v>
      </c>
      <c r="H22" s="80">
        <f t="shared" si="1"/>
        <v>6.8968613111837067</v>
      </c>
      <c r="I22" s="80">
        <f t="shared" si="4"/>
        <v>82.089390416964548</v>
      </c>
      <c r="J22" s="73">
        <f>SEKTOR_USD!J22*$B$55</f>
        <v>290385227.41202337</v>
      </c>
      <c r="K22" s="73">
        <f>SEKTOR_USD!K22*$C$55</f>
        <v>312751159.814794</v>
      </c>
      <c r="L22" s="80">
        <f t="shared" si="2"/>
        <v>7.702159163570653</v>
      </c>
      <c r="M22" s="80">
        <f t="shared" si="5"/>
        <v>81.721436743844961</v>
      </c>
    </row>
    <row r="23" spans="1:13" s="23" customFormat="1" ht="15.75" x14ac:dyDescent="0.25">
      <c r="A23" s="75" t="s">
        <v>15</v>
      </c>
      <c r="B23" s="76">
        <f>SEKTOR_USD!B23*$B$53</f>
        <v>3131391.8990818886</v>
      </c>
      <c r="C23" s="76">
        <f>SEKTOR_USD!C23*$C$53</f>
        <v>3044102.075497868</v>
      </c>
      <c r="D23" s="77">
        <f t="shared" si="0"/>
        <v>-2.787572632145265</v>
      </c>
      <c r="E23" s="77">
        <f t="shared" si="3"/>
        <v>8.4614142889996398</v>
      </c>
      <c r="F23" s="76">
        <f>SEKTOR_USD!F23*$B$54</f>
        <v>25693873.672084309</v>
      </c>
      <c r="G23" s="76">
        <f>SEKTOR_USD!G23*$C$54</f>
        <v>27354060.642885666</v>
      </c>
      <c r="H23" s="77">
        <f t="shared" si="1"/>
        <v>6.4614117434737173</v>
      </c>
      <c r="I23" s="77">
        <f t="shared" si="4"/>
        <v>8.6440007216388537</v>
      </c>
      <c r="J23" s="76">
        <f>SEKTOR_USD!J23*$B$55</f>
        <v>30641594.154426709</v>
      </c>
      <c r="K23" s="76">
        <f>SEKTOR_USD!K23*$C$55</f>
        <v>32730581.013463262</v>
      </c>
      <c r="L23" s="77">
        <f t="shared" si="2"/>
        <v>6.8174875253178158</v>
      </c>
      <c r="M23" s="77">
        <f t="shared" si="5"/>
        <v>8.5524546334696154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2208680.2820534082</v>
      </c>
      <c r="C24" s="78">
        <f>SEKTOR_USD!C24*$C$53</f>
        <v>2126479.3385618967</v>
      </c>
      <c r="D24" s="79">
        <f t="shared" si="0"/>
        <v>-3.7217221595825252</v>
      </c>
      <c r="E24" s="79">
        <f t="shared" si="3"/>
        <v>5.9107816407987395</v>
      </c>
      <c r="F24" s="78">
        <f>SEKTOR_USD!F24*$B$54</f>
        <v>17873354.960443001</v>
      </c>
      <c r="G24" s="78">
        <f>SEKTOR_USD!G24*$C$54</f>
        <v>19243937.147447828</v>
      </c>
      <c r="H24" s="79">
        <f t="shared" si="1"/>
        <v>7.668298369490091</v>
      </c>
      <c r="I24" s="79">
        <f t="shared" si="4"/>
        <v>6.0811668425168612</v>
      </c>
      <c r="J24" s="78">
        <f>SEKTOR_USD!J24*$B$55</f>
        <v>21063639.223601524</v>
      </c>
      <c r="K24" s="78">
        <f>SEKTOR_USD!K24*$C$55</f>
        <v>22962412.183643349</v>
      </c>
      <c r="L24" s="79">
        <f t="shared" si="2"/>
        <v>9.0144582324324816</v>
      </c>
      <c r="M24" s="79">
        <f t="shared" si="5"/>
        <v>6.0000459018695542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369749.96735004801</v>
      </c>
      <c r="C25" s="78">
        <f>SEKTOR_USD!C25*$C$53</f>
        <v>370177.48681052699</v>
      </c>
      <c r="D25" s="79">
        <f t="shared" si="0"/>
        <v>0.11562393461261157</v>
      </c>
      <c r="E25" s="79">
        <f t="shared" si="3"/>
        <v>1.0289487667236941</v>
      </c>
      <c r="F25" s="78">
        <f>SEKTOR_USD!F25*$B$54</f>
        <v>3347209.4623537078</v>
      </c>
      <c r="G25" s="78">
        <f>SEKTOR_USD!G25*$C$54</f>
        <v>3470234.0948479259</v>
      </c>
      <c r="H25" s="79">
        <f t="shared" si="1"/>
        <v>3.6754387162764859</v>
      </c>
      <c r="I25" s="79">
        <f t="shared" si="4"/>
        <v>1.0966088878626092</v>
      </c>
      <c r="J25" s="78">
        <f>SEKTOR_USD!J25*$B$55</f>
        <v>4076858.2668580869</v>
      </c>
      <c r="K25" s="78">
        <f>SEKTOR_USD!K25*$C$55</f>
        <v>4119790.4780161916</v>
      </c>
      <c r="L25" s="79">
        <f t="shared" si="2"/>
        <v>1.0530709764210489</v>
      </c>
      <c r="M25" s="79">
        <f t="shared" si="5"/>
        <v>1.0764954385667775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552961.64967843203</v>
      </c>
      <c r="C26" s="78">
        <f>SEKTOR_USD!C26*$C$53</f>
        <v>547445.25012544391</v>
      </c>
      <c r="D26" s="79">
        <f t="shared" si="0"/>
        <v>-0.99760979015382256</v>
      </c>
      <c r="E26" s="79">
        <f t="shared" si="3"/>
        <v>1.5216838814772056</v>
      </c>
      <c r="F26" s="78">
        <f>SEKTOR_USD!F26*$B$54</f>
        <v>4473309.2492875988</v>
      </c>
      <c r="G26" s="78">
        <f>SEKTOR_USD!G26*$C$54</f>
        <v>4639889.4005899075</v>
      </c>
      <c r="H26" s="79">
        <f t="shared" si="1"/>
        <v>3.7238684387590162</v>
      </c>
      <c r="I26" s="79">
        <f t="shared" si="4"/>
        <v>1.4662249912593814</v>
      </c>
      <c r="J26" s="78">
        <f>SEKTOR_USD!J26*$B$55</f>
        <v>5501096.6639670962</v>
      </c>
      <c r="K26" s="78">
        <f>SEKTOR_USD!K26*$C$55</f>
        <v>5648378.3518037256</v>
      </c>
      <c r="L26" s="79">
        <f t="shared" si="2"/>
        <v>2.6773150306800404</v>
      </c>
      <c r="M26" s="79">
        <f t="shared" si="5"/>
        <v>1.4759132930332839</v>
      </c>
    </row>
    <row r="27" spans="1:13" s="23" customFormat="1" ht="15.75" x14ac:dyDescent="0.25">
      <c r="A27" s="75" t="s">
        <v>19</v>
      </c>
      <c r="B27" s="76">
        <f>SEKTOR_USD!B27*$B$53</f>
        <v>3823220.4191537281</v>
      </c>
      <c r="C27" s="76">
        <f>SEKTOR_USD!C27*$C$53</f>
        <v>3801706.1552212704</v>
      </c>
      <c r="D27" s="77">
        <f t="shared" si="0"/>
        <v>-0.56272622485155732</v>
      </c>
      <c r="E27" s="77">
        <f t="shared" si="3"/>
        <v>10.56725759733469</v>
      </c>
      <c r="F27" s="76">
        <f>SEKTOR_USD!F27*$B$54</f>
        <v>34452418.262117326</v>
      </c>
      <c r="G27" s="76">
        <f>SEKTOR_USD!G27*$C$54</f>
        <v>33895520.593510725</v>
      </c>
      <c r="H27" s="77">
        <f t="shared" si="1"/>
        <v>-1.6164254838939618</v>
      </c>
      <c r="I27" s="77">
        <f t="shared" si="4"/>
        <v>10.711130179015445</v>
      </c>
      <c r="J27" s="76">
        <f>SEKTOR_USD!J27*$B$55</f>
        <v>41088679.82763613</v>
      </c>
      <c r="K27" s="76">
        <f>SEKTOR_USD!K27*$C$55</f>
        <v>41304981.427071713</v>
      </c>
      <c r="L27" s="77">
        <f t="shared" si="2"/>
        <v>0.52642625740946514</v>
      </c>
      <c r="M27" s="77">
        <f t="shared" si="5"/>
        <v>10.792933362411983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3823220.4191537281</v>
      </c>
      <c r="C28" s="78">
        <f>SEKTOR_USD!C28*$C$53</f>
        <v>3801706.1552212704</v>
      </c>
      <c r="D28" s="79">
        <f t="shared" si="0"/>
        <v>-0.56272622485155732</v>
      </c>
      <c r="E28" s="79">
        <f t="shared" si="3"/>
        <v>10.56725759733469</v>
      </c>
      <c r="F28" s="78">
        <f>SEKTOR_USD!F28*$B$54</f>
        <v>34452418.262117326</v>
      </c>
      <c r="G28" s="78">
        <f>SEKTOR_USD!G28*$C$54</f>
        <v>33895520.593510725</v>
      </c>
      <c r="H28" s="79">
        <f t="shared" si="1"/>
        <v>-1.6164254838939618</v>
      </c>
      <c r="I28" s="79">
        <f t="shared" si="4"/>
        <v>10.711130179015445</v>
      </c>
      <c r="J28" s="78">
        <f>SEKTOR_USD!J28*$B$55</f>
        <v>41088679.82763613</v>
      </c>
      <c r="K28" s="78">
        <f>SEKTOR_USD!K28*$C$55</f>
        <v>41304981.427071713</v>
      </c>
      <c r="L28" s="79">
        <f t="shared" si="2"/>
        <v>0.52642625740946514</v>
      </c>
      <c r="M28" s="79">
        <f t="shared" si="5"/>
        <v>10.792933362411983</v>
      </c>
    </row>
    <row r="29" spans="1:13" s="23" customFormat="1" ht="15.75" x14ac:dyDescent="0.25">
      <c r="A29" s="75" t="s">
        <v>21</v>
      </c>
      <c r="B29" s="76">
        <f>SEKTOR_USD!B29*$B$53</f>
        <v>21965926.933663059</v>
      </c>
      <c r="C29" s="76">
        <f>SEKTOR_USD!C29*$C$53</f>
        <v>22083479.563971978</v>
      </c>
      <c r="D29" s="77">
        <f t="shared" si="0"/>
        <v>0.53515897901293552</v>
      </c>
      <c r="E29" s="77">
        <f t="shared" si="3"/>
        <v>61.383444082722875</v>
      </c>
      <c r="F29" s="76">
        <f>SEKTOR_USD!F29*$B$54</f>
        <v>182866473.64436635</v>
      </c>
      <c r="G29" s="76">
        <f>SEKTOR_USD!G29*$C$54</f>
        <v>198523437.75259739</v>
      </c>
      <c r="H29" s="77">
        <f t="shared" si="1"/>
        <v>8.5619653489246303</v>
      </c>
      <c r="I29" s="77">
        <f t="shared" si="4"/>
        <v>62.734259516310246</v>
      </c>
      <c r="J29" s="76">
        <f>SEKTOR_USD!J29*$B$55</f>
        <v>218654953.42996052</v>
      </c>
      <c r="K29" s="76">
        <f>SEKTOR_USD!K29*$C$55</f>
        <v>238715597.37425902</v>
      </c>
      <c r="L29" s="77">
        <f t="shared" si="2"/>
        <v>9.1745664251435883</v>
      </c>
      <c r="M29" s="77">
        <f t="shared" si="5"/>
        <v>62.376048747963367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4654507.8350518569</v>
      </c>
      <c r="C30" s="78">
        <f>SEKTOR_USD!C30*$C$53</f>
        <v>4391319.885351575</v>
      </c>
      <c r="D30" s="79">
        <f t="shared" si="0"/>
        <v>-5.6544743080736426</v>
      </c>
      <c r="E30" s="79">
        <f t="shared" si="3"/>
        <v>12.206153375919572</v>
      </c>
      <c r="F30" s="78">
        <f>SEKTOR_USD!F30*$B$54</f>
        <v>37998686.506766737</v>
      </c>
      <c r="G30" s="78">
        <f>SEKTOR_USD!G30*$C$54</f>
        <v>42198224.442521855</v>
      </c>
      <c r="H30" s="79">
        <f t="shared" si="1"/>
        <v>11.051797632550464</v>
      </c>
      <c r="I30" s="79">
        <f t="shared" si="4"/>
        <v>13.334820277511724</v>
      </c>
      <c r="J30" s="78">
        <f>SEKTOR_USD!J30*$B$55</f>
        <v>44475380.234905735</v>
      </c>
      <c r="K30" s="78">
        <f>SEKTOR_USD!K30*$C$55</f>
        <v>50273483.441047058</v>
      </c>
      <c r="L30" s="79">
        <f t="shared" si="2"/>
        <v>13.036657979127925</v>
      </c>
      <c r="M30" s="79">
        <f t="shared" si="5"/>
        <v>13.136390283422777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5931718.8422228163</v>
      </c>
      <c r="C31" s="78">
        <f>SEKTOR_USD!C31*$C$53</f>
        <v>6719632.6766534122</v>
      </c>
      <c r="D31" s="79">
        <f t="shared" si="0"/>
        <v>13.283061038262861</v>
      </c>
      <c r="E31" s="79">
        <f t="shared" si="3"/>
        <v>18.677953149046399</v>
      </c>
      <c r="F31" s="78">
        <f>SEKTOR_USD!F31*$B$54</f>
        <v>46654695.645197861</v>
      </c>
      <c r="G31" s="78">
        <f>SEKTOR_USD!G31*$C$54</f>
        <v>56755617.026900634</v>
      </c>
      <c r="H31" s="79">
        <f t="shared" si="1"/>
        <v>21.650385329954361</v>
      </c>
      <c r="I31" s="79">
        <f t="shared" si="4"/>
        <v>17.935018896917711</v>
      </c>
      <c r="J31" s="78">
        <f>SEKTOR_USD!J31*$B$55</f>
        <v>54913747.244132802</v>
      </c>
      <c r="K31" s="78">
        <f>SEKTOR_USD!K31*$C$55</f>
        <v>67638748.500835508</v>
      </c>
      <c r="L31" s="79">
        <f t="shared" si="2"/>
        <v>23.17270609876709</v>
      </c>
      <c r="M31" s="79">
        <f t="shared" si="5"/>
        <v>17.673909539830905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221573.24155249601</v>
      </c>
      <c r="C32" s="78">
        <f>SEKTOR_USD!C32*$C$53</f>
        <v>227762.958917318</v>
      </c>
      <c r="D32" s="79">
        <f t="shared" si="0"/>
        <v>2.7935310786864567</v>
      </c>
      <c r="E32" s="79">
        <f t="shared" si="3"/>
        <v>0.63309202756370653</v>
      </c>
      <c r="F32" s="78">
        <f>SEKTOR_USD!F32*$B$54</f>
        <v>2324907.2270231713</v>
      </c>
      <c r="G32" s="78">
        <f>SEKTOR_USD!G32*$C$54</f>
        <v>1601034.6103593118</v>
      </c>
      <c r="H32" s="79">
        <f t="shared" si="1"/>
        <v>-31.135548474797055</v>
      </c>
      <c r="I32" s="79">
        <f t="shared" si="4"/>
        <v>0.50593381757797817</v>
      </c>
      <c r="J32" s="78">
        <f>SEKTOR_USD!J32*$B$55</f>
        <v>2834402.4100525058</v>
      </c>
      <c r="K32" s="78">
        <f>SEKTOR_USD!K32*$C$55</f>
        <v>2075964.162826366</v>
      </c>
      <c r="L32" s="79">
        <f t="shared" si="2"/>
        <v>-26.758312247275086</v>
      </c>
      <c r="M32" s="79">
        <f t="shared" si="5"/>
        <v>0.54244650640262471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3044744.9791818243</v>
      </c>
      <c r="C33" s="78">
        <f>SEKTOR_USD!C33*$C$53</f>
        <v>2759526.9141761311</v>
      </c>
      <c r="D33" s="79">
        <f t="shared" si="0"/>
        <v>-9.3675518624990453</v>
      </c>
      <c r="E33" s="79">
        <f t="shared" si="3"/>
        <v>7.6704065380823829</v>
      </c>
      <c r="F33" s="78">
        <f>SEKTOR_USD!F33*$B$54</f>
        <v>23101945.617836744</v>
      </c>
      <c r="G33" s="78">
        <f>SEKTOR_USD!G33*$C$54</f>
        <v>23979922.549550291</v>
      </c>
      <c r="H33" s="79">
        <f t="shared" si="1"/>
        <v>3.8004458422569907</v>
      </c>
      <c r="I33" s="79">
        <f t="shared" si="4"/>
        <v>7.5777585832422734</v>
      </c>
      <c r="J33" s="78">
        <f>SEKTOR_USD!J33*$B$55</f>
        <v>28082221.524931394</v>
      </c>
      <c r="K33" s="78">
        <f>SEKTOR_USD!K33*$C$55</f>
        <v>29375726.954418998</v>
      </c>
      <c r="L33" s="79">
        <f t="shared" si="2"/>
        <v>4.6061364067626585</v>
      </c>
      <c r="M33" s="79">
        <f t="shared" si="5"/>
        <v>7.6758360017965224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1338306.742439328</v>
      </c>
      <c r="C34" s="78">
        <f>SEKTOR_USD!C34*$C$53</f>
        <v>1358261.8974747129</v>
      </c>
      <c r="D34" s="79">
        <f t="shared" si="0"/>
        <v>1.4910748337868138</v>
      </c>
      <c r="E34" s="79">
        <f t="shared" si="3"/>
        <v>3.7754373350363526</v>
      </c>
      <c r="F34" s="78">
        <f>SEKTOR_USD!F34*$B$54</f>
        <v>12166340.602608558</v>
      </c>
      <c r="G34" s="78">
        <f>SEKTOR_USD!G34*$C$54</f>
        <v>12832995.254852207</v>
      </c>
      <c r="H34" s="79">
        <f t="shared" si="1"/>
        <v>5.4795001555415412</v>
      </c>
      <c r="I34" s="79">
        <f t="shared" si="4"/>
        <v>4.0552816523999731</v>
      </c>
      <c r="J34" s="78">
        <f>SEKTOR_USD!J34*$B$55</f>
        <v>14506531.780882843</v>
      </c>
      <c r="K34" s="78">
        <f>SEKTOR_USD!K34*$C$55</f>
        <v>15698299.106905082</v>
      </c>
      <c r="L34" s="79">
        <f t="shared" si="2"/>
        <v>8.2153842422403631</v>
      </c>
      <c r="M34" s="79">
        <f t="shared" si="5"/>
        <v>4.1019434051359109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1668188.0024355683</v>
      </c>
      <c r="C35" s="78">
        <f>SEKTOR_USD!C35*$C$53</f>
        <v>1560271.0451354948</v>
      </c>
      <c r="D35" s="79">
        <f t="shared" si="0"/>
        <v>-6.4691124227313601</v>
      </c>
      <c r="E35" s="79">
        <f t="shared" si="3"/>
        <v>4.3369438305917027</v>
      </c>
      <c r="F35" s="78">
        <f>SEKTOR_USD!F35*$B$54</f>
        <v>14005079.714244304</v>
      </c>
      <c r="G35" s="78">
        <f>SEKTOR_USD!G35*$C$54</f>
        <v>14551042.093532817</v>
      </c>
      <c r="H35" s="79">
        <f t="shared" si="1"/>
        <v>3.8983168280950595</v>
      </c>
      <c r="I35" s="79">
        <f t="shared" si="4"/>
        <v>4.5981918370064028</v>
      </c>
      <c r="J35" s="78">
        <f>SEKTOR_USD!J35*$B$55</f>
        <v>16641085.515365932</v>
      </c>
      <c r="K35" s="78">
        <f>SEKTOR_USD!K35*$C$55</f>
        <v>17475446.028904017</v>
      </c>
      <c r="L35" s="79">
        <f t="shared" si="2"/>
        <v>5.013858697905607</v>
      </c>
      <c r="M35" s="79">
        <f t="shared" si="5"/>
        <v>4.5663093881642647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2248535.6411535521</v>
      </c>
      <c r="C36" s="78">
        <f>SEKTOR_USD!C36*$C$53</f>
        <v>2353787.7392532467</v>
      </c>
      <c r="D36" s="79">
        <f t="shared" si="0"/>
        <v>4.6809174901803097</v>
      </c>
      <c r="E36" s="79">
        <f t="shared" si="3"/>
        <v>6.5426101741125828</v>
      </c>
      <c r="F36" s="78">
        <f>SEKTOR_USD!F36*$B$54</f>
        <v>22694720.991780929</v>
      </c>
      <c r="G36" s="78">
        <f>SEKTOR_USD!G36*$C$54</f>
        <v>21869604.185347714</v>
      </c>
      <c r="H36" s="79">
        <f t="shared" si="1"/>
        <v>-3.6357213059902271</v>
      </c>
      <c r="I36" s="79">
        <f t="shared" si="4"/>
        <v>6.9108889107207601</v>
      </c>
      <c r="J36" s="78">
        <f>SEKTOR_USD!J36*$B$55</f>
        <v>27503407.259249911</v>
      </c>
      <c r="K36" s="78">
        <f>SEKTOR_USD!K36*$C$55</f>
        <v>25978616.765879504</v>
      </c>
      <c r="L36" s="79">
        <f t="shared" si="2"/>
        <v>-5.5440057989818357</v>
      </c>
      <c r="M36" s="79">
        <f t="shared" si="5"/>
        <v>6.7881759031129514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698645.96035779209</v>
      </c>
      <c r="C37" s="78">
        <f>SEKTOR_USD!C37*$C$53</f>
        <v>639748.06776872196</v>
      </c>
      <c r="D37" s="79">
        <f t="shared" si="0"/>
        <v>-8.4302917258559997</v>
      </c>
      <c r="E37" s="79">
        <f t="shared" si="3"/>
        <v>1.7782496472602156</v>
      </c>
      <c r="F37" s="78">
        <f>SEKTOR_USD!F37*$B$54</f>
        <v>6222112.5163895041</v>
      </c>
      <c r="G37" s="78">
        <f>SEKTOR_USD!G37*$C$54</f>
        <v>6599239.9471347658</v>
      </c>
      <c r="H37" s="79">
        <f t="shared" si="1"/>
        <v>6.0610834302960646</v>
      </c>
      <c r="I37" s="79">
        <f t="shared" si="4"/>
        <v>2.0853881845925133</v>
      </c>
      <c r="J37" s="78">
        <f>SEKTOR_USD!J37*$B$55</f>
        <v>7371335.9550239695</v>
      </c>
      <c r="K37" s="78">
        <f>SEKTOR_USD!K37*$C$55</f>
        <v>7859800.7099983972</v>
      </c>
      <c r="L37" s="79">
        <f t="shared" si="2"/>
        <v>6.626543111788469</v>
      </c>
      <c r="M37" s="79">
        <f t="shared" si="5"/>
        <v>2.0537548347437928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788684.75496646401</v>
      </c>
      <c r="C38" s="78">
        <f>SEKTOR_USD!C38*$C$53</f>
        <v>703077.87950116198</v>
      </c>
      <c r="D38" s="79">
        <f t="shared" si="0"/>
        <v>-10.854384457950141</v>
      </c>
      <c r="E38" s="79">
        <f t="shared" si="3"/>
        <v>1.9542817777941053</v>
      </c>
      <c r="F38" s="78">
        <f>SEKTOR_USD!F38*$B$54</f>
        <v>5975879.944856164</v>
      </c>
      <c r="G38" s="78">
        <f>SEKTOR_USD!G38*$C$54</f>
        <v>5444847.5027863318</v>
      </c>
      <c r="H38" s="79">
        <f t="shared" si="1"/>
        <v>-8.8862635623549799</v>
      </c>
      <c r="I38" s="79">
        <f t="shared" si="4"/>
        <v>1.7205952109907108</v>
      </c>
      <c r="J38" s="78">
        <f>SEKTOR_USD!J38*$B$55</f>
        <v>8187540.9295903696</v>
      </c>
      <c r="K38" s="78">
        <f>SEKTOR_USD!K38*$C$55</f>
        <v>6653918.5638606837</v>
      </c>
      <c r="L38" s="79">
        <f t="shared" si="2"/>
        <v>-18.731171897865732</v>
      </c>
      <c r="M38" s="79">
        <f t="shared" si="5"/>
        <v>1.7386595315497688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379537.109260528</v>
      </c>
      <c r="C39" s="78">
        <f>SEKTOR_USD!C39*$C$53</f>
        <v>382260.55472232099</v>
      </c>
      <c r="D39" s="79">
        <f t="shared" si="0"/>
        <v>0.71757027055910794</v>
      </c>
      <c r="E39" s="79">
        <f t="shared" si="3"/>
        <v>1.0625349740676397</v>
      </c>
      <c r="F39" s="78">
        <f>SEKTOR_USD!F39*$B$54</f>
        <v>3389828.2067053178</v>
      </c>
      <c r="G39" s="78">
        <f>SEKTOR_USD!G39*$C$54</f>
        <v>3915947.531969442</v>
      </c>
      <c r="H39" s="79">
        <f t="shared" si="1"/>
        <v>15.520530634072349</v>
      </c>
      <c r="I39" s="79">
        <f t="shared" si="4"/>
        <v>1.2374562495183843</v>
      </c>
      <c r="J39" s="78">
        <f>SEKTOR_USD!J39*$B$55</f>
        <v>4142209.3434085851</v>
      </c>
      <c r="K39" s="78">
        <f>SEKTOR_USD!K39*$C$55</f>
        <v>5051542.3184741614</v>
      </c>
      <c r="L39" s="79">
        <f t="shared" si="2"/>
        <v>21.952849305228376</v>
      </c>
      <c r="M39" s="79">
        <f t="shared" si="5"/>
        <v>1.3199608797054718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975364.02054300811</v>
      </c>
      <c r="C40" s="78">
        <f>SEKTOR_USD!C40*$C$53</f>
        <v>965755.71071229805</v>
      </c>
      <c r="D40" s="79">
        <f t="shared" si="0"/>
        <v>-0.9850998835656134</v>
      </c>
      <c r="E40" s="79">
        <f t="shared" si="3"/>
        <v>2.6844235073712346</v>
      </c>
      <c r="F40" s="78">
        <f>SEKTOR_USD!F40*$B$54</f>
        <v>8113568.8546922663</v>
      </c>
      <c r="G40" s="78">
        <f>SEKTOR_USD!G40*$C$54</f>
        <v>8541721.5306430683</v>
      </c>
      <c r="H40" s="79">
        <f t="shared" si="1"/>
        <v>5.2769956552866528</v>
      </c>
      <c r="I40" s="79">
        <f t="shared" si="4"/>
        <v>2.6992207131090047</v>
      </c>
      <c r="J40" s="78">
        <f>SEKTOR_USD!J40*$B$55</f>
        <v>9745732.8756529428</v>
      </c>
      <c r="K40" s="78">
        <f>SEKTOR_USD!K40*$C$55</f>
        <v>10343411.666172577</v>
      </c>
      <c r="L40" s="79">
        <f t="shared" si="2"/>
        <v>6.1327228864724148</v>
      </c>
      <c r="M40" s="79">
        <f t="shared" si="5"/>
        <v>2.7027188730274574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16119.804497824001</v>
      </c>
      <c r="C41" s="78">
        <f>SEKTOR_USD!C41*$C$53</f>
        <v>22074.234305585</v>
      </c>
      <c r="D41" s="79">
        <f t="shared" si="0"/>
        <v>36.938598160820014</v>
      </c>
      <c r="E41" s="79">
        <f t="shared" si="3"/>
        <v>6.1357745876985711E-2</v>
      </c>
      <c r="F41" s="78">
        <f>SEKTOR_USD!F41*$B$54</f>
        <v>218707.81626479802</v>
      </c>
      <c r="G41" s="78">
        <f>SEKTOR_USD!G41*$C$54</f>
        <v>233241.07699899</v>
      </c>
      <c r="H41" s="79">
        <f t="shared" si="1"/>
        <v>6.6450577681210987</v>
      </c>
      <c r="I41" s="79">
        <f t="shared" si="4"/>
        <v>7.370518272282385E-2</v>
      </c>
      <c r="J41" s="78">
        <f>SEKTOR_USD!J41*$B$55</f>
        <v>251358.35676352499</v>
      </c>
      <c r="K41" s="78">
        <f>SEKTOR_USD!K41*$C$55</f>
        <v>290639.15493666398</v>
      </c>
      <c r="L41" s="79">
        <f t="shared" si="2"/>
        <v>15.627408883044977</v>
      </c>
      <c r="M41" s="79">
        <f t="shared" si="5"/>
        <v>7.5943601070916425E-2</v>
      </c>
    </row>
    <row r="42" spans="1:13" ht="16.5" x14ac:dyDescent="0.25">
      <c r="A42" s="72" t="s">
        <v>31</v>
      </c>
      <c r="B42" s="73">
        <f>SEKTOR_USD!B42*$B$53</f>
        <v>924306.96560001606</v>
      </c>
      <c r="C42" s="73">
        <f>SEKTOR_USD!C42*$C$53</f>
        <v>1079476.7044564029</v>
      </c>
      <c r="D42" s="80">
        <f t="shared" si="0"/>
        <v>16.787684679586729</v>
      </c>
      <c r="E42" s="80">
        <f t="shared" si="3"/>
        <v>3.0005234335763147</v>
      </c>
      <c r="F42" s="73">
        <f>SEKTOR_USD!F42*$B$54</f>
        <v>8839497.5901146941</v>
      </c>
      <c r="G42" s="73">
        <f>SEKTOR_USD!G42*$C$54</f>
        <v>8981936.1051914394</v>
      </c>
      <c r="H42" s="80">
        <f t="shared" si="1"/>
        <v>1.6113870005014292</v>
      </c>
      <c r="I42" s="80">
        <f t="shared" si="4"/>
        <v>2.8383304105594171</v>
      </c>
      <c r="J42" s="73">
        <f>SEKTOR_USD!J42*$B$55</f>
        <v>10577934.494779712</v>
      </c>
      <c r="K42" s="73">
        <f>SEKTOR_USD!K42*$C$55</f>
        <v>10719120.80395836</v>
      </c>
      <c r="L42" s="80">
        <f t="shared" si="2"/>
        <v>1.3347247446873962</v>
      </c>
      <c r="M42" s="80">
        <f t="shared" si="5"/>
        <v>2.800891140576609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924306.96560001606</v>
      </c>
      <c r="C43" s="78">
        <f>SEKTOR_USD!C43*$C$53</f>
        <v>1079476.7044564029</v>
      </c>
      <c r="D43" s="79">
        <f t="shared" si="0"/>
        <v>16.787684679586729</v>
      </c>
      <c r="E43" s="79">
        <f t="shared" si="3"/>
        <v>3.0005234335763147</v>
      </c>
      <c r="F43" s="78">
        <f>SEKTOR_USD!F43*$B$54</f>
        <v>8839497.5901146941</v>
      </c>
      <c r="G43" s="78">
        <f>SEKTOR_USD!G43*$C$54</f>
        <v>8981936.1051914394</v>
      </c>
      <c r="H43" s="79">
        <f t="shared" si="1"/>
        <v>1.6113870005014292</v>
      </c>
      <c r="I43" s="79">
        <f t="shared" si="4"/>
        <v>2.8383304105594171</v>
      </c>
      <c r="J43" s="78">
        <f>SEKTOR_USD!J43*$B$55</f>
        <v>10577934.494779712</v>
      </c>
      <c r="K43" s="78">
        <f>SEKTOR_USD!K43*$C$55</f>
        <v>10719120.80395836</v>
      </c>
      <c r="L43" s="79">
        <f t="shared" si="2"/>
        <v>1.3347247446873962</v>
      </c>
      <c r="M43" s="79">
        <f t="shared" si="5"/>
        <v>2.800891140576609</v>
      </c>
    </row>
    <row r="44" spans="1:13" ht="18" x14ac:dyDescent="0.25">
      <c r="A44" s="81" t="s">
        <v>33</v>
      </c>
      <c r="B44" s="142">
        <f>SEKTOR_USD!B44*$B$53</f>
        <v>36010020.309326887</v>
      </c>
      <c r="C44" s="142">
        <f>SEKTOR_USD!C44*$C$53</f>
        <v>35976279.750955917</v>
      </c>
      <c r="D44" s="143">
        <f>(C44-B44)/B44*100</f>
        <v>-9.3697693256315967E-2</v>
      </c>
      <c r="E44" s="144">
        <f t="shared" si="3"/>
        <v>100</v>
      </c>
      <c r="F44" s="142">
        <f>SEKTOR_USD!F44*$B$54</f>
        <v>296908854.81846237</v>
      </c>
      <c r="G44" s="142">
        <f>SEKTOR_USD!G44*$C$54</f>
        <v>316451392.40223819</v>
      </c>
      <c r="H44" s="143">
        <f>(G44-F44)/F44*100</f>
        <v>6.5819989086295934</v>
      </c>
      <c r="I44" s="143">
        <f t="shared" si="4"/>
        <v>100</v>
      </c>
      <c r="J44" s="142">
        <f>SEKTOR_USD!J44*$B$55</f>
        <v>356555533.40115184</v>
      </c>
      <c r="K44" s="142">
        <f>SEKTOR_USD!K44*$C$55</f>
        <v>382703941.92298579</v>
      </c>
      <c r="L44" s="143">
        <f>(K44-J44)/J44*100</f>
        <v>7.3336145627601379</v>
      </c>
      <c r="M44" s="143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21094843.662044324</v>
      </c>
      <c r="G45" s="78">
        <f>SEKTOR_USD!G45*2.5613</f>
        <v>21804521.631655473</v>
      </c>
      <c r="H45" s="79">
        <f>(G45-F45)/F45*100</f>
        <v>3.3642248360819265</v>
      </c>
      <c r="I45" s="79">
        <f t="shared" ref="I45:I46" si="6">G45/G$46*100</f>
        <v>7.3418735403309832</v>
      </c>
      <c r="J45" s="78">
        <f>SEKTOR_USD!J45*2.0809</f>
        <v>21223885.181033719</v>
      </c>
      <c r="K45" s="78">
        <f>SEKTOR_USD!K45*2.3856</f>
        <v>21620562.20495601</v>
      </c>
      <c r="L45" s="79">
        <f>(K45-J45)/J45*100</f>
        <v>1.869012296941621</v>
      </c>
      <c r="M45" s="79">
        <f t="shared" ref="M45:M46" si="7">K45/K$46*100</f>
        <v>6.5020919883623822</v>
      </c>
    </row>
    <row r="46" spans="1:13" s="24" customFormat="1" ht="18" hidden="1" x14ac:dyDescent="0.25">
      <c r="A46" s="83" t="s">
        <v>35</v>
      </c>
      <c r="B46" s="84">
        <f>SEKTOR_USD!B46*2.1157</f>
        <v>26005734.560500711</v>
      </c>
      <c r="C46" s="84">
        <f>SEKTOR_USD!C46*2.7012</f>
        <v>31676106.412621703</v>
      </c>
      <c r="D46" s="85">
        <f>(C46-B46)/B46*100</f>
        <v>21.80431334838563</v>
      </c>
      <c r="E46" s="86">
        <f>C46/C$46*100</f>
        <v>100</v>
      </c>
      <c r="F46" s="84">
        <f>SEKTOR_USD!F46*2.1642</f>
        <v>260582802.96215102</v>
      </c>
      <c r="G46" s="84">
        <f>SEKTOR_USD!G46*2.5613</f>
        <v>296988520.87109762</v>
      </c>
      <c r="H46" s="85">
        <f>(G46-F46)/F46*100</f>
        <v>13.970882765519427</v>
      </c>
      <c r="I46" s="86">
        <f t="shared" si="6"/>
        <v>100</v>
      </c>
      <c r="J46" s="84">
        <f>SEKTOR_USD!J46*2.0809</f>
        <v>305356849.39596766</v>
      </c>
      <c r="K46" s="84">
        <f>SEKTOR_USD!K46*2.3856</f>
        <v>332517015.19531047</v>
      </c>
      <c r="L46" s="85">
        <f>(K46-J46)/J46*100</f>
        <v>8.8945657688926474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117</v>
      </c>
    </row>
    <row r="49" spans="1:3" hidden="1" x14ac:dyDescent="0.2">
      <c r="A49" s="1" t="s">
        <v>114</v>
      </c>
    </row>
    <row r="51" spans="1:3" x14ac:dyDescent="0.2">
      <c r="A51" s="29" t="s">
        <v>120</v>
      </c>
    </row>
    <row r="52" spans="1:3" x14ac:dyDescent="0.2">
      <c r="A52" s="139"/>
      <c r="B52" s="140">
        <v>2015</v>
      </c>
      <c r="C52" s="140">
        <v>2016</v>
      </c>
    </row>
    <row r="53" spans="1:3" x14ac:dyDescent="0.2">
      <c r="A53" s="150" t="s">
        <v>216</v>
      </c>
      <c r="B53" s="141">
        <v>2.9296000000000002</v>
      </c>
      <c r="C53" s="141">
        <v>3.0678999999999998</v>
      </c>
    </row>
    <row r="54" spans="1:3" x14ac:dyDescent="0.2">
      <c r="A54" s="140" t="s">
        <v>217</v>
      </c>
      <c r="B54" s="141">
        <v>2.6831</v>
      </c>
      <c r="C54" s="141">
        <v>2.9453999999999998</v>
      </c>
    </row>
    <row r="55" spans="1:3" x14ac:dyDescent="0.2">
      <c r="A55" s="140" t="s">
        <v>218</v>
      </c>
      <c r="B55" s="141">
        <v>2.6113</v>
      </c>
      <c r="C55" s="141">
        <v>2.9365999999999999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6" sqref="D6:E6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60" t="s">
        <v>37</v>
      </c>
      <c r="B5" s="161"/>
      <c r="C5" s="161"/>
      <c r="D5" s="161"/>
      <c r="E5" s="161"/>
      <c r="F5" s="161"/>
      <c r="G5" s="162"/>
    </row>
    <row r="6" spans="1:7" ht="50.25" customHeight="1" x14ac:dyDescent="0.2">
      <c r="A6" s="70"/>
      <c r="B6" s="163" t="s">
        <v>224</v>
      </c>
      <c r="C6" s="163"/>
      <c r="D6" s="163" t="s">
        <v>225</v>
      </c>
      <c r="E6" s="163"/>
      <c r="F6" s="163" t="s">
        <v>123</v>
      </c>
      <c r="G6" s="163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5">
        <f>SEKTOR_USD!D8</f>
        <v>-7.5694961365852143</v>
      </c>
      <c r="C8" s="145">
        <f>SEKTOR_TL!D8</f>
        <v>-3.2060544775497828</v>
      </c>
      <c r="D8" s="145">
        <f>SEKTOR_USD!H8</f>
        <v>-3.5682204372718638</v>
      </c>
      <c r="E8" s="145">
        <f>SEKTOR_TL!H8</f>
        <v>5.858955508202988</v>
      </c>
      <c r="F8" s="145">
        <f>SEKTOR_USD!L8</f>
        <v>-5.2530254133689915</v>
      </c>
      <c r="G8" s="145">
        <f>SEKTOR_TL!L8</f>
        <v>6.5499810711525415</v>
      </c>
    </row>
    <row r="9" spans="1:7" s="23" customFormat="1" ht="15.75" x14ac:dyDescent="0.25">
      <c r="A9" s="75" t="s">
        <v>3</v>
      </c>
      <c r="B9" s="146">
        <f>SEKTOR_USD!D9</f>
        <v>-9.389866658389975</v>
      </c>
      <c r="C9" s="146">
        <f>SEKTOR_TL!D9</f>
        <v>-5.1123607049681175</v>
      </c>
      <c r="D9" s="146">
        <f>SEKTOR_USD!H9</f>
        <v>-5.020358382245746</v>
      </c>
      <c r="E9" s="146">
        <f>SEKTOR_TL!H9</f>
        <v>4.2648564797932833</v>
      </c>
      <c r="F9" s="146">
        <f>SEKTOR_USD!L9</f>
        <v>-6.0894546775708509</v>
      </c>
      <c r="G9" s="146">
        <f>SEKTOR_TL!L9</f>
        <v>5.609354495402834</v>
      </c>
    </row>
    <row r="10" spans="1:7" ht="14.25" x14ac:dyDescent="0.2">
      <c r="A10" s="14" t="s">
        <v>4</v>
      </c>
      <c r="B10" s="147">
        <f>SEKTOR_USD!D10</f>
        <v>-2.8351321644537548</v>
      </c>
      <c r="C10" s="147">
        <f>SEKTOR_TL!D10</f>
        <v>1.7518084491644812</v>
      </c>
      <c r="D10" s="147">
        <f>SEKTOR_USD!H10</f>
        <v>3.462295392588608</v>
      </c>
      <c r="E10" s="147">
        <f>SEKTOR_TL!H10</f>
        <v>13.576774942913215</v>
      </c>
      <c r="F10" s="147">
        <f>SEKTOR_USD!L10</f>
        <v>1.1301202733567717</v>
      </c>
      <c r="G10" s="147">
        <f>SEKTOR_TL!L10</f>
        <v>13.728300537946431</v>
      </c>
    </row>
    <row r="11" spans="1:7" ht="14.25" x14ac:dyDescent="0.2">
      <c r="A11" s="14" t="s">
        <v>5</v>
      </c>
      <c r="B11" s="147">
        <f>SEKTOR_USD!D11</f>
        <v>-8.7547231299560124</v>
      </c>
      <c r="C11" s="147">
        <f>SEKTOR_TL!D11</f>
        <v>-4.4472334415592858</v>
      </c>
      <c r="D11" s="147">
        <f>SEKTOR_USD!H11</f>
        <v>-7.4877016753852725</v>
      </c>
      <c r="E11" s="147">
        <f>SEKTOR_TL!H11</f>
        <v>1.5563055738959313</v>
      </c>
      <c r="F11" s="147">
        <f>SEKTOR_USD!L11</f>
        <v>-9.7327378907162672</v>
      </c>
      <c r="G11" s="147">
        <f>SEKTOR_TL!L11</f>
        <v>1.5122130395292075</v>
      </c>
    </row>
    <row r="12" spans="1:7" ht="14.25" x14ac:dyDescent="0.2">
      <c r="A12" s="14" t="s">
        <v>6</v>
      </c>
      <c r="B12" s="147">
        <f>SEKTOR_USD!D12</f>
        <v>-10.591567736092925</v>
      </c>
      <c r="C12" s="147">
        <f>SEKTOR_TL!D12</f>
        <v>-6.3707914587518806</v>
      </c>
      <c r="D12" s="147">
        <f>SEKTOR_USD!H12</f>
        <v>-0.30375400874867214</v>
      </c>
      <c r="E12" s="147">
        <f>SEKTOR_TL!H12</f>
        <v>9.4425563499801033</v>
      </c>
      <c r="F12" s="147">
        <f>SEKTOR_USD!L12</f>
        <v>-1.4845875459744107</v>
      </c>
      <c r="G12" s="147">
        <f>SEKTOR_TL!L12</f>
        <v>10.787868193042364</v>
      </c>
    </row>
    <row r="13" spans="1:7" ht="14.25" x14ac:dyDescent="0.2">
      <c r="A13" s="14" t="s">
        <v>7</v>
      </c>
      <c r="B13" s="147">
        <f>SEKTOR_USD!D13</f>
        <v>-17.467109268330642</v>
      </c>
      <c r="C13" s="147">
        <f>SEKTOR_TL!D13</f>
        <v>-13.570912248877519</v>
      </c>
      <c r="D13" s="147">
        <f>SEKTOR_USD!H13</f>
        <v>-1.9491239068791946</v>
      </c>
      <c r="E13" s="147">
        <f>SEKTOR_TL!H13</f>
        <v>7.6363350023025518</v>
      </c>
      <c r="F13" s="147">
        <f>SEKTOR_USD!L13</f>
        <v>-2.5479190862257606</v>
      </c>
      <c r="G13" s="147">
        <f>SEKTOR_TL!L13</f>
        <v>9.5920732245967262</v>
      </c>
    </row>
    <row r="14" spans="1:7" ht="14.25" x14ac:dyDescent="0.2">
      <c r="A14" s="14" t="s">
        <v>8</v>
      </c>
      <c r="B14" s="147">
        <f>SEKTOR_USD!D14</f>
        <v>-18.00933373483188</v>
      </c>
      <c r="C14" s="147">
        <f>SEKTOR_TL!D14</f>
        <v>-14.138733944938132</v>
      </c>
      <c r="D14" s="147">
        <f>SEKTOR_USD!H14</f>
        <v>-32.418750599995391</v>
      </c>
      <c r="E14" s="147">
        <f>SEKTOR_TL!H14</f>
        <v>-25.8120040316151</v>
      </c>
      <c r="F14" s="147">
        <f>SEKTOR_USD!L14</f>
        <v>-28.529163663101002</v>
      </c>
      <c r="G14" s="147">
        <f>SEKTOR_TL!L14</f>
        <v>-19.625758056547475</v>
      </c>
    </row>
    <row r="15" spans="1:7" ht="14.25" x14ac:dyDescent="0.2">
      <c r="A15" s="14" t="s">
        <v>9</v>
      </c>
      <c r="B15" s="147">
        <f>SEKTOR_USD!D15</f>
        <v>23.172892594842796</v>
      </c>
      <c r="C15" s="147">
        <f>SEKTOR_TL!D15</f>
        <v>28.98761509821075</v>
      </c>
      <c r="D15" s="147">
        <f>SEKTOR_USD!H15</f>
        <v>-6.585104101439863</v>
      </c>
      <c r="E15" s="147">
        <f>SEKTOR_TL!H15</f>
        <v>2.5471411351120072</v>
      </c>
      <c r="F15" s="147">
        <f>SEKTOR_USD!L15</f>
        <v>-8.3856024946233312</v>
      </c>
      <c r="G15" s="147">
        <f>SEKTOR_TL!L15</f>
        <v>3.0271664359855741</v>
      </c>
    </row>
    <row r="16" spans="1:7" ht="14.25" x14ac:dyDescent="0.2">
      <c r="A16" s="14" t="s">
        <v>10</v>
      </c>
      <c r="B16" s="147">
        <f>SEKTOR_USD!D16</f>
        <v>-7.3883113455831788</v>
      </c>
      <c r="C16" s="147">
        <f>SEKTOR_TL!D16</f>
        <v>-3.0163163493701171</v>
      </c>
      <c r="D16" s="147">
        <f>SEKTOR_USD!H16</f>
        <v>15.775827034004216</v>
      </c>
      <c r="E16" s="147">
        <f>SEKTOR_TL!H16</f>
        <v>27.094078098451774</v>
      </c>
      <c r="F16" s="147">
        <f>SEKTOR_USD!L16</f>
        <v>12.305826604688802</v>
      </c>
      <c r="G16" s="147">
        <f>SEKTOR_TL!L16</f>
        <v>26.29620894088352</v>
      </c>
    </row>
    <row r="17" spans="1:7" ht="14.25" x14ac:dyDescent="0.2">
      <c r="A17" s="11" t="s">
        <v>11</v>
      </c>
      <c r="B17" s="147">
        <f>SEKTOR_USD!D17</f>
        <v>-35.111011341681511</v>
      </c>
      <c r="C17" s="147">
        <f>SEKTOR_TL!D17</f>
        <v>-32.047744297905759</v>
      </c>
      <c r="D17" s="147">
        <f>SEKTOR_USD!H17</f>
        <v>5.575239331504771</v>
      </c>
      <c r="E17" s="147">
        <f>SEKTOR_TL!H17</f>
        <v>15.896280394697971</v>
      </c>
      <c r="F17" s="147">
        <f>SEKTOR_USD!L17</f>
        <v>4.6610703532694568</v>
      </c>
      <c r="G17" s="147">
        <f>SEKTOR_TL!L17</f>
        <v>17.699115076556147</v>
      </c>
    </row>
    <row r="18" spans="1:7" s="23" customFormat="1" ht="15.75" x14ac:dyDescent="0.25">
      <c r="A18" s="75" t="s">
        <v>12</v>
      </c>
      <c r="B18" s="146">
        <f>SEKTOR_USD!D18</f>
        <v>3.0951510851940016</v>
      </c>
      <c r="C18" s="146">
        <f>SEKTOR_TL!D18</f>
        <v>7.9620473833515311</v>
      </c>
      <c r="D18" s="146">
        <f>SEKTOR_USD!H18</f>
        <v>0.23387646566786358</v>
      </c>
      <c r="E18" s="146">
        <f>SEKTOR_TL!H18</f>
        <v>10.032745608429847</v>
      </c>
      <c r="F18" s="146">
        <f>SEKTOR_USD!L18</f>
        <v>-4.6219890069002183</v>
      </c>
      <c r="G18" s="146">
        <f>SEKTOR_TL!L18</f>
        <v>7.2596281860900085</v>
      </c>
    </row>
    <row r="19" spans="1:7" ht="14.25" x14ac:dyDescent="0.2">
      <c r="A19" s="14" t="s">
        <v>13</v>
      </c>
      <c r="B19" s="147">
        <f>SEKTOR_USD!D19</f>
        <v>3.0951510851940016</v>
      </c>
      <c r="C19" s="147">
        <f>SEKTOR_TL!D19</f>
        <v>7.9620473833515311</v>
      </c>
      <c r="D19" s="147">
        <f>SEKTOR_USD!H19</f>
        <v>0.23387646566786358</v>
      </c>
      <c r="E19" s="147">
        <f>SEKTOR_TL!H19</f>
        <v>10.032745608429847</v>
      </c>
      <c r="F19" s="147">
        <f>SEKTOR_USD!L19</f>
        <v>-4.6219890069002183</v>
      </c>
      <c r="G19" s="147">
        <f>SEKTOR_TL!L19</f>
        <v>7.2596281860900085</v>
      </c>
    </row>
    <row r="20" spans="1:7" s="23" customFormat="1" ht="15.75" x14ac:dyDescent="0.25">
      <c r="A20" s="75" t="s">
        <v>113</v>
      </c>
      <c r="B20" s="146">
        <f>SEKTOR_USD!D20</f>
        <v>-4.4485786775030096</v>
      </c>
      <c r="C20" s="146">
        <f>SEKTOR_TL!D20</f>
        <v>6.2194659778989643E-2</v>
      </c>
      <c r="D20" s="146">
        <f>SEKTOR_USD!H20</f>
        <v>-0.14573973432477638</v>
      </c>
      <c r="E20" s="146">
        <f>SEKTOR_TL!H20</f>
        <v>9.6160181083522005</v>
      </c>
      <c r="F20" s="146">
        <f>SEKTOR_USD!L20</f>
        <v>-2.49274577507913</v>
      </c>
      <c r="G20" s="146">
        <f>SEKTOR_TL!L20</f>
        <v>9.6541196939848515</v>
      </c>
    </row>
    <row r="21" spans="1:7" ht="14.25" x14ac:dyDescent="0.2">
      <c r="A21" s="14" t="s">
        <v>112</v>
      </c>
      <c r="B21" s="147">
        <f>SEKTOR_USD!D21</f>
        <v>-4.4485786775030096</v>
      </c>
      <c r="C21" s="147">
        <f>SEKTOR_TL!D21</f>
        <v>6.2194659778989643E-2</v>
      </c>
      <c r="D21" s="147">
        <f>SEKTOR_USD!H21</f>
        <v>-0.14573973432477638</v>
      </c>
      <c r="E21" s="147">
        <f>SEKTOR_TL!H21</f>
        <v>9.6160181083522005</v>
      </c>
      <c r="F21" s="147">
        <f>SEKTOR_USD!L21</f>
        <v>-2.49274577507913</v>
      </c>
      <c r="G21" s="147">
        <f>SEKTOR_TL!L21</f>
        <v>9.6541196939848515</v>
      </c>
    </row>
    <row r="22" spans="1:7" ht="16.5" x14ac:dyDescent="0.25">
      <c r="A22" s="72" t="s">
        <v>14</v>
      </c>
      <c r="B22" s="145">
        <f>SEKTOR_USD!D22</f>
        <v>-4.4790830186673496</v>
      </c>
      <c r="C22" s="145">
        <f>SEKTOR_TL!D22</f>
        <v>3.0250275474613886E-2</v>
      </c>
      <c r="D22" s="145">
        <f>SEKTOR_USD!H22</f>
        <v>-2.622744420439663</v>
      </c>
      <c r="E22" s="145">
        <f>SEKTOR_TL!H22</f>
        <v>6.8968613111837067</v>
      </c>
      <c r="F22" s="145">
        <f>SEKTOR_USD!L22</f>
        <v>-4.2284791174037784</v>
      </c>
      <c r="G22" s="145">
        <f>SEKTOR_TL!L22</f>
        <v>7.702159163570653</v>
      </c>
    </row>
    <row r="23" spans="1:7" s="23" customFormat="1" ht="15.75" x14ac:dyDescent="0.25">
      <c r="A23" s="75" t="s">
        <v>15</v>
      </c>
      <c r="B23" s="146">
        <f>SEKTOR_USD!D23</f>
        <v>-7.1698793256405837</v>
      </c>
      <c r="C23" s="146">
        <f>SEKTOR_TL!D23</f>
        <v>-2.787572632145265</v>
      </c>
      <c r="D23" s="146">
        <f>SEKTOR_USD!H23</f>
        <v>-3.0194154108391569</v>
      </c>
      <c r="E23" s="146">
        <f>SEKTOR_TL!H23</f>
        <v>6.4614117434737173</v>
      </c>
      <c r="F23" s="146">
        <f>SEKTOR_USD!L23</f>
        <v>-5.0151518167736722</v>
      </c>
      <c r="G23" s="146">
        <f>SEKTOR_TL!L23</f>
        <v>6.8174875253178158</v>
      </c>
    </row>
    <row r="24" spans="1:7" ht="14.25" x14ac:dyDescent="0.2">
      <c r="A24" s="14" t="s">
        <v>16</v>
      </c>
      <c r="B24" s="147">
        <f>SEKTOR_USD!D24</f>
        <v>-8.0619176761670648</v>
      </c>
      <c r="C24" s="147">
        <f>SEKTOR_TL!D24</f>
        <v>-3.7217221595825252</v>
      </c>
      <c r="D24" s="147">
        <f>SEKTOR_USD!H24</f>
        <v>-1.9200070091740054</v>
      </c>
      <c r="E24" s="147">
        <f>SEKTOR_TL!H24</f>
        <v>7.668298369490091</v>
      </c>
      <c r="F24" s="147">
        <f>SEKTOR_USD!L24</f>
        <v>-3.0615491444694749</v>
      </c>
      <c r="G24" s="147">
        <f>SEKTOR_TL!L24</f>
        <v>9.0144582324324816</v>
      </c>
    </row>
    <row r="25" spans="1:7" ht="14.25" x14ac:dyDescent="0.2">
      <c r="A25" s="14" t="s">
        <v>17</v>
      </c>
      <c r="B25" s="147">
        <f>SEKTOR_USD!D25</f>
        <v>-4.3975579781475487</v>
      </c>
      <c r="C25" s="147">
        <f>SEKTOR_TL!D25</f>
        <v>0.11562393461261157</v>
      </c>
      <c r="D25" s="147">
        <f>SEKTOR_USD!H25</f>
        <v>-5.5572860665303665</v>
      </c>
      <c r="E25" s="147">
        <f>SEKTOR_TL!H25</f>
        <v>3.6754387162764859</v>
      </c>
      <c r="F25" s="147">
        <f>SEKTOR_USD!L25</f>
        <v>-10.141018783379312</v>
      </c>
      <c r="G25" s="147">
        <f>SEKTOR_TL!L25</f>
        <v>1.0530709764210489</v>
      </c>
    </row>
    <row r="26" spans="1:7" ht="14.25" x14ac:dyDescent="0.2">
      <c r="A26" s="14" t="s">
        <v>18</v>
      </c>
      <c r="B26" s="147">
        <f>SEKTOR_USD!D26</f>
        <v>-5.4606074647917415</v>
      </c>
      <c r="C26" s="147">
        <f>SEKTOR_TL!D26</f>
        <v>-0.99760979015382256</v>
      </c>
      <c r="D26" s="147">
        <f>SEKTOR_USD!H26</f>
        <v>-5.5131692102823591</v>
      </c>
      <c r="E26" s="147">
        <f>SEKTOR_TL!H26</f>
        <v>3.7238684387590162</v>
      </c>
      <c r="F26" s="147">
        <f>SEKTOR_USD!L26</f>
        <v>-8.6966993326926456</v>
      </c>
      <c r="G26" s="147">
        <f>SEKTOR_TL!L26</f>
        <v>2.6773150306800404</v>
      </c>
    </row>
    <row r="27" spans="1:7" s="23" customFormat="1" ht="15.75" x14ac:dyDescent="0.25">
      <c r="A27" s="75" t="s">
        <v>19</v>
      </c>
      <c r="B27" s="146">
        <f>SEKTOR_USD!D27</f>
        <v>-5.0453283184996467</v>
      </c>
      <c r="C27" s="146">
        <f>SEKTOR_TL!D27</f>
        <v>-0.56272622485155732</v>
      </c>
      <c r="D27" s="146">
        <f>SEKTOR_USD!H27</f>
        <v>-10.377887966264636</v>
      </c>
      <c r="E27" s="146">
        <f>SEKTOR_TL!H27</f>
        <v>-1.6164254838939618</v>
      </c>
      <c r="F27" s="146">
        <f>SEKTOR_USD!L27</f>
        <v>-10.60932476810825</v>
      </c>
      <c r="G27" s="146">
        <f>SEKTOR_TL!L27</f>
        <v>0.52642625740946514</v>
      </c>
    </row>
    <row r="28" spans="1:7" ht="14.25" x14ac:dyDescent="0.2">
      <c r="A28" s="14" t="s">
        <v>20</v>
      </c>
      <c r="B28" s="147">
        <f>SEKTOR_USD!D28</f>
        <v>-5.0453283184996467</v>
      </c>
      <c r="C28" s="147">
        <f>SEKTOR_TL!D28</f>
        <v>-0.56272622485155732</v>
      </c>
      <c r="D28" s="147">
        <f>SEKTOR_USD!H28</f>
        <v>-10.377887966264636</v>
      </c>
      <c r="E28" s="147">
        <f>SEKTOR_TL!H28</f>
        <v>-1.6164254838939618</v>
      </c>
      <c r="F28" s="147">
        <f>SEKTOR_USD!L28</f>
        <v>-10.60932476810825</v>
      </c>
      <c r="G28" s="147">
        <f>SEKTOR_TL!L28</f>
        <v>0.52642625740946514</v>
      </c>
    </row>
    <row r="29" spans="1:7" s="23" customFormat="1" ht="15.75" x14ac:dyDescent="0.25">
      <c r="A29" s="75" t="s">
        <v>21</v>
      </c>
      <c r="B29" s="146">
        <f>SEKTOR_USD!D29</f>
        <v>-3.9969354460978614</v>
      </c>
      <c r="C29" s="146">
        <f>SEKTOR_TL!D29</f>
        <v>0.53515897901293552</v>
      </c>
      <c r="D29" s="146">
        <f>SEKTOR_USD!H29</f>
        <v>-1.1059247546344326</v>
      </c>
      <c r="E29" s="146">
        <f>SEKTOR_TL!H29</f>
        <v>8.5619653489246303</v>
      </c>
      <c r="F29" s="146">
        <f>SEKTOR_USD!L29</f>
        <v>-2.9191768351231131</v>
      </c>
      <c r="G29" s="146">
        <f>SEKTOR_TL!L29</f>
        <v>9.1745664251435883</v>
      </c>
    </row>
    <row r="30" spans="1:7" ht="14.25" x14ac:dyDescent="0.2">
      <c r="A30" s="14" t="s">
        <v>22</v>
      </c>
      <c r="B30" s="147">
        <f>SEKTOR_USD!D30</f>
        <v>-9.90754194495665</v>
      </c>
      <c r="C30" s="147">
        <f>SEKTOR_TL!D30</f>
        <v>-5.6544743080736426</v>
      </c>
      <c r="D30" s="147">
        <f>SEKTOR_USD!H30</f>
        <v>1.1621777102927178</v>
      </c>
      <c r="E30" s="147">
        <f>SEKTOR_TL!H30</f>
        <v>11.051797632550464</v>
      </c>
      <c r="F30" s="147">
        <f>SEKTOR_USD!L30</f>
        <v>0.51509397973736581</v>
      </c>
      <c r="G30" s="147">
        <f>SEKTOR_TL!L30</f>
        <v>13.036657979127925</v>
      </c>
    </row>
    <row r="31" spans="1:7" ht="14.25" x14ac:dyDescent="0.2">
      <c r="A31" s="14" t="s">
        <v>23</v>
      </c>
      <c r="B31" s="147">
        <f>SEKTOR_USD!D31</f>
        <v>8.1762950610172798</v>
      </c>
      <c r="C31" s="147">
        <f>SEKTOR_TL!D31</f>
        <v>13.283061038262861</v>
      </c>
      <c r="D31" s="147">
        <f>SEKTOR_USD!H31</f>
        <v>10.816917525225978</v>
      </c>
      <c r="E31" s="147">
        <f>SEKTOR_TL!H31</f>
        <v>21.650385329954361</v>
      </c>
      <c r="F31" s="147">
        <f>SEKTOR_USD!L31</f>
        <v>9.5283278062080328</v>
      </c>
      <c r="G31" s="147">
        <f>SEKTOR_TL!L31</f>
        <v>23.17270609876709</v>
      </c>
    </row>
    <row r="32" spans="1:7" ht="14.25" x14ac:dyDescent="0.2">
      <c r="A32" s="14" t="s">
        <v>24</v>
      </c>
      <c r="B32" s="147">
        <f>SEKTOR_USD!D32</f>
        <v>-1.8403700746048124</v>
      </c>
      <c r="C32" s="147">
        <f>SEKTOR_TL!D32</f>
        <v>2.7935310786864567</v>
      </c>
      <c r="D32" s="147">
        <f>SEKTOR_USD!H32</f>
        <v>-37.268211486632701</v>
      </c>
      <c r="E32" s="147">
        <f>SEKTOR_TL!H32</f>
        <v>-31.135548474797055</v>
      </c>
      <c r="F32" s="147">
        <f>SEKTOR_USD!L32</f>
        <v>-34.871613693151751</v>
      </c>
      <c r="G32" s="147">
        <f>SEKTOR_TL!L32</f>
        <v>-26.758312247275086</v>
      </c>
    </row>
    <row r="33" spans="1:7" ht="14.25" x14ac:dyDescent="0.2">
      <c r="A33" s="14" t="s">
        <v>107</v>
      </c>
      <c r="B33" s="147">
        <f>SEKTOR_USD!D33</f>
        <v>-13.453235091227608</v>
      </c>
      <c r="C33" s="147">
        <f>SEKTOR_TL!D33</f>
        <v>-9.3675518624990453</v>
      </c>
      <c r="D33" s="147">
        <f>SEKTOR_USD!H33</f>
        <v>-5.4434113399335331</v>
      </c>
      <c r="E33" s="147">
        <f>SEKTOR_TL!H33</f>
        <v>3.8004458422569907</v>
      </c>
      <c r="F33" s="147">
        <f>SEKTOR_USD!L33</f>
        <v>-6.9815419195738828</v>
      </c>
      <c r="G33" s="147">
        <f>SEKTOR_TL!L33</f>
        <v>4.6061364067626585</v>
      </c>
    </row>
    <row r="34" spans="1:7" ht="14.25" x14ac:dyDescent="0.2">
      <c r="A34" s="14" t="s">
        <v>25</v>
      </c>
      <c r="B34" s="147">
        <f>SEKTOR_USD!D34</f>
        <v>-3.0841119876587038</v>
      </c>
      <c r="C34" s="147">
        <f>SEKTOR_TL!D34</f>
        <v>1.4910748337868138</v>
      </c>
      <c r="D34" s="147">
        <f>SEKTOR_USD!H34</f>
        <v>-3.9138837280730816</v>
      </c>
      <c r="E34" s="147">
        <f>SEKTOR_TL!H34</f>
        <v>5.4795001555415412</v>
      </c>
      <c r="F34" s="147">
        <f>SEKTOR_USD!L34</f>
        <v>-3.7721062208805187</v>
      </c>
      <c r="G34" s="147">
        <f>SEKTOR_TL!L34</f>
        <v>8.2153842422403631</v>
      </c>
    </row>
    <row r="35" spans="1:7" ht="14.25" x14ac:dyDescent="0.2">
      <c r="A35" s="14" t="s">
        <v>26</v>
      </c>
      <c r="B35" s="147">
        <f>SEKTOR_USD!D35</f>
        <v>-10.68545642088521</v>
      </c>
      <c r="C35" s="147">
        <f>SEKTOR_TL!D35</f>
        <v>-6.4691124227313601</v>
      </c>
      <c r="D35" s="147">
        <f>SEKTOR_USD!H35</f>
        <v>-5.3542561684450654</v>
      </c>
      <c r="E35" s="147">
        <f>SEKTOR_TL!H35</f>
        <v>3.8983168280950595</v>
      </c>
      <c r="F35" s="147">
        <f>SEKTOR_USD!L35</f>
        <v>-6.6189848062926853</v>
      </c>
      <c r="G35" s="147">
        <f>SEKTOR_TL!L35</f>
        <v>5.013858697905607</v>
      </c>
    </row>
    <row r="36" spans="1:7" ht="14.25" x14ac:dyDescent="0.2">
      <c r="A36" s="14" t="s">
        <v>27</v>
      </c>
      <c r="B36" s="147">
        <f>SEKTOR_USD!D36</f>
        <v>-3.8066469170348262E-2</v>
      </c>
      <c r="C36" s="147">
        <f>SEKTOR_TL!D36</f>
        <v>4.6809174901803097</v>
      </c>
      <c r="D36" s="147">
        <f>SEKTOR_USD!H36</f>
        <v>-12.217357179365226</v>
      </c>
      <c r="E36" s="147">
        <f>SEKTOR_TL!H36</f>
        <v>-3.6357213059902271</v>
      </c>
      <c r="F36" s="147">
        <f>SEKTOR_USD!L36</f>
        <v>-16.007308568712546</v>
      </c>
      <c r="G36" s="147">
        <f>SEKTOR_TL!L36</f>
        <v>-5.5440057989818357</v>
      </c>
    </row>
    <row r="37" spans="1:7" ht="14.25" x14ac:dyDescent="0.2">
      <c r="A37" s="14" t="s">
        <v>108</v>
      </c>
      <c r="B37" s="147">
        <f>SEKTOR_USD!D37</f>
        <v>-12.558226356813352</v>
      </c>
      <c r="C37" s="147">
        <f>SEKTOR_TL!D37</f>
        <v>-8.4302917258559997</v>
      </c>
      <c r="D37" s="147">
        <f>SEKTOR_USD!H37</f>
        <v>-3.3840928390617893</v>
      </c>
      <c r="E37" s="147">
        <f>SEKTOR_TL!H37</f>
        <v>6.0610834302960646</v>
      </c>
      <c r="F37" s="147">
        <f>SEKTOR_USD!L37</f>
        <v>-5.1849444841608552</v>
      </c>
      <c r="G37" s="147">
        <f>SEKTOR_TL!L37</f>
        <v>6.626543111788469</v>
      </c>
    </row>
    <row r="38" spans="1:7" ht="14.25" x14ac:dyDescent="0.2">
      <c r="A38" s="11" t="s">
        <v>28</v>
      </c>
      <c r="B38" s="147">
        <f>SEKTOR_USD!D38</f>
        <v>-14.873041724961928</v>
      </c>
      <c r="C38" s="147">
        <f>SEKTOR_TL!D38</f>
        <v>-10.854384457950141</v>
      </c>
      <c r="D38" s="147">
        <f>SEKTOR_USD!H38</f>
        <v>-17.000317024565302</v>
      </c>
      <c r="E38" s="147">
        <f>SEKTOR_TL!H38</f>
        <v>-8.8862635623549799</v>
      </c>
      <c r="F38" s="147">
        <f>SEKTOR_USD!L38</f>
        <v>-27.733674718006117</v>
      </c>
      <c r="G38" s="147">
        <f>SEKTOR_TL!L38</f>
        <v>-18.731171897865732</v>
      </c>
    </row>
    <row r="39" spans="1:7" ht="14.25" x14ac:dyDescent="0.2">
      <c r="A39" s="11" t="s">
        <v>109</v>
      </c>
      <c r="B39" s="147">
        <f>SEKTOR_USD!D39</f>
        <v>-3.8227472001597236</v>
      </c>
      <c r="C39" s="147">
        <f>SEKTOR_TL!D39</f>
        <v>0.71757027055910794</v>
      </c>
      <c r="D39" s="147">
        <f>SEKTOR_USD!H39</f>
        <v>5.232951634507895</v>
      </c>
      <c r="E39" s="147">
        <f>SEKTOR_TL!H39</f>
        <v>15.520530634072349</v>
      </c>
      <c r="F39" s="147">
        <f>SEKTOR_USD!L39</f>
        <v>8.4435998742569218</v>
      </c>
      <c r="G39" s="147">
        <f>SEKTOR_TL!L39</f>
        <v>21.952849305228376</v>
      </c>
    </row>
    <row r="40" spans="1:7" ht="14.25" x14ac:dyDescent="0.2">
      <c r="A40" s="11" t="s">
        <v>29</v>
      </c>
      <c r="B40" s="147">
        <f>SEKTOR_USD!D40</f>
        <v>-5.4486615009921451</v>
      </c>
      <c r="C40" s="147">
        <f>SEKTOR_TL!D40</f>
        <v>-0.9850998835656134</v>
      </c>
      <c r="D40" s="147">
        <f>SEKTOR_USD!H40</f>
        <v>-4.0983543686088089</v>
      </c>
      <c r="E40" s="147">
        <f>SEKTOR_TL!H40</f>
        <v>5.2769956552866528</v>
      </c>
      <c r="F40" s="147">
        <f>SEKTOR_USD!L40</f>
        <v>-5.6240620876369203</v>
      </c>
      <c r="G40" s="147">
        <f>SEKTOR_TL!L40</f>
        <v>6.1327228864724148</v>
      </c>
    </row>
    <row r="41" spans="1:7" ht="14.25" x14ac:dyDescent="0.2">
      <c r="A41" s="14" t="s">
        <v>30</v>
      </c>
      <c r="B41" s="147">
        <f>SEKTOR_USD!D41</f>
        <v>30.765447756425683</v>
      </c>
      <c r="C41" s="147">
        <f>SEKTOR_TL!D41</f>
        <v>36.938598160820014</v>
      </c>
      <c r="D41" s="147">
        <f>SEKTOR_USD!H41</f>
        <v>-2.8521238209935076</v>
      </c>
      <c r="E41" s="147">
        <f>SEKTOR_TL!H41</f>
        <v>6.6450577681210987</v>
      </c>
      <c r="F41" s="147">
        <f>SEKTOR_USD!L41</f>
        <v>2.8188560976283408</v>
      </c>
      <c r="G41" s="147">
        <f>SEKTOR_TL!L41</f>
        <v>15.627408883044977</v>
      </c>
    </row>
    <row r="42" spans="1:7" ht="16.5" x14ac:dyDescent="0.25">
      <c r="A42" s="72" t="s">
        <v>31</v>
      </c>
      <c r="B42" s="145">
        <f>SEKTOR_USD!D42</f>
        <v>11.522931333262926</v>
      </c>
      <c r="C42" s="145">
        <f>SEKTOR_TL!D42</f>
        <v>16.787684679586729</v>
      </c>
      <c r="D42" s="145">
        <f>SEKTOR_USD!H42</f>
        <v>-7.4375254766600811</v>
      </c>
      <c r="E42" s="145">
        <f>SEKTOR_TL!H42</f>
        <v>1.6113870005014292</v>
      </c>
      <c r="F42" s="145">
        <f>SEKTOR_USD!L42</f>
        <v>-9.8905650324176975</v>
      </c>
      <c r="G42" s="145">
        <f>SEKTOR_TL!L42</f>
        <v>1.3347247446873962</v>
      </c>
    </row>
    <row r="43" spans="1:7" ht="14.25" x14ac:dyDescent="0.2">
      <c r="A43" s="14" t="s">
        <v>32</v>
      </c>
      <c r="B43" s="147">
        <f>SEKTOR_USD!D43</f>
        <v>11.522931333262926</v>
      </c>
      <c r="C43" s="147">
        <f>SEKTOR_TL!D43</f>
        <v>16.787684679586729</v>
      </c>
      <c r="D43" s="147">
        <f>SEKTOR_USD!H43</f>
        <v>-7.4375254766600811</v>
      </c>
      <c r="E43" s="147">
        <f>SEKTOR_TL!H43</f>
        <v>1.6113870005014292</v>
      </c>
      <c r="F43" s="147">
        <f>SEKTOR_USD!L43</f>
        <v>-9.8905650324176975</v>
      </c>
      <c r="G43" s="147">
        <f>SEKTOR_TL!L43</f>
        <v>1.3347247446873962</v>
      </c>
    </row>
    <row r="44" spans="1:7" ht="18" x14ac:dyDescent="0.25">
      <c r="A44" s="88" t="s">
        <v>40</v>
      </c>
      <c r="B44" s="148">
        <f>SEKTOR_USD!D44</f>
        <v>-4.5974434506221344</v>
      </c>
      <c r="C44" s="148">
        <f>SEKTOR_TL!D44</f>
        <v>-9.3697693256315967E-2</v>
      </c>
      <c r="D44" s="148">
        <f>SEKTOR_USD!H44</f>
        <v>-2.9095670293528499</v>
      </c>
      <c r="E44" s="148">
        <f>SEKTOR_TL!H44</f>
        <v>6.5819989086295934</v>
      </c>
      <c r="F44" s="148">
        <f>SEKTOR_USD!L44</f>
        <v>-4.5561984241178459</v>
      </c>
      <c r="G44" s="148">
        <f>SEKTOR_TL!L44</f>
        <v>7.3336145627601379</v>
      </c>
    </row>
    <row r="45" spans="1:7" ht="14.25" hidden="1" x14ac:dyDescent="0.2">
      <c r="A45" s="82" t="s">
        <v>34</v>
      </c>
      <c r="B45" s="89"/>
      <c r="C45" s="89"/>
      <c r="D45" s="79">
        <f>SEKTOR_USD!H45</f>
        <v>-12.661205094971884</v>
      </c>
      <c r="E45" s="79">
        <f>SEKTOR_TL!H45</f>
        <v>3.3642248360819265</v>
      </c>
      <c r="F45" s="79">
        <f>SEKTOR_USD!L45</f>
        <v>-11.142174845445238</v>
      </c>
      <c r="G45" s="79">
        <f>SEKTOR_TL!L45</f>
        <v>1.869012296941621</v>
      </c>
    </row>
    <row r="46" spans="1:7" s="24" customFormat="1" ht="18" hidden="1" x14ac:dyDescent="0.25">
      <c r="A46" s="83" t="s">
        <v>40</v>
      </c>
      <c r="B46" s="90">
        <f>SEKTOR_USD!D46</f>
        <v>-4.5974434506221344</v>
      </c>
      <c r="C46" s="90">
        <f>SEKTOR_TL!D46</f>
        <v>21.80431334838563</v>
      </c>
      <c r="D46" s="90">
        <f>SEKTOR_USD!H46</f>
        <v>-3.698987045196922</v>
      </c>
      <c r="E46" s="90">
        <f>SEKTOR_TL!H46</f>
        <v>13.970882765519427</v>
      </c>
      <c r="F46" s="90">
        <f>SEKTOR_USD!L46</f>
        <v>-5.0139579525114275</v>
      </c>
      <c r="G46" s="90">
        <f>SEKTOR_TL!L46</f>
        <v>8.8945657688926474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G22" sqref="G22"/>
    </sheetView>
  </sheetViews>
  <sheetFormatPr defaultColWidth="9.140625" defaultRowHeight="12.75" x14ac:dyDescent="0.2"/>
  <cols>
    <col min="1" max="1" width="32.28515625" customWidth="1"/>
    <col min="2" max="3" width="12.7109375" bestFit="1" customWidth="1"/>
    <col min="4" max="4" width="10.28515625" bestFit="1" customWidth="1"/>
    <col min="5" max="5" width="13.5703125" bestFit="1" customWidth="1"/>
    <col min="6" max="7" width="14.140625" bestFit="1" customWidth="1"/>
    <col min="8" max="8" width="10.28515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7" t="s">
        <v>219</v>
      </c>
      <c r="D2" s="157"/>
      <c r="E2" s="157"/>
      <c r="F2" s="157"/>
      <c r="G2" s="157"/>
      <c r="H2" s="157"/>
      <c r="I2" s="157"/>
      <c r="J2" s="157"/>
      <c r="K2" s="157"/>
    </row>
    <row r="6" spans="1:13" ht="22.5" customHeight="1" x14ac:dyDescent="0.2">
      <c r="A6" s="164" t="s">
        <v>116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1:13" ht="24" customHeight="1" x14ac:dyDescent="0.2">
      <c r="A7" s="92"/>
      <c r="B7" s="153" t="s">
        <v>220</v>
      </c>
      <c r="C7" s="153"/>
      <c r="D7" s="153"/>
      <c r="E7" s="153"/>
      <c r="F7" s="153" t="s">
        <v>221</v>
      </c>
      <c r="G7" s="153"/>
      <c r="H7" s="153"/>
      <c r="I7" s="153"/>
      <c r="J7" s="153" t="s">
        <v>106</v>
      </c>
      <c r="K7" s="153"/>
      <c r="L7" s="153"/>
      <c r="M7" s="153"/>
    </row>
    <row r="8" spans="1:13" ht="60" x14ac:dyDescent="0.2">
      <c r="A8" s="93" t="s">
        <v>41</v>
      </c>
      <c r="B8" s="118">
        <v>2015</v>
      </c>
      <c r="C8" s="119">
        <v>2016</v>
      </c>
      <c r="D8" s="120" t="s">
        <v>118</v>
      </c>
      <c r="E8" s="120" t="s">
        <v>119</v>
      </c>
      <c r="F8" s="119">
        <v>2015</v>
      </c>
      <c r="G8" s="121">
        <v>2016</v>
      </c>
      <c r="H8" s="120" t="s">
        <v>118</v>
      </c>
      <c r="I8" s="119" t="s">
        <v>119</v>
      </c>
      <c r="J8" s="119" t="s">
        <v>126</v>
      </c>
      <c r="K8" s="121" t="s">
        <v>127</v>
      </c>
      <c r="L8" s="120" t="s">
        <v>118</v>
      </c>
      <c r="M8" s="119" t="s">
        <v>119</v>
      </c>
    </row>
    <row r="9" spans="1:13" ht="22.5" customHeight="1" x14ac:dyDescent="0.25">
      <c r="A9" s="94" t="s">
        <v>193</v>
      </c>
      <c r="B9" s="124">
        <v>3328073.11527</v>
      </c>
      <c r="C9" s="124">
        <v>3091021.3871200001</v>
      </c>
      <c r="D9" s="108">
        <f>(C9-B9)/B9*100</f>
        <v>-7.1227920763624306</v>
      </c>
      <c r="E9" s="126">
        <f t="shared" ref="E9:E22" si="0">C9/C$22*100</f>
        <v>26.362462196399171</v>
      </c>
      <c r="F9" s="124">
        <v>30930106.802540001</v>
      </c>
      <c r="G9" s="124">
        <v>28682576.59505</v>
      </c>
      <c r="H9" s="108">
        <f t="shared" ref="H9:H21" si="1">(G9-F9)/F9*100</f>
        <v>-7.2664805907021055</v>
      </c>
      <c r="I9" s="110">
        <f t="shared" ref="I9:I22" si="2">G9/G$22*100</f>
        <v>26.696567982129928</v>
      </c>
      <c r="J9" s="124">
        <v>38671646.94201</v>
      </c>
      <c r="K9" s="124">
        <v>34812938.62274</v>
      </c>
      <c r="L9" s="108">
        <f t="shared" ref="L9:L22" si="3">(K9-J9)/J9*100</f>
        <v>-9.9781328813234129</v>
      </c>
      <c r="M9" s="126">
        <f t="shared" ref="M9:M22" si="4">K9/K$22*100</f>
        <v>26.712992567009174</v>
      </c>
    </row>
    <row r="10" spans="1:13" ht="22.5" customHeight="1" x14ac:dyDescent="0.25">
      <c r="A10" s="94" t="s">
        <v>194</v>
      </c>
      <c r="B10" s="124">
        <v>2106427.16371</v>
      </c>
      <c r="C10" s="124">
        <v>2236920.33403</v>
      </c>
      <c r="D10" s="108">
        <f t="shared" ref="D10:D22" si="5">(C10-B10)/B10*100</f>
        <v>6.1950003573902608</v>
      </c>
      <c r="E10" s="126">
        <f t="shared" si="0"/>
        <v>19.078071729929803</v>
      </c>
      <c r="F10" s="124">
        <v>18234467.123330001</v>
      </c>
      <c r="G10" s="124">
        <v>19812105.303410001</v>
      </c>
      <c r="H10" s="108">
        <f t="shared" si="1"/>
        <v>8.6519565908317588</v>
      </c>
      <c r="I10" s="110">
        <f t="shared" si="2"/>
        <v>18.440296475766456</v>
      </c>
      <c r="J10" s="124">
        <v>22031482.020890001</v>
      </c>
      <c r="K10" s="124">
        <v>23749888.454920001</v>
      </c>
      <c r="L10" s="108">
        <f t="shared" si="3"/>
        <v>7.7997768484236634</v>
      </c>
      <c r="M10" s="126">
        <f t="shared" si="4"/>
        <v>18.223988518715899</v>
      </c>
    </row>
    <row r="11" spans="1:13" ht="22.5" customHeight="1" x14ac:dyDescent="0.25">
      <c r="A11" s="94" t="s">
        <v>195</v>
      </c>
      <c r="B11" s="124">
        <v>1660067.15362</v>
      </c>
      <c r="C11" s="124">
        <v>1566825.5481</v>
      </c>
      <c r="D11" s="108">
        <f t="shared" si="5"/>
        <v>-5.6167369685421518</v>
      </c>
      <c r="E11" s="126">
        <f t="shared" si="0"/>
        <v>13.363019567659528</v>
      </c>
      <c r="F11" s="124">
        <v>15404939.808460001</v>
      </c>
      <c r="G11" s="124">
        <v>15476966.81622</v>
      </c>
      <c r="H11" s="108">
        <f t="shared" si="1"/>
        <v>0.46755786556494094</v>
      </c>
      <c r="I11" s="110">
        <f t="shared" si="2"/>
        <v>14.405327059692837</v>
      </c>
      <c r="J11" s="124">
        <v>18601141.5689</v>
      </c>
      <c r="K11" s="124">
        <v>18475614.185679998</v>
      </c>
      <c r="L11" s="108">
        <f t="shared" si="3"/>
        <v>-0.67483698650988366</v>
      </c>
      <c r="M11" s="126">
        <f t="shared" si="4"/>
        <v>14.176882617160528</v>
      </c>
    </row>
    <row r="12" spans="1:13" ht="22.5" customHeight="1" x14ac:dyDescent="0.25">
      <c r="A12" s="94" t="s">
        <v>196</v>
      </c>
      <c r="B12" s="124">
        <v>1003585.925</v>
      </c>
      <c r="C12" s="124">
        <v>937632.71271999995</v>
      </c>
      <c r="D12" s="108">
        <f t="shared" si="5"/>
        <v>-6.5717554059957637</v>
      </c>
      <c r="E12" s="126">
        <f t="shared" si="0"/>
        <v>7.9968087720735603</v>
      </c>
      <c r="F12" s="124">
        <v>9176179.7728300001</v>
      </c>
      <c r="G12" s="124">
        <v>9032397.4766899999</v>
      </c>
      <c r="H12" s="108">
        <f t="shared" si="1"/>
        <v>-1.5669080129154522</v>
      </c>
      <c r="I12" s="110">
        <f t="shared" si="2"/>
        <v>8.4069857698798227</v>
      </c>
      <c r="J12" s="124">
        <v>11382608.721039999</v>
      </c>
      <c r="K12" s="124">
        <v>11016271.136259999</v>
      </c>
      <c r="L12" s="108">
        <f t="shared" si="3"/>
        <v>-3.2183974144947052</v>
      </c>
      <c r="M12" s="126">
        <f t="shared" si="4"/>
        <v>8.4531091203788051</v>
      </c>
    </row>
    <row r="13" spans="1:13" ht="22.5" customHeight="1" x14ac:dyDescent="0.25">
      <c r="A13" s="95" t="s">
        <v>197</v>
      </c>
      <c r="B13" s="124">
        <v>989067.01625999995</v>
      </c>
      <c r="C13" s="124">
        <v>959442.12112000003</v>
      </c>
      <c r="D13" s="108">
        <f t="shared" si="5"/>
        <v>-2.9952363846912782</v>
      </c>
      <c r="E13" s="126">
        <f t="shared" si="0"/>
        <v>8.1828151539338077</v>
      </c>
      <c r="F13" s="124">
        <v>8675311.3843699992</v>
      </c>
      <c r="G13" s="124">
        <v>9074243.9885200001</v>
      </c>
      <c r="H13" s="108">
        <f t="shared" si="1"/>
        <v>4.5984816737384628</v>
      </c>
      <c r="I13" s="110">
        <f t="shared" si="2"/>
        <v>8.4459347898251718</v>
      </c>
      <c r="J13" s="124">
        <v>10624364.059459999</v>
      </c>
      <c r="K13" s="124">
        <v>10848022.91969</v>
      </c>
      <c r="L13" s="108">
        <f t="shared" si="3"/>
        <v>2.1051505669259654</v>
      </c>
      <c r="M13" s="126">
        <f t="shared" si="4"/>
        <v>8.3240073112109023</v>
      </c>
    </row>
    <row r="14" spans="1:13" ht="22.5" customHeight="1" x14ac:dyDescent="0.25">
      <c r="A14" s="94" t="s">
        <v>198</v>
      </c>
      <c r="B14" s="124">
        <v>973029.31149999995</v>
      </c>
      <c r="C14" s="124">
        <v>929499.15136999998</v>
      </c>
      <c r="D14" s="108">
        <f t="shared" si="5"/>
        <v>-4.4736740831470803</v>
      </c>
      <c r="E14" s="126">
        <f t="shared" si="0"/>
        <v>7.9274398882137014</v>
      </c>
      <c r="F14" s="124">
        <v>8944242.2794899996</v>
      </c>
      <c r="G14" s="124">
        <v>8064550.1387</v>
      </c>
      <c r="H14" s="108">
        <f t="shared" si="1"/>
        <v>-9.8352897126592556</v>
      </c>
      <c r="I14" s="110">
        <f t="shared" si="2"/>
        <v>7.5061530929635998</v>
      </c>
      <c r="J14" s="124">
        <v>11334628.595009999</v>
      </c>
      <c r="K14" s="124">
        <v>10084410.383920001</v>
      </c>
      <c r="L14" s="108">
        <f t="shared" si="3"/>
        <v>-11.030076553548472</v>
      </c>
      <c r="M14" s="126">
        <f t="shared" si="4"/>
        <v>7.7380649346378796</v>
      </c>
    </row>
    <row r="15" spans="1:13" ht="22.5" customHeight="1" x14ac:dyDescent="0.25">
      <c r="A15" s="94" t="s">
        <v>199</v>
      </c>
      <c r="B15" s="124">
        <v>850375.92148999998</v>
      </c>
      <c r="C15" s="124">
        <v>719449.47560000001</v>
      </c>
      <c r="D15" s="108">
        <f t="shared" si="5"/>
        <v>-15.396302103732557</v>
      </c>
      <c r="E15" s="126">
        <f t="shared" si="0"/>
        <v>6.135984591292603</v>
      </c>
      <c r="F15" s="124">
        <v>6991154.7629699996</v>
      </c>
      <c r="G15" s="124">
        <v>6427337.8469799999</v>
      </c>
      <c r="H15" s="108">
        <f t="shared" si="1"/>
        <v>-8.0647179916022562</v>
      </c>
      <c r="I15" s="110">
        <f t="shared" si="2"/>
        <v>5.9823029220335302</v>
      </c>
      <c r="J15" s="124">
        <v>8629423.0033299997</v>
      </c>
      <c r="K15" s="124">
        <v>7847855.3226899998</v>
      </c>
      <c r="L15" s="108">
        <f t="shared" si="3"/>
        <v>-9.0570097251971706</v>
      </c>
      <c r="M15" s="126">
        <f t="shared" si="4"/>
        <v>6.0218904003996823</v>
      </c>
    </row>
    <row r="16" spans="1:13" ht="22.5" customHeight="1" x14ac:dyDescent="0.25">
      <c r="A16" s="94" t="s">
        <v>200</v>
      </c>
      <c r="B16" s="124">
        <v>567671.40839999996</v>
      </c>
      <c r="C16" s="124">
        <v>590452.04789000005</v>
      </c>
      <c r="D16" s="108">
        <f t="shared" si="5"/>
        <v>4.0129975110439418</v>
      </c>
      <c r="E16" s="126">
        <f t="shared" si="0"/>
        <v>5.0358013878997152</v>
      </c>
      <c r="F16" s="124">
        <v>5283232.2374499999</v>
      </c>
      <c r="G16" s="124">
        <v>4733842.7559099998</v>
      </c>
      <c r="H16" s="108">
        <f t="shared" si="1"/>
        <v>-10.398738061251079</v>
      </c>
      <c r="I16" s="110">
        <f t="shared" si="2"/>
        <v>4.4060670257801959</v>
      </c>
      <c r="J16" s="124">
        <v>6537012.6429399997</v>
      </c>
      <c r="K16" s="124">
        <v>5861459.29794</v>
      </c>
      <c r="L16" s="108">
        <f t="shared" si="3"/>
        <v>-10.334282368714707</v>
      </c>
      <c r="M16" s="126">
        <f t="shared" si="4"/>
        <v>4.4976702585923327</v>
      </c>
    </row>
    <row r="17" spans="1:13" ht="22.5" customHeight="1" x14ac:dyDescent="0.25">
      <c r="A17" s="94" t="s">
        <v>201</v>
      </c>
      <c r="B17" s="124">
        <v>197015.60201</v>
      </c>
      <c r="C17" s="124">
        <v>186630.61832000001</v>
      </c>
      <c r="D17" s="108">
        <f t="shared" si="5"/>
        <v>-5.271147860397817</v>
      </c>
      <c r="E17" s="126">
        <f t="shared" si="0"/>
        <v>1.5917206657491807</v>
      </c>
      <c r="F17" s="124">
        <v>1755760.1891900001</v>
      </c>
      <c r="G17" s="124">
        <v>1768873.0328200001</v>
      </c>
      <c r="H17" s="108">
        <f t="shared" si="1"/>
        <v>0.74684707574156117</v>
      </c>
      <c r="I17" s="110">
        <f t="shared" si="2"/>
        <v>1.6463945983355317</v>
      </c>
      <c r="J17" s="124">
        <v>2118838.4757400001</v>
      </c>
      <c r="K17" s="124">
        <v>2122419.4044300001</v>
      </c>
      <c r="L17" s="108">
        <f t="shared" si="3"/>
        <v>0.16900432623819234</v>
      </c>
      <c r="M17" s="126">
        <f t="shared" si="4"/>
        <v>1.6285948850517429</v>
      </c>
    </row>
    <row r="18" spans="1:13" ht="22.5" customHeight="1" x14ac:dyDescent="0.25">
      <c r="A18" s="94" t="s">
        <v>202</v>
      </c>
      <c r="B18" s="124">
        <v>184518.91360999999</v>
      </c>
      <c r="C18" s="124">
        <v>170785.56114999999</v>
      </c>
      <c r="D18" s="108">
        <f t="shared" si="5"/>
        <v>-7.4427884878115371</v>
      </c>
      <c r="E18" s="126">
        <f t="shared" si="0"/>
        <v>1.4565825776128491</v>
      </c>
      <c r="F18" s="124">
        <v>1910574.3552699999</v>
      </c>
      <c r="G18" s="124">
        <v>1559952.3741599999</v>
      </c>
      <c r="H18" s="108">
        <f t="shared" si="1"/>
        <v>-18.351653268184403</v>
      </c>
      <c r="I18" s="110">
        <f t="shared" si="2"/>
        <v>1.4519398028151529</v>
      </c>
      <c r="J18" s="124">
        <v>2369008.30755</v>
      </c>
      <c r="K18" s="124">
        <v>1875262.1971400001</v>
      </c>
      <c r="L18" s="108">
        <f t="shared" si="3"/>
        <v>-20.841890205130866</v>
      </c>
      <c r="M18" s="126">
        <f t="shared" si="4"/>
        <v>1.4389438845209273</v>
      </c>
    </row>
    <row r="19" spans="1:13" ht="22.5" customHeight="1" x14ac:dyDescent="0.25">
      <c r="A19" s="94" t="s">
        <v>203</v>
      </c>
      <c r="B19" s="124">
        <v>229796.18938</v>
      </c>
      <c r="C19" s="124">
        <v>137324.15901</v>
      </c>
      <c r="D19" s="108">
        <f t="shared" si="5"/>
        <v>-40.240889380930781</v>
      </c>
      <c r="E19" s="126">
        <f t="shared" si="0"/>
        <v>1.1711995800606505</v>
      </c>
      <c r="F19" s="124">
        <v>1527409.55828</v>
      </c>
      <c r="G19" s="124">
        <v>1063712.6828600001</v>
      </c>
      <c r="H19" s="108">
        <f t="shared" si="1"/>
        <v>-30.358385077946231</v>
      </c>
      <c r="I19" s="110">
        <f t="shared" si="2"/>
        <v>0.99006021503404962</v>
      </c>
      <c r="J19" s="124">
        <v>1903395.0987499999</v>
      </c>
      <c r="K19" s="124">
        <v>1443968.0769700001</v>
      </c>
      <c r="L19" s="108">
        <f t="shared" si="3"/>
        <v>-24.137238878134937</v>
      </c>
      <c r="M19" s="126">
        <f t="shared" si="4"/>
        <v>1.1079992104401737</v>
      </c>
    </row>
    <row r="20" spans="1:13" ht="22.5" customHeight="1" x14ac:dyDescent="0.25">
      <c r="A20" s="94" t="s">
        <v>204</v>
      </c>
      <c r="B20" s="124">
        <v>125293.18524999999</v>
      </c>
      <c r="C20" s="124">
        <v>128436.47951</v>
      </c>
      <c r="D20" s="108">
        <f t="shared" si="5"/>
        <v>2.5087511772712392</v>
      </c>
      <c r="E20" s="126">
        <f t="shared" si="0"/>
        <v>1.0953990321224276</v>
      </c>
      <c r="F20" s="124">
        <v>1184572.05553</v>
      </c>
      <c r="G20" s="124">
        <v>1148041.20361</v>
      </c>
      <c r="H20" s="108">
        <f t="shared" si="1"/>
        <v>-3.0838860117846902</v>
      </c>
      <c r="I20" s="110">
        <f t="shared" si="2"/>
        <v>1.0685497495978082</v>
      </c>
      <c r="J20" s="124">
        <v>1486801.15607</v>
      </c>
      <c r="K20" s="124">
        <v>1397586.86261</v>
      </c>
      <c r="L20" s="108">
        <f t="shared" si="3"/>
        <v>-6.0004186232822496</v>
      </c>
      <c r="M20" s="126">
        <f t="shared" si="4"/>
        <v>1.072409539373502</v>
      </c>
    </row>
    <row r="21" spans="1:13" ht="22.5" customHeight="1" x14ac:dyDescent="0.25">
      <c r="A21" s="94" t="s">
        <v>205</v>
      </c>
      <c r="B21" s="124">
        <v>76866.474799999996</v>
      </c>
      <c r="C21" s="124">
        <v>70666.490829999995</v>
      </c>
      <c r="D21" s="108">
        <f t="shared" si="5"/>
        <v>-8.0659142833489241</v>
      </c>
      <c r="E21" s="126">
        <f t="shared" si="0"/>
        <v>0.60269485705300307</v>
      </c>
      <c r="F21" s="124">
        <v>640934.84730999998</v>
      </c>
      <c r="G21" s="124">
        <v>594590.52393000002</v>
      </c>
      <c r="H21" s="108">
        <f t="shared" si="1"/>
        <v>-7.2307385960533779</v>
      </c>
      <c r="I21" s="110">
        <f t="shared" si="2"/>
        <v>0.55342051614592147</v>
      </c>
      <c r="J21" s="124">
        <v>852954.81218999997</v>
      </c>
      <c r="K21" s="124">
        <v>786424.60984000005</v>
      </c>
      <c r="L21" s="108">
        <f t="shared" si="3"/>
        <v>-7.7999679935189787</v>
      </c>
      <c r="M21" s="126">
        <f t="shared" si="4"/>
        <v>0.60344675250846624</v>
      </c>
    </row>
    <row r="22" spans="1:13" ht="24" customHeight="1" x14ac:dyDescent="0.2">
      <c r="A22" s="113" t="s">
        <v>42</v>
      </c>
      <c r="B22" s="125">
        <f>SUM(B9:B21)</f>
        <v>12291787.380299998</v>
      </c>
      <c r="C22" s="125">
        <f>SUM(C9:C21)</f>
        <v>11725086.08677</v>
      </c>
      <c r="D22" s="123">
        <f t="shared" si="5"/>
        <v>-4.6104059238630226</v>
      </c>
      <c r="E22" s="127">
        <f t="shared" si="0"/>
        <v>100</v>
      </c>
      <c r="F22" s="111">
        <f>SUM(F9:F21)</f>
        <v>110658885.17702</v>
      </c>
      <c r="G22" s="111">
        <f>SUM(G9:G21)</f>
        <v>107439190.73886</v>
      </c>
      <c r="H22" s="123">
        <f>(G22-F22)/F22*100</f>
        <v>-2.9095670293528499</v>
      </c>
      <c r="I22" s="115">
        <f t="shared" si="2"/>
        <v>100</v>
      </c>
      <c r="J22" s="125">
        <f>SUM(J9:J21)</f>
        <v>136543305.40388</v>
      </c>
      <c r="K22" s="125">
        <f>SUM(K9:K21)</f>
        <v>130322121.47482999</v>
      </c>
      <c r="L22" s="123">
        <f t="shared" si="3"/>
        <v>-4.5561984241178566</v>
      </c>
      <c r="M22" s="12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M24" sqref="M24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228</v>
      </c>
    </row>
    <row r="22" spans="3:14" x14ac:dyDescent="0.2">
      <c r="C22" s="109" t="s">
        <v>229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7"/>
      <c r="I26" s="167"/>
      <c r="N26" t="s">
        <v>43</v>
      </c>
    </row>
    <row r="27" spans="3:14" x14ac:dyDescent="0.2">
      <c r="H27" s="167"/>
      <c r="I27" s="167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7"/>
      <c r="I39" s="167"/>
    </row>
    <row r="40" spans="8:9" x14ac:dyDescent="0.2">
      <c r="H40" s="167"/>
      <c r="I40" s="167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7"/>
      <c r="I51" s="167"/>
    </row>
    <row r="52" spans="3:9" x14ac:dyDescent="0.2">
      <c r="H52" s="167"/>
      <c r="I52" s="167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zoomScale="90" zoomScaleNormal="90" workbookViewId="0">
      <selection activeCell="P28" sqref="P28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8" width="11.7109375" bestFit="1" customWidth="1"/>
    <col min="9" max="9" width="10.140625" bestFit="1" customWidth="1"/>
    <col min="10" max="12" width="11.7109375" bestFit="1" customWidth="1"/>
    <col min="13" max="13" width="7" bestFit="1" customWidth="1"/>
    <col min="14" max="14" width="7.85546875" bestFit="1" customWidth="1"/>
    <col min="15" max="15" width="12.7109375" bestFit="1" customWidth="1"/>
    <col min="16" max="16" width="7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2" t="s">
        <v>121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165</v>
      </c>
      <c r="C5" s="128">
        <v>1065842.05684</v>
      </c>
      <c r="D5" s="128">
        <v>1140828.1350499999</v>
      </c>
      <c r="E5" s="128">
        <v>1193254.43998</v>
      </c>
      <c r="F5" s="128">
        <v>1159813.91812</v>
      </c>
      <c r="G5" s="128">
        <v>1095664.63885</v>
      </c>
      <c r="H5" s="128">
        <v>1216151.7166200001</v>
      </c>
      <c r="I5" s="98">
        <v>941982.23600999999</v>
      </c>
      <c r="J5" s="98">
        <v>1179559.9182500001</v>
      </c>
      <c r="K5" s="98">
        <v>1127807.64594</v>
      </c>
      <c r="L5" s="98">
        <v>1281526.9783399999</v>
      </c>
      <c r="M5" s="98">
        <v>0</v>
      </c>
      <c r="N5" s="98">
        <v>0</v>
      </c>
      <c r="O5" s="128">
        <v>11402431.684</v>
      </c>
      <c r="P5" s="99">
        <f t="shared" ref="P5:P24" si="0">O5/O$26*100</f>
        <v>10.612916576889127</v>
      </c>
    </row>
    <row r="6" spans="1:16" x14ac:dyDescent="0.2">
      <c r="A6" s="96" t="s">
        <v>100</v>
      </c>
      <c r="B6" s="97" t="s">
        <v>166</v>
      </c>
      <c r="C6" s="128">
        <v>628063.38780999999</v>
      </c>
      <c r="D6" s="128">
        <v>703842.56409</v>
      </c>
      <c r="E6" s="128">
        <v>741784.58134000003</v>
      </c>
      <c r="F6" s="128">
        <v>756367.42468000005</v>
      </c>
      <c r="G6" s="128">
        <v>685062.62482999999</v>
      </c>
      <c r="H6" s="128">
        <v>780309.95047000004</v>
      </c>
      <c r="I6" s="98">
        <v>566297.09759999998</v>
      </c>
      <c r="J6" s="98">
        <v>693724.46472000005</v>
      </c>
      <c r="K6" s="98">
        <v>673753.62549999997</v>
      </c>
      <c r="L6" s="98">
        <v>755326.24860000005</v>
      </c>
      <c r="M6" s="98">
        <v>0</v>
      </c>
      <c r="N6" s="98">
        <v>0</v>
      </c>
      <c r="O6" s="128">
        <v>6984531.9696399998</v>
      </c>
      <c r="P6" s="99">
        <f t="shared" si="0"/>
        <v>6.5009163989484007</v>
      </c>
    </row>
    <row r="7" spans="1:16" x14ac:dyDescent="0.2">
      <c r="A7" s="96" t="s">
        <v>99</v>
      </c>
      <c r="B7" s="97" t="s">
        <v>168</v>
      </c>
      <c r="C7" s="128">
        <v>556528.67908000003</v>
      </c>
      <c r="D7" s="128">
        <v>588514.52934000001</v>
      </c>
      <c r="E7" s="128">
        <v>600151.92191999999</v>
      </c>
      <c r="F7" s="128">
        <v>616966.29885000002</v>
      </c>
      <c r="G7" s="128">
        <v>589094.84034999995</v>
      </c>
      <c r="H7" s="128">
        <v>717265.23059000005</v>
      </c>
      <c r="I7" s="98">
        <v>509648.63620000001</v>
      </c>
      <c r="J7" s="98">
        <v>490896.61625999998</v>
      </c>
      <c r="K7" s="98">
        <v>626114.88778999995</v>
      </c>
      <c r="L7" s="98">
        <v>713521.13729999994</v>
      </c>
      <c r="M7" s="98">
        <v>0</v>
      </c>
      <c r="N7" s="98">
        <v>0</v>
      </c>
      <c r="O7" s="128">
        <v>6008702.7776800003</v>
      </c>
      <c r="P7" s="99">
        <f t="shared" si="0"/>
        <v>5.5926545391473192</v>
      </c>
    </row>
    <row r="8" spans="1:16" x14ac:dyDescent="0.2">
      <c r="A8" s="96" t="s">
        <v>98</v>
      </c>
      <c r="B8" s="97" t="s">
        <v>167</v>
      </c>
      <c r="C8" s="128">
        <v>438463.65474000003</v>
      </c>
      <c r="D8" s="128">
        <v>688462.19721999997</v>
      </c>
      <c r="E8" s="128">
        <v>619161.87526</v>
      </c>
      <c r="F8" s="128">
        <v>548180.41882999998</v>
      </c>
      <c r="G8" s="128">
        <v>536116.82715999999</v>
      </c>
      <c r="H8" s="128">
        <v>569008.61968</v>
      </c>
      <c r="I8" s="98">
        <v>407880.04177000001</v>
      </c>
      <c r="J8" s="98">
        <v>654626.72603999998</v>
      </c>
      <c r="K8" s="98">
        <v>558857.67614</v>
      </c>
      <c r="L8" s="98">
        <v>732216.34470999998</v>
      </c>
      <c r="M8" s="98">
        <v>0</v>
      </c>
      <c r="N8" s="98">
        <v>0</v>
      </c>
      <c r="O8" s="128">
        <v>5752974.38155</v>
      </c>
      <c r="P8" s="99">
        <f t="shared" si="0"/>
        <v>5.3546330179767354</v>
      </c>
    </row>
    <row r="9" spans="1:16" x14ac:dyDescent="0.2">
      <c r="A9" s="96" t="s">
        <v>97</v>
      </c>
      <c r="B9" s="97" t="s">
        <v>169</v>
      </c>
      <c r="C9" s="128">
        <v>448435.20893999998</v>
      </c>
      <c r="D9" s="128">
        <v>475273.13685000001</v>
      </c>
      <c r="E9" s="128">
        <v>526448.31573000003</v>
      </c>
      <c r="F9" s="128">
        <v>559005.99416999996</v>
      </c>
      <c r="G9" s="128">
        <v>564564.56839000003</v>
      </c>
      <c r="H9" s="128">
        <v>632698.05518000002</v>
      </c>
      <c r="I9" s="98">
        <v>421063.80505000002</v>
      </c>
      <c r="J9" s="98">
        <v>604118.79364000005</v>
      </c>
      <c r="K9" s="98">
        <v>489603.67911000003</v>
      </c>
      <c r="L9" s="98">
        <v>589516.75552999997</v>
      </c>
      <c r="M9" s="98">
        <v>0</v>
      </c>
      <c r="N9" s="98">
        <v>0</v>
      </c>
      <c r="O9" s="128">
        <v>5310728.3125900002</v>
      </c>
      <c r="P9" s="99">
        <f t="shared" si="0"/>
        <v>4.9430084832807166</v>
      </c>
    </row>
    <row r="10" spans="1:16" x14ac:dyDescent="0.2">
      <c r="A10" s="96" t="s">
        <v>96</v>
      </c>
      <c r="B10" s="97" t="s">
        <v>170</v>
      </c>
      <c r="C10" s="128">
        <v>414297.23570999998</v>
      </c>
      <c r="D10" s="128">
        <v>511153.19711000001</v>
      </c>
      <c r="E10" s="128">
        <v>513527.96927</v>
      </c>
      <c r="F10" s="128">
        <v>481880.89224000002</v>
      </c>
      <c r="G10" s="128">
        <v>527444.86488999997</v>
      </c>
      <c r="H10" s="128">
        <v>560391.02066000004</v>
      </c>
      <c r="I10" s="98">
        <v>419106.76467</v>
      </c>
      <c r="J10" s="98">
        <v>499312.50060000003</v>
      </c>
      <c r="K10" s="98">
        <v>488438.73927000002</v>
      </c>
      <c r="L10" s="98">
        <v>500577.02773999999</v>
      </c>
      <c r="M10" s="98">
        <v>0</v>
      </c>
      <c r="N10" s="98">
        <v>0</v>
      </c>
      <c r="O10" s="128">
        <v>4916130.2121599996</v>
      </c>
      <c r="P10" s="99">
        <f t="shared" si="0"/>
        <v>4.5757327269050903</v>
      </c>
    </row>
    <row r="11" spans="1:16" x14ac:dyDescent="0.2">
      <c r="A11" s="96" t="s">
        <v>95</v>
      </c>
      <c r="B11" s="97" t="s">
        <v>171</v>
      </c>
      <c r="C11" s="128">
        <v>376927.62553999998</v>
      </c>
      <c r="D11" s="128">
        <v>421188.77789000003</v>
      </c>
      <c r="E11" s="128">
        <v>422786.21298000001</v>
      </c>
      <c r="F11" s="128">
        <v>422270.05832000001</v>
      </c>
      <c r="G11" s="128">
        <v>402615.90191000002</v>
      </c>
      <c r="H11" s="128">
        <v>443702.19757000002</v>
      </c>
      <c r="I11" s="98">
        <v>350062.85934000002</v>
      </c>
      <c r="J11" s="98">
        <v>441196.25871000002</v>
      </c>
      <c r="K11" s="98">
        <v>415188.68713999999</v>
      </c>
      <c r="L11" s="98">
        <v>447651.06453999999</v>
      </c>
      <c r="M11" s="98">
        <v>0</v>
      </c>
      <c r="N11" s="98">
        <v>0</v>
      </c>
      <c r="O11" s="128">
        <v>4143589.6439399999</v>
      </c>
      <c r="P11" s="99">
        <f t="shared" si="0"/>
        <v>3.8566835951057596</v>
      </c>
    </row>
    <row r="12" spans="1:16" x14ac:dyDescent="0.2">
      <c r="A12" s="96" t="s">
        <v>94</v>
      </c>
      <c r="B12" s="97" t="s">
        <v>172</v>
      </c>
      <c r="C12" s="128">
        <v>259748.58504999999</v>
      </c>
      <c r="D12" s="128">
        <v>297367.19154999999</v>
      </c>
      <c r="E12" s="128">
        <v>282096.83110000001</v>
      </c>
      <c r="F12" s="128">
        <v>368187.11</v>
      </c>
      <c r="G12" s="128">
        <v>337388.03167</v>
      </c>
      <c r="H12" s="128">
        <v>316411.03013999999</v>
      </c>
      <c r="I12" s="98">
        <v>223815.19417</v>
      </c>
      <c r="J12" s="98">
        <v>340457.20633999998</v>
      </c>
      <c r="K12" s="98">
        <v>298156.13202999998</v>
      </c>
      <c r="L12" s="98">
        <v>312408.02707000001</v>
      </c>
      <c r="M12" s="98">
        <v>0</v>
      </c>
      <c r="N12" s="98">
        <v>0</v>
      </c>
      <c r="O12" s="128">
        <v>3036035.3391200001</v>
      </c>
      <c r="P12" s="99">
        <f t="shared" si="0"/>
        <v>2.8258173933004951</v>
      </c>
    </row>
    <row r="13" spans="1:16" x14ac:dyDescent="0.2">
      <c r="A13" s="96" t="s">
        <v>93</v>
      </c>
      <c r="B13" s="97" t="s">
        <v>173</v>
      </c>
      <c r="C13" s="128">
        <v>248635.21445999999</v>
      </c>
      <c r="D13" s="128">
        <v>294772.44918</v>
      </c>
      <c r="E13" s="128">
        <v>366049.47113999998</v>
      </c>
      <c r="F13" s="128">
        <v>328492.18054999999</v>
      </c>
      <c r="G13" s="128">
        <v>274292.45529999997</v>
      </c>
      <c r="H13" s="128">
        <v>334991.63939000003</v>
      </c>
      <c r="I13" s="98">
        <v>283754.73997</v>
      </c>
      <c r="J13" s="98">
        <v>282931.08046999999</v>
      </c>
      <c r="K13" s="98">
        <v>270874.20987999998</v>
      </c>
      <c r="L13" s="98">
        <v>280871.25127000001</v>
      </c>
      <c r="M13" s="98">
        <v>0</v>
      </c>
      <c r="N13" s="98">
        <v>0</v>
      </c>
      <c r="O13" s="128">
        <v>2965664.6916100001</v>
      </c>
      <c r="P13" s="99">
        <f t="shared" si="0"/>
        <v>2.7603192756899091</v>
      </c>
    </row>
    <row r="14" spans="1:16" x14ac:dyDescent="0.2">
      <c r="A14" s="96" t="s">
        <v>92</v>
      </c>
      <c r="B14" s="97" t="s">
        <v>206</v>
      </c>
      <c r="C14" s="128">
        <v>263091.62271999998</v>
      </c>
      <c r="D14" s="128">
        <v>256114.23434</v>
      </c>
      <c r="E14" s="128">
        <v>325157.90655000001</v>
      </c>
      <c r="F14" s="128">
        <v>287479.20513000002</v>
      </c>
      <c r="G14" s="128">
        <v>301558.40015</v>
      </c>
      <c r="H14" s="128">
        <v>296700.10053</v>
      </c>
      <c r="I14" s="98">
        <v>167475.73694999999</v>
      </c>
      <c r="J14" s="98">
        <v>248604.89655999999</v>
      </c>
      <c r="K14" s="98">
        <v>258736.51892999999</v>
      </c>
      <c r="L14" s="98">
        <v>215489.00847</v>
      </c>
      <c r="M14" s="98">
        <v>0</v>
      </c>
      <c r="N14" s="98">
        <v>0</v>
      </c>
      <c r="O14" s="128">
        <v>2620407.6303300001</v>
      </c>
      <c r="P14" s="99">
        <f t="shared" si="0"/>
        <v>2.4389681384506345</v>
      </c>
    </row>
    <row r="15" spans="1:16" x14ac:dyDescent="0.2">
      <c r="A15" s="96" t="s">
        <v>91</v>
      </c>
      <c r="B15" s="97" t="s">
        <v>207</v>
      </c>
      <c r="C15" s="128">
        <v>185933.19967</v>
      </c>
      <c r="D15" s="128">
        <v>201457.27963999999</v>
      </c>
      <c r="E15" s="128">
        <v>279749.09022999997</v>
      </c>
      <c r="F15" s="128">
        <v>279613.66245</v>
      </c>
      <c r="G15" s="128">
        <v>290555.06630000001</v>
      </c>
      <c r="H15" s="128">
        <v>266783.13519</v>
      </c>
      <c r="I15" s="98">
        <v>187710.85307000001</v>
      </c>
      <c r="J15" s="98">
        <v>264450.03026999999</v>
      </c>
      <c r="K15" s="98">
        <v>221562.44482</v>
      </c>
      <c r="L15" s="98">
        <v>233082.97438</v>
      </c>
      <c r="M15" s="98">
        <v>0</v>
      </c>
      <c r="N15" s="98">
        <v>0</v>
      </c>
      <c r="O15" s="128">
        <v>2410897.7360200002</v>
      </c>
      <c r="P15" s="99">
        <f t="shared" si="0"/>
        <v>2.2439649065115264</v>
      </c>
    </row>
    <row r="16" spans="1:16" x14ac:dyDescent="0.2">
      <c r="A16" s="96" t="s">
        <v>90</v>
      </c>
      <c r="B16" s="97" t="s">
        <v>208</v>
      </c>
      <c r="C16" s="128">
        <v>243373.28017000001</v>
      </c>
      <c r="D16" s="128">
        <v>297419.60674000002</v>
      </c>
      <c r="E16" s="128">
        <v>248036.21440999999</v>
      </c>
      <c r="F16" s="128">
        <v>209347.40312999999</v>
      </c>
      <c r="G16" s="128">
        <v>211017.99934000001</v>
      </c>
      <c r="H16" s="128">
        <v>196682.71979</v>
      </c>
      <c r="I16" s="98">
        <v>206226.67292000001</v>
      </c>
      <c r="J16" s="98">
        <v>208590.11596</v>
      </c>
      <c r="K16" s="98">
        <v>195855.33079000001</v>
      </c>
      <c r="L16" s="98">
        <v>252386.21739000001</v>
      </c>
      <c r="M16" s="98">
        <v>0</v>
      </c>
      <c r="N16" s="98">
        <v>0</v>
      </c>
      <c r="O16" s="128">
        <v>2268935.5606399998</v>
      </c>
      <c r="P16" s="99">
        <f t="shared" si="0"/>
        <v>2.1118323258361453</v>
      </c>
    </row>
    <row r="17" spans="1:16" x14ac:dyDescent="0.2">
      <c r="A17" s="96" t="s">
        <v>89</v>
      </c>
      <c r="B17" s="97" t="s">
        <v>209</v>
      </c>
      <c r="C17" s="128">
        <v>181803.33992999999</v>
      </c>
      <c r="D17" s="128">
        <v>220643.72347</v>
      </c>
      <c r="E17" s="128">
        <v>250975.14605000001</v>
      </c>
      <c r="F17" s="128">
        <v>239025.26736999999</v>
      </c>
      <c r="G17" s="128">
        <v>228788.39235000001</v>
      </c>
      <c r="H17" s="128">
        <v>271433.23891000001</v>
      </c>
      <c r="I17" s="98">
        <v>186022.08507</v>
      </c>
      <c r="J17" s="98">
        <v>213349.07623000001</v>
      </c>
      <c r="K17" s="98">
        <v>234697.23103</v>
      </c>
      <c r="L17" s="98">
        <v>236254.8567</v>
      </c>
      <c r="M17" s="98">
        <v>0</v>
      </c>
      <c r="N17" s="98">
        <v>0</v>
      </c>
      <c r="O17" s="128">
        <v>2262992.3571100002</v>
      </c>
      <c r="P17" s="99">
        <f t="shared" si="0"/>
        <v>2.1063006353150908</v>
      </c>
    </row>
    <row r="18" spans="1:16" x14ac:dyDescent="0.2">
      <c r="A18" s="96" t="s">
        <v>88</v>
      </c>
      <c r="B18" s="97" t="s">
        <v>210</v>
      </c>
      <c r="C18" s="128">
        <v>213991.98456000001</v>
      </c>
      <c r="D18" s="128">
        <v>271159.29079</v>
      </c>
      <c r="E18" s="128">
        <v>270150.44751000003</v>
      </c>
      <c r="F18" s="128">
        <v>214116.29029</v>
      </c>
      <c r="G18" s="128">
        <v>209680.16454999999</v>
      </c>
      <c r="H18" s="128">
        <v>295138.72317999997</v>
      </c>
      <c r="I18" s="98">
        <v>195245.54930000001</v>
      </c>
      <c r="J18" s="98">
        <v>220575.90311000001</v>
      </c>
      <c r="K18" s="98">
        <v>161943.57292999999</v>
      </c>
      <c r="L18" s="98">
        <v>208666.24114</v>
      </c>
      <c r="M18" s="98">
        <v>0</v>
      </c>
      <c r="N18" s="98">
        <v>0</v>
      </c>
      <c r="O18" s="128">
        <v>2260668.1673599998</v>
      </c>
      <c r="P18" s="99">
        <f t="shared" si="0"/>
        <v>2.1041373746519967</v>
      </c>
    </row>
    <row r="19" spans="1:16" x14ac:dyDescent="0.2">
      <c r="A19" s="96" t="s">
        <v>87</v>
      </c>
      <c r="B19" s="97" t="s">
        <v>211</v>
      </c>
      <c r="C19" s="128">
        <v>189578.59146</v>
      </c>
      <c r="D19" s="128">
        <v>236838.03367</v>
      </c>
      <c r="E19" s="128">
        <v>267855.39811000001</v>
      </c>
      <c r="F19" s="128">
        <v>258142.36657000001</v>
      </c>
      <c r="G19" s="128">
        <v>230356.19670999999</v>
      </c>
      <c r="H19" s="128">
        <v>233716.89439999999</v>
      </c>
      <c r="I19" s="98">
        <v>186103.74841999999</v>
      </c>
      <c r="J19" s="98">
        <v>200260.49296999999</v>
      </c>
      <c r="K19" s="98">
        <v>203352.5491</v>
      </c>
      <c r="L19" s="98">
        <v>221976.08966999999</v>
      </c>
      <c r="M19" s="98">
        <v>0</v>
      </c>
      <c r="N19" s="98">
        <v>0</v>
      </c>
      <c r="O19" s="128">
        <v>2228180.3610800002</v>
      </c>
      <c r="P19" s="99">
        <f t="shared" si="0"/>
        <v>2.0738990546715677</v>
      </c>
    </row>
    <row r="20" spans="1:16" x14ac:dyDescent="0.2">
      <c r="A20" s="96" t="s">
        <v>86</v>
      </c>
      <c r="B20" s="97" t="s">
        <v>212</v>
      </c>
      <c r="C20" s="128">
        <v>172772.86040999999</v>
      </c>
      <c r="D20" s="128">
        <v>207595.95009</v>
      </c>
      <c r="E20" s="128">
        <v>233815.10373</v>
      </c>
      <c r="F20" s="128">
        <v>202285.8083</v>
      </c>
      <c r="G20" s="128">
        <v>204384.16818000001</v>
      </c>
      <c r="H20" s="128">
        <v>236439.66106000001</v>
      </c>
      <c r="I20" s="98">
        <v>169351.772</v>
      </c>
      <c r="J20" s="98">
        <v>196712.68781</v>
      </c>
      <c r="K20" s="98">
        <v>206239.66179000001</v>
      </c>
      <c r="L20" s="98">
        <v>205723.62588000001</v>
      </c>
      <c r="M20" s="98">
        <v>0</v>
      </c>
      <c r="N20" s="98">
        <v>0</v>
      </c>
      <c r="O20" s="128">
        <v>2035321.2992499999</v>
      </c>
      <c r="P20" s="99">
        <f t="shared" si="0"/>
        <v>1.8943937358919798</v>
      </c>
    </row>
    <row r="21" spans="1:16" x14ac:dyDescent="0.2">
      <c r="A21" s="96" t="s">
        <v>85</v>
      </c>
      <c r="B21" s="97" t="s">
        <v>161</v>
      </c>
      <c r="C21" s="128">
        <v>123030.85677</v>
      </c>
      <c r="D21" s="128">
        <v>152814.32201</v>
      </c>
      <c r="E21" s="128">
        <v>169218.49363000001</v>
      </c>
      <c r="F21" s="128">
        <v>175276.22732000001</v>
      </c>
      <c r="G21" s="128">
        <v>186060.73895999999</v>
      </c>
      <c r="H21" s="128">
        <v>230555.33313000001</v>
      </c>
      <c r="I21" s="98">
        <v>171623.27022000001</v>
      </c>
      <c r="J21" s="98">
        <v>246456.48848999999</v>
      </c>
      <c r="K21" s="98">
        <v>231085.59916000001</v>
      </c>
      <c r="L21" s="98">
        <v>256925.80507</v>
      </c>
      <c r="M21" s="98">
        <v>0</v>
      </c>
      <c r="N21" s="98">
        <v>0</v>
      </c>
      <c r="O21" s="128">
        <v>1943047.13476</v>
      </c>
      <c r="P21" s="99">
        <f t="shared" si="0"/>
        <v>1.8085087214429414</v>
      </c>
    </row>
    <row r="22" spans="1:16" x14ac:dyDescent="0.2">
      <c r="A22" s="96" t="s">
        <v>84</v>
      </c>
      <c r="B22" s="97" t="s">
        <v>213</v>
      </c>
      <c r="C22" s="128">
        <v>159190.0061</v>
      </c>
      <c r="D22" s="128">
        <v>107601.87053</v>
      </c>
      <c r="E22" s="128">
        <v>142083.34093999999</v>
      </c>
      <c r="F22" s="128">
        <v>182931.74450999999</v>
      </c>
      <c r="G22" s="128">
        <v>193522.27416999999</v>
      </c>
      <c r="H22" s="128">
        <v>204268.78322000001</v>
      </c>
      <c r="I22" s="98">
        <v>160001.01671</v>
      </c>
      <c r="J22" s="98">
        <v>214387.21720000001</v>
      </c>
      <c r="K22" s="98">
        <v>202463.89837000001</v>
      </c>
      <c r="L22" s="98">
        <v>226954.54313000001</v>
      </c>
      <c r="M22" s="98">
        <v>0</v>
      </c>
      <c r="N22" s="98">
        <v>0</v>
      </c>
      <c r="O22" s="128">
        <v>1793404.6948800001</v>
      </c>
      <c r="P22" s="99">
        <f t="shared" si="0"/>
        <v>1.6692276650138043</v>
      </c>
    </row>
    <row r="23" spans="1:16" x14ac:dyDescent="0.2">
      <c r="A23" s="96" t="s">
        <v>83</v>
      </c>
      <c r="B23" s="97" t="s">
        <v>214</v>
      </c>
      <c r="C23" s="128">
        <v>103484.04521</v>
      </c>
      <c r="D23" s="128">
        <v>155072.16902</v>
      </c>
      <c r="E23" s="128">
        <v>154850.55475000001</v>
      </c>
      <c r="F23" s="128">
        <v>183889.47145000001</v>
      </c>
      <c r="G23" s="128">
        <v>159194.60222</v>
      </c>
      <c r="H23" s="128">
        <v>177218.83293999999</v>
      </c>
      <c r="I23" s="98">
        <v>115801.96743999999</v>
      </c>
      <c r="J23" s="98">
        <v>126944.598</v>
      </c>
      <c r="K23" s="98">
        <v>111401.22704</v>
      </c>
      <c r="L23" s="98">
        <v>142348.27293000001</v>
      </c>
      <c r="M23" s="98">
        <v>0</v>
      </c>
      <c r="N23" s="98">
        <v>0</v>
      </c>
      <c r="O23" s="128">
        <v>1430205.7409999999</v>
      </c>
      <c r="P23" s="99">
        <f t="shared" si="0"/>
        <v>1.3311769487134684</v>
      </c>
    </row>
    <row r="24" spans="1:16" x14ac:dyDescent="0.2">
      <c r="A24" s="96" t="s">
        <v>82</v>
      </c>
      <c r="B24" s="97" t="s">
        <v>215</v>
      </c>
      <c r="C24" s="128">
        <v>95495.424339999998</v>
      </c>
      <c r="D24" s="128">
        <v>138267.77092000001</v>
      </c>
      <c r="E24" s="128">
        <v>129489.88235</v>
      </c>
      <c r="F24" s="128">
        <v>159300.27442999999</v>
      </c>
      <c r="G24" s="128">
        <v>115600.33018999999</v>
      </c>
      <c r="H24" s="128">
        <v>125670.10021999999</v>
      </c>
      <c r="I24" s="98">
        <v>107796.37978</v>
      </c>
      <c r="J24" s="98">
        <v>149955.46111999999</v>
      </c>
      <c r="K24" s="98">
        <v>143946.24632000001</v>
      </c>
      <c r="L24" s="98">
        <v>179985.76024999999</v>
      </c>
      <c r="M24" s="98">
        <v>0</v>
      </c>
      <c r="N24" s="98">
        <v>0</v>
      </c>
      <c r="O24" s="128">
        <v>1345507.62992</v>
      </c>
      <c r="P24" s="99">
        <f t="shared" si="0"/>
        <v>1.2523434146021908</v>
      </c>
    </row>
    <row r="25" spans="1:16" x14ac:dyDescent="0.2">
      <c r="A25" s="100"/>
      <c r="B25" s="168" t="s">
        <v>81</v>
      </c>
      <c r="C25" s="168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9">
        <f>SUM(O5:O24)</f>
        <v>73120357.324640006</v>
      </c>
      <c r="P25" s="102">
        <f>SUM(P5:P24)</f>
        <v>68.05743492834489</v>
      </c>
    </row>
    <row r="26" spans="1:16" ht="13.5" customHeight="1" x14ac:dyDescent="0.2">
      <c r="A26" s="100"/>
      <c r="B26" s="169" t="s">
        <v>80</v>
      </c>
      <c r="C26" s="169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>
        <v>107439190.73886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  <row r="30" spans="1:16" x14ac:dyDescent="0.2">
      <c r="P30" s="15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P9" sqref="P9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2016-10-31T19:03:36Z</dcterms:modified>
</cp:coreProperties>
</file>