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16. Haziran 17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O25" i="23" l="1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4" i="1"/>
  <c r="H45" i="1"/>
  <c r="H46" i="1"/>
  <c r="P5" i="23" l="1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7" i="23"/>
  <c r="O71" i="22" l="1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J9" i="1"/>
  <c r="J9" i="2" s="1"/>
  <c r="G9" i="1"/>
  <c r="F9" i="1"/>
  <c r="F9" i="2" s="1"/>
  <c r="C9" i="1"/>
  <c r="C9" i="2" s="1"/>
  <c r="B9" i="1"/>
  <c r="B9" i="2" s="1"/>
  <c r="K22" i="1" l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M9" i="1" s="1"/>
  <c r="J46" i="2"/>
  <c r="J44" i="2" l="1"/>
  <c r="J45" i="1"/>
  <c r="L45" i="1" s="1"/>
  <c r="C8" i="2"/>
  <c r="C44" i="1"/>
  <c r="M8" i="1"/>
  <c r="B8" i="2"/>
  <c r="B44" i="1"/>
  <c r="G8" i="2"/>
  <c r="G44" i="1"/>
  <c r="M10" i="1"/>
  <c r="K44" i="2"/>
  <c r="M27" i="2" s="1"/>
  <c r="F8" i="2"/>
  <c r="F44" i="1"/>
  <c r="F46" i="2"/>
  <c r="C46" i="2"/>
  <c r="C45" i="2"/>
  <c r="B46" i="2"/>
  <c r="F44" i="2" l="1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12" i="1"/>
  <c r="I11" i="1"/>
  <c r="I10" i="1"/>
  <c r="I13" i="1"/>
  <c r="G44" i="2"/>
  <c r="I8" i="2" s="1"/>
  <c r="I9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8" i="23"/>
  <c r="P9" i="23"/>
  <c r="P10" i="23"/>
  <c r="P11" i="23"/>
  <c r="P12" i="23"/>
  <c r="P6" i="23" l="1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<sst xmlns="http://schemas.openxmlformats.org/spreadsheetml/2006/main" count="421" uniqueCount="228">
  <si>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</si>
  <si>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</si>
  <si>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</si>
  <si>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</si>
  <si>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</si>
  <si>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</si>
  <si>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</si>
  <si>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</si>
  <si>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</si>
  <si>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</si>
  <si>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</si>
  <si>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</si>
  <si>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</si>
  <si>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</si>
  <si>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</si>
  <si>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</si>
  <si>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</si>
  <si>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</si>
  <si>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</si>
  <si>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</si>
  <si>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</si>
  <si>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</si>
  <si>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</si>
  <si>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</si>
  <si>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</si>
  <si>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</si>
  <si>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</si>
  <si>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</si>
  <si>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</si>
  <si>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</si>
  <si>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</si>
  <si>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</si>
  <si>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</si>
  <si>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</si>
  <si>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</si>
  <si>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</si>
  <si>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</si>
  <si>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</si>
  <si>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</si>
  <si>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</si>
  <si>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</si>
  <si>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</si>
  <si>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</si>
  <si>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</si>
  <si>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</si>
  <si>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</si>
  <si>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</si>
  <si>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</si>
  <si>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</si>
  <si>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</si>
  <si>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</si>
  <si>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</si>
  <si>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</si>
  <si>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</si>
  <si>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</si>
  <si>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</si>
  <si>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</si>
  <si>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</si>
  <si>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</si>
  <si>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</si>
  <si>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</si>
  <si>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</si>
  <si>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</si>
  <si>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</si>
  <si>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</si>
  <si>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</si>
  <si>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</si>
  <si>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</si>
  <si>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</si>
  <si>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</si>
  <si>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</si>
  <si>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</si>
  <si>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</si>
  <si>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</si>
  <si>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</si>
  <si>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</si>
  <si>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</si>
  <si>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</si>
  <si>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</si>
  <si>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</si>
  <si>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</si>
  <si>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</si>
  <si>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</si>
  <si>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</si>
  <si>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</si>
  <si>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</si>
  <si>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</si>
  <si>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</si>
  <si>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</si>
  <si>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</si>
  <si>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</si>
  <si>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</si>
  <si>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</si>
  <si>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</si>
  <si>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</si>
  <si>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</si>
  <si>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</si>
  <si>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</si>
  <si>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</si>
  <si>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</si>
  <si>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</si>
  <si>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</si>
  <si>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</si>
  <si>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</si>
  <si>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</si>
  <si>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</si>
  <si>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</si>
  <si>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</si>
  <si>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</si>
  <si>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</si>
  <si>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</si>
  <si>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</si>
  <si>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</si>
  <si>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</si>
  <si>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</si>
  <si>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</si>
  <si>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</si>
  <si>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</si>
  <si>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</si>
  <si>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</si>
  <si>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</si>
  <si>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</si>
  <si>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</si>
  <si>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</si>
  <si>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1 - 30 HAZIRAN İHRACAT RAKAMLARI</t>
  </si>
  <si>
    <t xml:space="preserve">SEKTÖREL BAZDA İHRACAT RAKAMLARI -1.000 $ </t>
  </si>
  <si>
    <t>1 - 30 HAZIRAN</t>
  </si>
  <si>
    <t>1 OCAK  -  30 HAZIRAN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</si>
  <si>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</si>
  <si>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</si>
  <si>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</si>
  <si>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</si>
  <si>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</si>
  <si>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</si>
  <si>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</si>
  <si>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</si>
  <si>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</si>
  <si>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</si>
  <si>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</si>
  <si>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</si>
  <si>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</si>
  <si>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</si>
  <si>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</si>
  <si>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</si>
  <si>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</si>
  <si>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</si>
  <si>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</si>
  <si>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</si>
  <si>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</si>
  <si>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</si>
  <si>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</si>
  <si>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</si>
  <si>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</si>
  <si>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</si>
  <si>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</si>
  <si>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</si>
  <si>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</si>
  <si>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1 - 30 HAZIRAN</t>
  </si>
  <si>
    <t>2017  1 - 30 HAZIRAN</t>
  </si>
  <si>
    <t>LİBERYA</t>
  </si>
  <si>
    <t>İZLANDA</t>
  </si>
  <si>
    <t>SINGAPUR</t>
  </si>
  <si>
    <t>MARSHALL ADALARI</t>
  </si>
  <si>
    <t xml:space="preserve">MALTA </t>
  </si>
  <si>
    <t>CEBELİ TARIK</t>
  </si>
  <si>
    <t>ŞİLİ</t>
  </si>
  <si>
    <t xml:space="preserve">RUSYA FEDERASYONU </t>
  </si>
  <si>
    <t>SOMALI</t>
  </si>
  <si>
    <t>KANADA</t>
  </si>
  <si>
    <t xml:space="preserve">ALMANYA </t>
  </si>
  <si>
    <t>BİRLEŞİK KRALLIK</t>
  </si>
  <si>
    <t>İTALYA</t>
  </si>
  <si>
    <t>BİRLEŞİK DEVLETLER</t>
  </si>
  <si>
    <t>IRAK</t>
  </si>
  <si>
    <t>FRANSA</t>
  </si>
  <si>
    <t>İSPANYA</t>
  </si>
  <si>
    <t>HOLLANDA</t>
  </si>
  <si>
    <t>İSRAİL</t>
  </si>
  <si>
    <t xml:space="preserve">ROMANYA 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</si>
  <si>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</si>
  <si>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</si>
  <si>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</si>
  <si>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</si>
  <si>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</si>
  <si>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</si>
  <si>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</si>
  <si>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</si>
  <si>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</si>
  <si>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</si>
  <si>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MUŞ</t>
  </si>
  <si>
    <t>TUNCELI</t>
  </si>
  <si>
    <t>BINGÖL</t>
  </si>
  <si>
    <t>BITLIS</t>
  </si>
  <si>
    <t>KASTAMONU</t>
  </si>
  <si>
    <t>ZONGULDAK</t>
  </si>
  <si>
    <t>ÇANKIRI</t>
  </si>
  <si>
    <t>ERZINCAN</t>
  </si>
  <si>
    <t>KIRIKKALE</t>
  </si>
  <si>
    <t>İMMİB</t>
  </si>
  <si>
    <t>UİB</t>
  </si>
  <si>
    <t>İTKİB</t>
  </si>
  <si>
    <t>AKİB</t>
  </si>
  <si>
    <t>OAİB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</si>
  <si>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</si>
  <si>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</si>
  <si>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</si>
  <si>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</si>
  <si>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</si>
  <si>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</si>
  <si>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</si>
  <si>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</si>
  <si>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BİRLEŞİK ARAP EMİRLİKLERİ</t>
  </si>
  <si>
    <t xml:space="preserve">POLONYA </t>
  </si>
  <si>
    <t>İRAN (İSLAM CUM.)</t>
  </si>
  <si>
    <t xml:space="preserve">SUUDİ ARABİSTAN </t>
  </si>
  <si>
    <t>BELÇİKA</t>
  </si>
  <si>
    <t>ÇİN HALK CUMHURİYETİ</t>
  </si>
  <si>
    <t>BULGARİSTAN</t>
  </si>
  <si>
    <t xml:space="preserve">MISIR </t>
  </si>
  <si>
    <t>CEZAYİR</t>
  </si>
  <si>
    <t>HAZİRAN (2017/2016)</t>
  </si>
  <si>
    <t>OCAK-HAZİRAN
(2017/2016)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</si>
  <si>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</si>
  <si>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Haziran - 30 Haziran</t>
  </si>
  <si>
    <t>1 Ocak - 30 Haziran</t>
  </si>
  <si>
    <t>1 Temmuz - 30 Haziran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</si>
  <si>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grafiğindeTUİK rakamları kullanılmıştır. </t>
    </r>
  </si>
  <si>
    <t>*Ocak - Haziran dönemi için son ay TİM, önceki aylar TÜİK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</si>
</sst>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70C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center" vertical="center" wrapText="1"/>
    </xf>
    <xf numFmtId="3" fontId="40" fillId="43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78" fillId="26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19" fillId="0" borderId="9" xfId="2" applyFont="1" applyFill="1" applyBorder="1" applyAlignment="1">
      <alignment horizontal="center" vertic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7469121.7406199994</c:v>
                </c:pt>
                <c:pt idx="1">
                  <c:v>8788241.7385799997</c:v>
                </c:pt>
                <c:pt idx="2">
                  <c:v>9425250.9020599984</c:v>
                </c:pt>
                <c:pt idx="3">
                  <c:v>9435894.5108000003</c:v>
                </c:pt>
                <c:pt idx="4">
                  <c:v>8852523.6520099994</c:v>
                </c:pt>
                <c:pt idx="5">
                  <c:v>9788409.7462600004</c:v>
                </c:pt>
                <c:pt idx="6">
                  <c:v>7265975.0338200005</c:v>
                </c:pt>
                <c:pt idx="7">
                  <c:v>9145801.9489100017</c:v>
                </c:pt>
                <c:pt idx="8">
                  <c:v>8542684.3295599986</c:v>
                </c:pt>
                <c:pt idx="9">
                  <c:v>9411423.8795599993</c:v>
                </c:pt>
                <c:pt idx="10">
                  <c:v>9507434.5001199991</c:v>
                </c:pt>
                <c:pt idx="11">
                  <c:v>9970177.1951700002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8504994.0893399995</c:v>
                </c:pt>
                <c:pt idx="1">
                  <c:v>9257366.1316299997</c:v>
                </c:pt>
                <c:pt idx="2">
                  <c:v>11312355.49361</c:v>
                </c:pt>
                <c:pt idx="3">
                  <c:v>9738359.4823900014</c:v>
                </c:pt>
                <c:pt idx="4">
                  <c:v>10338300.645540001</c:v>
                </c:pt>
                <c:pt idx="5">
                  <c:v>10100382.714880001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5483392"/>
        <c:axId val="-865482304"/>
      </c:lineChart>
      <c:catAx>
        <c:axId val="-8654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82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3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96371.963749999995</c:v>
                </c:pt>
                <c:pt idx="1">
                  <c:v>93726.338510000001</c:v>
                </c:pt>
                <c:pt idx="2">
                  <c:v>115651.51673</c:v>
                </c:pt>
                <c:pt idx="3">
                  <c:v>97496.089139999996</c:v>
                </c:pt>
                <c:pt idx="4">
                  <c:v>96788.830329999997</c:v>
                </c:pt>
                <c:pt idx="5">
                  <c:v>75900.723169999997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54505.851459999998</c:v>
                </c:pt>
                <c:pt idx="7">
                  <c:v>88499.630420000001</c:v>
                </c:pt>
                <c:pt idx="8">
                  <c:v>133309.95624</c:v>
                </c:pt>
                <c:pt idx="9">
                  <c:v>164843.58181999999</c:v>
                </c:pt>
                <c:pt idx="10">
                  <c:v>145164.17379</c:v>
                </c:pt>
                <c:pt idx="11">
                  <c:v>115269.88946000001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24256"/>
        <c:axId val="-865623712"/>
      </c:lineChart>
      <c:catAx>
        <c:axId val="-8656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371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4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153887.46127</c:v>
                </c:pt>
                <c:pt idx="1">
                  <c:v>152109.84158000001</c:v>
                </c:pt>
                <c:pt idx="2">
                  <c:v>166560.41161000001</c:v>
                </c:pt>
                <c:pt idx="3">
                  <c:v>137118.96799</c:v>
                </c:pt>
                <c:pt idx="4">
                  <c:v>123044.18733</c:v>
                </c:pt>
                <c:pt idx="5">
                  <c:v>112814.52637000001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122879.80756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231839.25833000001</c:v>
                </c:pt>
                <c:pt idx="11">
                  <c:v>203853.93145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33504"/>
        <c:axId val="-865622624"/>
      </c:lineChart>
      <c:catAx>
        <c:axId val="-8656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2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3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36224"/>
        <c:axId val="-865620992"/>
      </c:lineChart>
      <c:catAx>
        <c:axId val="-8656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0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36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73439.655740000002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34592"/>
        <c:axId val="-865626976"/>
      </c:lineChart>
      <c:catAx>
        <c:axId val="-8656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697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34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14857.42654</c:v>
                </c:pt>
                <c:pt idx="3">
                  <c:v>10093.763419999999</c:v>
                </c:pt>
                <c:pt idx="4">
                  <c:v>6489.4700499999999</c:v>
                </c:pt>
                <c:pt idx="5">
                  <c:v>3637.2169699999999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34048"/>
        <c:axId val="-865628064"/>
      </c:lineChart>
      <c:catAx>
        <c:axId val="-8656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806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3404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170734.96726999999</c:v>
                </c:pt>
                <c:pt idx="1">
                  <c:v>170754.34839</c:v>
                </c:pt>
                <c:pt idx="2">
                  <c:v>185522.80575</c:v>
                </c:pt>
                <c:pt idx="3">
                  <c:v>163520.12379000001</c:v>
                </c:pt>
                <c:pt idx="4">
                  <c:v>172534.91107999999</c:v>
                </c:pt>
                <c:pt idx="5">
                  <c:v>186159.80687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166819.5215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39920"/>
        <c:axId val="-863542640"/>
      </c:lineChart>
      <c:catAx>
        <c:axId val="-86353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4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4264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99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311612.01173999999</c:v>
                </c:pt>
                <c:pt idx="1">
                  <c:v>330305.56069000001</c:v>
                </c:pt>
                <c:pt idx="2">
                  <c:v>390338.36112000002</c:v>
                </c:pt>
                <c:pt idx="3">
                  <c:v>370058.21974999999</c:v>
                </c:pt>
                <c:pt idx="4">
                  <c:v>382918.46379000001</c:v>
                </c:pt>
                <c:pt idx="5">
                  <c:v>353957.41366999998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369384.29501</c:v>
                </c:pt>
                <c:pt idx="3">
                  <c:v>344801.37011000002</c:v>
                </c:pt>
                <c:pt idx="4">
                  <c:v>359460.56257000001</c:v>
                </c:pt>
                <c:pt idx="5">
                  <c:v>379954.54584999999</c:v>
                </c:pt>
                <c:pt idx="6">
                  <c:v>272883.78418000002</c:v>
                </c:pt>
                <c:pt idx="7">
                  <c:v>366531.75585999998</c:v>
                </c:pt>
                <c:pt idx="8">
                  <c:v>318557.67203000002</c:v>
                </c:pt>
                <c:pt idx="9">
                  <c:v>348209.79340000002</c:v>
                </c:pt>
                <c:pt idx="10">
                  <c:v>370055.95185000001</c:v>
                </c:pt>
                <c:pt idx="11">
                  <c:v>353862.55238000001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27952"/>
        <c:axId val="-863543184"/>
      </c:lineChart>
      <c:catAx>
        <c:axId val="-8635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4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431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279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613462.68484999996</c:v>
                </c:pt>
                <c:pt idx="1">
                  <c:v>636154.35889000003</c:v>
                </c:pt>
                <c:pt idx="2">
                  <c:v>755996.54177999997</c:v>
                </c:pt>
                <c:pt idx="3">
                  <c:v>658415.57628000004</c:v>
                </c:pt>
                <c:pt idx="4">
                  <c:v>672251.92726999999</c:v>
                </c:pt>
                <c:pt idx="5">
                  <c:v>648464.00300999999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596352.55773999996</c:v>
                </c:pt>
                <c:pt idx="1">
                  <c:v>632879.71793000004</c:v>
                </c:pt>
                <c:pt idx="2">
                  <c:v>703243.22658000002</c:v>
                </c:pt>
                <c:pt idx="3">
                  <c:v>689706.80267999996</c:v>
                </c:pt>
                <c:pt idx="4">
                  <c:v>667583.85747000005</c:v>
                </c:pt>
                <c:pt idx="5">
                  <c:v>713442.91099999996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654896.91166999994</c:v>
                </c:pt>
                <c:pt idx="9">
                  <c:v>691261.42431999999</c:v>
                </c:pt>
                <c:pt idx="10">
                  <c:v>693770.64098999999</c:v>
                </c:pt>
                <c:pt idx="11">
                  <c:v>645381.67059999995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41552"/>
        <c:axId val="-863538832"/>
      </c:lineChart>
      <c:catAx>
        <c:axId val="-8635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38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415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90877.574959999998</c:v>
                </c:pt>
                <c:pt idx="1">
                  <c:v>115927.66138999999</c:v>
                </c:pt>
                <c:pt idx="2">
                  <c:v>158551.8847</c:v>
                </c:pt>
                <c:pt idx="3">
                  <c:v>120307.62493000001</c:v>
                </c:pt>
                <c:pt idx="4">
                  <c:v>130388.76414</c:v>
                </c:pt>
                <c:pt idx="5">
                  <c:v>116694.16348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126201.02546</c:v>
                </c:pt>
                <c:pt idx="3">
                  <c:v>132900.34782</c:v>
                </c:pt>
                <c:pt idx="4">
                  <c:v>121148.57137000001</c:v>
                </c:pt>
                <c:pt idx="5">
                  <c:v>124400.44001000001</c:v>
                </c:pt>
                <c:pt idx="6">
                  <c:v>100638.91873</c:v>
                </c:pt>
                <c:pt idx="7">
                  <c:v>143046.63172999999</c:v>
                </c:pt>
                <c:pt idx="8">
                  <c:v>110393.70888999999</c:v>
                </c:pt>
                <c:pt idx="9">
                  <c:v>120204.98553000001</c:v>
                </c:pt>
                <c:pt idx="10">
                  <c:v>103173.97596</c:v>
                </c:pt>
                <c:pt idx="11">
                  <c:v>115633.3578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37200"/>
        <c:axId val="-863540464"/>
      </c:lineChart>
      <c:catAx>
        <c:axId val="-86353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4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40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7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145552.8713</c:v>
                </c:pt>
                <c:pt idx="1">
                  <c:v>155179.35630000001</c:v>
                </c:pt>
                <c:pt idx="2">
                  <c:v>189034.02906999999</c:v>
                </c:pt>
                <c:pt idx="3">
                  <c:v>176216.51449999999</c:v>
                </c:pt>
                <c:pt idx="4">
                  <c:v>183543.09197000001</c:v>
                </c:pt>
                <c:pt idx="5">
                  <c:v>163327.99090999999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33392"/>
        <c:axId val="-863536656"/>
      </c:lineChart>
      <c:catAx>
        <c:axId val="-86353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36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3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327636.08567</c:v>
                </c:pt>
                <c:pt idx="1">
                  <c:v>309155.17703999998</c:v>
                </c:pt>
                <c:pt idx="2">
                  <c:v>382607.21486000001</c:v>
                </c:pt>
                <c:pt idx="3">
                  <c:v>447246.78347999998</c:v>
                </c:pt>
                <c:pt idx="4">
                  <c:v>445661.45569999999</c:v>
                </c:pt>
                <c:pt idx="5">
                  <c:v>367628.47038999997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5481216"/>
        <c:axId val="-865478496"/>
      </c:lineChart>
      <c:catAx>
        <c:axId val="-8654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7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78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1228524.3367600001</c:v>
                </c:pt>
                <c:pt idx="1">
                  <c:v>1343338.2924800001</c:v>
                </c:pt>
                <c:pt idx="2">
                  <c:v>1522199.63347</c:v>
                </c:pt>
                <c:pt idx="3">
                  <c:v>1216818.7035099999</c:v>
                </c:pt>
                <c:pt idx="4">
                  <c:v>1321849.90307</c:v>
                </c:pt>
                <c:pt idx="5">
                  <c:v>1286393.11818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997802.33733999997</c:v>
                </c:pt>
                <c:pt idx="1">
                  <c:v>1136925.6484099999</c:v>
                </c:pt>
                <c:pt idx="2">
                  <c:v>1189671.24434</c:v>
                </c:pt>
                <c:pt idx="3">
                  <c:v>1231392.70747</c:v>
                </c:pt>
                <c:pt idx="4">
                  <c:v>1126967.23529</c:v>
                </c:pt>
                <c:pt idx="5">
                  <c:v>1316135.5207700001</c:v>
                </c:pt>
                <c:pt idx="6">
                  <c:v>960854.42127000005</c:v>
                </c:pt>
                <c:pt idx="7">
                  <c:v>1208489.8978800001</c:v>
                </c:pt>
                <c:pt idx="8">
                  <c:v>1095818.3611300001</c:v>
                </c:pt>
                <c:pt idx="9">
                  <c:v>1229141.9860499999</c:v>
                </c:pt>
                <c:pt idx="10">
                  <c:v>1154821.5380899999</c:v>
                </c:pt>
                <c:pt idx="11">
                  <c:v>1289640.5828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31760"/>
        <c:axId val="-863528496"/>
      </c:lineChart>
      <c:catAx>
        <c:axId val="-8635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2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284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1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388815.84565999999</c:v>
                </c:pt>
                <c:pt idx="1">
                  <c:v>432916.15344000002</c:v>
                </c:pt>
                <c:pt idx="2">
                  <c:v>517312.48939</c:v>
                </c:pt>
                <c:pt idx="3">
                  <c:v>485083.14064</c:v>
                </c:pt>
                <c:pt idx="4">
                  <c:v>510658.99631999998</c:v>
                </c:pt>
                <c:pt idx="5">
                  <c:v>509098.00763000001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375918.05167999998</c:v>
                </c:pt>
                <c:pt idx="1">
                  <c:v>439468.14053999999</c:v>
                </c:pt>
                <c:pt idx="2">
                  <c:v>469290.16256999999</c:v>
                </c:pt>
                <c:pt idx="3">
                  <c:v>493246.72258</c:v>
                </c:pt>
                <c:pt idx="4">
                  <c:v>455987.73937000002</c:v>
                </c:pt>
                <c:pt idx="5">
                  <c:v>474822.42969000002</c:v>
                </c:pt>
                <c:pt idx="6">
                  <c:v>351496.09875</c:v>
                </c:pt>
                <c:pt idx="7">
                  <c:v>450441.87657000002</c:v>
                </c:pt>
                <c:pt idx="8">
                  <c:v>403975.42975000001</c:v>
                </c:pt>
                <c:pt idx="9">
                  <c:v>441761.31595999998</c:v>
                </c:pt>
                <c:pt idx="10">
                  <c:v>454996.85512000002</c:v>
                </c:pt>
                <c:pt idx="11">
                  <c:v>491265.07462000003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35568"/>
        <c:axId val="-863530672"/>
      </c:lineChart>
      <c:catAx>
        <c:axId val="-86353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5306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55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2064325.41533</c:v>
                </c:pt>
                <c:pt idx="1">
                  <c:v>2227295.4338000002</c:v>
                </c:pt>
                <c:pt idx="2">
                  <c:v>2708982.11411</c:v>
                </c:pt>
                <c:pt idx="3">
                  <c:v>2293969.5610000002</c:v>
                </c:pt>
                <c:pt idx="4">
                  <c:v>2564866.9175399998</c:v>
                </c:pt>
                <c:pt idx="5">
                  <c:v>2500045.8487900002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1512283.8370399999</c:v>
                </c:pt>
                <c:pt idx="1">
                  <c:v>1983150.7717299999</c:v>
                </c:pt>
                <c:pt idx="2">
                  <c:v>2046626.97119</c:v>
                </c:pt>
                <c:pt idx="3">
                  <c:v>2045825.8626900001</c:v>
                </c:pt>
                <c:pt idx="4">
                  <c:v>1998421.5523600001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1677701.8428799999</c:v>
                </c:pt>
                <c:pt idx="8">
                  <c:v>1940449.7278400001</c:v>
                </c:pt>
                <c:pt idx="9">
                  <c:v>2210886.45426</c:v>
                </c:pt>
                <c:pt idx="10">
                  <c:v>2253216.38552</c:v>
                </c:pt>
                <c:pt idx="11">
                  <c:v>2346452.1129000001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531216"/>
        <c:axId val="-862940832"/>
      </c:lineChart>
      <c:catAx>
        <c:axId val="-8635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08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53121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603375.17064000003</c:v>
                </c:pt>
                <c:pt idx="1">
                  <c:v>695489.65228000004</c:v>
                </c:pt>
                <c:pt idx="2">
                  <c:v>908656.90905999998</c:v>
                </c:pt>
                <c:pt idx="3">
                  <c:v>788525.09019000002</c:v>
                </c:pt>
                <c:pt idx="4">
                  <c:v>883954.62977999996</c:v>
                </c:pt>
                <c:pt idx="5">
                  <c:v>878706.98601999995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626642.16125999996</c:v>
                </c:pt>
                <c:pt idx="1">
                  <c:v>803500.83227999997</c:v>
                </c:pt>
                <c:pt idx="2">
                  <c:v>897837.13046999997</c:v>
                </c:pt>
                <c:pt idx="3">
                  <c:v>885134.66258999996</c:v>
                </c:pt>
                <c:pt idx="4">
                  <c:v>806574.66910000006</c:v>
                </c:pt>
                <c:pt idx="5">
                  <c:v>925527.70447</c:v>
                </c:pt>
                <c:pt idx="6">
                  <c:v>627820.54579</c:v>
                </c:pt>
                <c:pt idx="7">
                  <c:v>854569.94080999994</c:v>
                </c:pt>
                <c:pt idx="8">
                  <c:v>803326.04613999999</c:v>
                </c:pt>
                <c:pt idx="9">
                  <c:v>895957.09770000004</c:v>
                </c:pt>
                <c:pt idx="10">
                  <c:v>897898.54523000005</c:v>
                </c:pt>
                <c:pt idx="11">
                  <c:v>946896.22455000004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42464"/>
        <c:axId val="-862941376"/>
      </c:lineChart>
      <c:catAx>
        <c:axId val="-8629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137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24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1246036.23068</c:v>
                </c:pt>
                <c:pt idx="1">
                  <c:v>1282192.38601</c:v>
                </c:pt>
                <c:pt idx="2">
                  <c:v>1531394.77449</c:v>
                </c:pt>
                <c:pt idx="3">
                  <c:v>1347957.4067899999</c:v>
                </c:pt>
                <c:pt idx="4">
                  <c:v>1403601.2052</c:v>
                </c:pt>
                <c:pt idx="5">
                  <c:v>1394578.75828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1317716.9357799999</c:v>
                </c:pt>
                <c:pt idx="1">
                  <c:v>1417238.2253399999</c:v>
                </c:pt>
                <c:pt idx="2">
                  <c:v>1509672.3329700001</c:v>
                </c:pt>
                <c:pt idx="3">
                  <c:v>1522646.90173</c:v>
                </c:pt>
                <c:pt idx="4">
                  <c:v>1417799.9846999999</c:v>
                </c:pt>
                <c:pt idx="5">
                  <c:v>1526216.2764999999</c:v>
                </c:pt>
                <c:pt idx="6">
                  <c:v>1246140.72003</c:v>
                </c:pt>
                <c:pt idx="7">
                  <c:v>1605502.36503</c:v>
                </c:pt>
                <c:pt idx="8">
                  <c:v>1318890.75877</c:v>
                </c:pt>
                <c:pt idx="9">
                  <c:v>1424998.3644000001</c:v>
                </c:pt>
                <c:pt idx="10">
                  <c:v>1312674.4630499999</c:v>
                </c:pt>
                <c:pt idx="11">
                  <c:v>1337132.7557600001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46272"/>
        <c:axId val="-862943552"/>
      </c:lineChart>
      <c:catAx>
        <c:axId val="-8629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355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6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465141.94958999997</c:v>
                </c:pt>
                <c:pt idx="1">
                  <c:v>500824.29061999999</c:v>
                </c:pt>
                <c:pt idx="2">
                  <c:v>611931.24355999997</c:v>
                </c:pt>
                <c:pt idx="3">
                  <c:v>547023.32645000005</c:v>
                </c:pt>
                <c:pt idx="4">
                  <c:v>571146.18218</c:v>
                </c:pt>
                <c:pt idx="5">
                  <c:v>561658.87502000004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515698.53482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517502.68495000002</c:v>
                </c:pt>
                <c:pt idx="8">
                  <c:v>483422.27635</c:v>
                </c:pt>
                <c:pt idx="9">
                  <c:v>507978.11835</c:v>
                </c:pt>
                <c:pt idx="10">
                  <c:v>517730.89610000001</c:v>
                </c:pt>
                <c:pt idx="11">
                  <c:v>490788.52825999999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47360"/>
        <c:axId val="-862947904"/>
      </c:lineChart>
      <c:catAx>
        <c:axId val="-8629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7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73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180964.16206999999</c:v>
                </c:pt>
                <c:pt idx="1">
                  <c:v>202321.61678000001</c:v>
                </c:pt>
                <c:pt idx="2">
                  <c:v>256985.50128</c:v>
                </c:pt>
                <c:pt idx="3">
                  <c:v>222432.79972000001</c:v>
                </c:pt>
                <c:pt idx="4">
                  <c:v>240388.30971999999</c:v>
                </c:pt>
                <c:pt idx="5">
                  <c:v>232388.78776000001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239475.64504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39200"/>
        <c:axId val="-862938112"/>
      </c:lineChart>
      <c:catAx>
        <c:axId val="-8629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3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38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392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198560.51811</c:v>
                </c:pt>
                <c:pt idx="1">
                  <c:v>252658.18319000001</c:v>
                </c:pt>
                <c:pt idx="2">
                  <c:v>341249.28431000002</c:v>
                </c:pt>
                <c:pt idx="3">
                  <c:v>346711.31757000001</c:v>
                </c:pt>
                <c:pt idx="4">
                  <c:v>303141.52830000001</c:v>
                </c:pt>
                <c:pt idx="5">
                  <c:v>253072.20022999999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172098.34568</c:v>
                </c:pt>
                <c:pt idx="5">
                  <c:v>156340.66411000001</c:v>
                </c:pt>
                <c:pt idx="6">
                  <c:v>90793.000419999997</c:v>
                </c:pt>
                <c:pt idx="7">
                  <c:v>232009.08877</c:v>
                </c:pt>
                <c:pt idx="8">
                  <c:v>195280.45224000001</c:v>
                </c:pt>
                <c:pt idx="9">
                  <c:v>227207.30911999999</c:v>
                </c:pt>
                <c:pt idx="10">
                  <c:v>254860.02015</c:v>
                </c:pt>
                <c:pt idx="11">
                  <c:v>344145.12232000002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45728"/>
        <c:axId val="-862943008"/>
      </c:lineChart>
      <c:catAx>
        <c:axId val="-8629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30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5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850720.71493999998</c:v>
                </c:pt>
                <c:pt idx="1">
                  <c:v>929470.62256000005</c:v>
                </c:pt>
                <c:pt idx="2">
                  <c:v>1170132.56794</c:v>
                </c:pt>
                <c:pt idx="3">
                  <c:v>1004519.90363</c:v>
                </c:pt>
                <c:pt idx="4">
                  <c:v>965969.60812999995</c:v>
                </c:pt>
                <c:pt idx="5">
                  <c:v>904137.29209999996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695900.65306000004</c:v>
                </c:pt>
                <c:pt idx="4">
                  <c:v>748298.24387000001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757720.88332999998</c:v>
                </c:pt>
                <c:pt idx="10">
                  <c:v>739265.06767999998</c:v>
                </c:pt>
                <c:pt idx="11">
                  <c:v>925323.09346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44640"/>
        <c:axId val="-862944096"/>
      </c:lineChart>
      <c:catAx>
        <c:axId val="-8629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409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464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327636.08567</c:v>
                </c:pt>
                <c:pt idx="1">
                  <c:v>309155.17703999998</c:v>
                </c:pt>
                <c:pt idx="2">
                  <c:v>382607.21486000001</c:v>
                </c:pt>
                <c:pt idx="3">
                  <c:v>447246.78347999998</c:v>
                </c:pt>
                <c:pt idx="4">
                  <c:v>445661.45569999999</c:v>
                </c:pt>
                <c:pt idx="5">
                  <c:v>367628.47038999997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950080"/>
        <c:axId val="-862948448"/>
      </c:lineChart>
      <c:catAx>
        <c:axId val="-862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294844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29500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9546156.5879999995</c:v>
                </c:pt>
                <c:pt idx="1">
                  <c:v>12366386.674000001</c:v>
                </c:pt>
                <c:pt idx="2">
                  <c:v>12757585.888</c:v>
                </c:pt>
                <c:pt idx="3">
                  <c:v>11950583.628</c:v>
                </c:pt>
                <c:pt idx="4">
                  <c:v>12098852.969000001</c:v>
                </c:pt>
                <c:pt idx="5">
                  <c:v>12864361.968</c:v>
                </c:pt>
                <c:pt idx="6">
                  <c:v>9850027.4749999996</c:v>
                </c:pt>
                <c:pt idx="7">
                  <c:v>11830896.960000001</c:v>
                </c:pt>
                <c:pt idx="8">
                  <c:v>10901878.188999999</c:v>
                </c:pt>
                <c:pt idx="9">
                  <c:v>12796031.494000001</c:v>
                </c:pt>
                <c:pt idx="10">
                  <c:v>12787214.966</c:v>
                </c:pt>
                <c:pt idx="11">
                  <c:v>12780565.443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11252222.225</c:v>
                </c:pt>
                <c:pt idx="1">
                  <c:v>12094446.308</c:v>
                </c:pt>
                <c:pt idx="2">
                  <c:v>14479097.82</c:v>
                </c:pt>
                <c:pt idx="3">
                  <c:v>12870826.097999999</c:v>
                </c:pt>
                <c:pt idx="4">
                  <c:v>13616430.743000001</c:v>
                </c:pt>
                <c:pt idx="5">
                  <c:v>12069513.934419999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5485024"/>
        <c:axId val="-865480128"/>
      </c:lineChart>
      <c:catAx>
        <c:axId val="-8654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80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5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162119.96716999999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471616"/>
        <c:axId val="-863471072"/>
      </c:lineChart>
      <c:catAx>
        <c:axId val="-8634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47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47107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4716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122117.96556</c:v>
                </c:pt>
                <c:pt idx="2">
                  <c:v>147488.23938000001</c:v>
                </c:pt>
                <c:pt idx="3">
                  <c:v>137743.37059000001</c:v>
                </c:pt>
                <c:pt idx="4">
                  <c:v>133008.26070000001</c:v>
                </c:pt>
                <c:pt idx="5">
                  <c:v>156565.39629999999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212501.04013000001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477600"/>
        <c:axId val="-863477056"/>
      </c:lineChart>
      <c:catAx>
        <c:axId val="-8634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47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477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477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257721.74552</c:v>
                </c:pt>
                <c:pt idx="1">
                  <c:v>269407.31498999998</c:v>
                </c:pt>
                <c:pt idx="2">
                  <c:v>329723.51607999997</c:v>
                </c:pt>
                <c:pt idx="3">
                  <c:v>310150.58361999999</c:v>
                </c:pt>
                <c:pt idx="4">
                  <c:v>328494.21844999999</c:v>
                </c:pt>
                <c:pt idx="5">
                  <c:v>324924.59908999997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314645.31998999999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335511.09217000002</c:v>
                </c:pt>
                <c:pt idx="6">
                  <c:v>225691.47210000001</c:v>
                </c:pt>
                <c:pt idx="7">
                  <c:v>302024.43125999998</c:v>
                </c:pt>
                <c:pt idx="8">
                  <c:v>281829.04858</c:v>
                </c:pt>
                <c:pt idx="9">
                  <c:v>313789.53726000001</c:v>
                </c:pt>
                <c:pt idx="10">
                  <c:v>320435.55858999997</c:v>
                </c:pt>
                <c:pt idx="11">
                  <c:v>289508.50641999999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3473248"/>
        <c:axId val="-863475968"/>
      </c:lineChart>
      <c:catAx>
        <c:axId val="-8634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47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34759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34732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1713742.3471000001</c:v>
                </c:pt>
                <c:pt idx="2">
                  <c:v>1749758.1961499997</c:v>
                </c:pt>
                <c:pt idx="3">
                  <c:v>1635750.9739400002</c:v>
                </c:pt>
                <c:pt idx="4">
                  <c:v>1600458.29057</c:v>
                </c:pt>
                <c:pt idx="5">
                  <c:v>1703009.1706099999</c:v>
                </c:pt>
                <c:pt idx="6">
                  <c:v>1204934.7576600001</c:v>
                </c:pt>
                <c:pt idx="7">
                  <c:v>1627270.9765499998</c:v>
                </c:pt>
                <c:pt idx="8">
                  <c:v>1546001.07372</c:v>
                </c:pt>
                <c:pt idx="9">
                  <c:v>1938878.9728400002</c:v>
                </c:pt>
                <c:pt idx="10">
                  <c:v>2043853.8660200003</c:v>
                </c:pt>
                <c:pt idx="11">
                  <c:v>1997050.9202300003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1652548.6418499995</c:v>
                </c:pt>
                <c:pt idx="1">
                  <c:v>1666573.5708099999</c:v>
                </c:pt>
                <c:pt idx="2">
                  <c:v>1868456.32017</c:v>
                </c:pt>
                <c:pt idx="3">
                  <c:v>1610205.7443900001</c:v>
                </c:pt>
                <c:pt idx="4">
                  <c:v>1677531.0086899998</c:v>
                </c:pt>
                <c:pt idx="5">
                  <c:v>1601502.7491499998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5479584"/>
        <c:axId val="-865493184"/>
      </c:lineChart>
      <c:catAx>
        <c:axId val="-8654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9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93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79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9546156.5879999995</c:v>
                </c:pt>
                <c:pt idx="1">
                  <c:v>12366386.674000001</c:v>
                </c:pt>
                <c:pt idx="2">
                  <c:v>12757585.888</c:v>
                </c:pt>
                <c:pt idx="3">
                  <c:v>11950583.628</c:v>
                </c:pt>
                <c:pt idx="4">
                  <c:v>12098852.969000001</c:v>
                </c:pt>
                <c:pt idx="5">
                  <c:v>12864361.968</c:v>
                </c:pt>
                <c:pt idx="6">
                  <c:v>9850027.4749999996</c:v>
                </c:pt>
                <c:pt idx="7">
                  <c:v>11830896.960000001</c:v>
                </c:pt>
                <c:pt idx="8">
                  <c:v>10901878.188999999</c:v>
                </c:pt>
                <c:pt idx="9">
                  <c:v>12796031.494000001</c:v>
                </c:pt>
                <c:pt idx="10">
                  <c:v>12787214.966</c:v>
                </c:pt>
                <c:pt idx="11">
                  <c:v>12780565.443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11252222.225</c:v>
                </c:pt>
                <c:pt idx="1">
                  <c:v>12094446.308</c:v>
                </c:pt>
                <c:pt idx="2">
                  <c:v>14479097.82</c:v>
                </c:pt>
                <c:pt idx="3">
                  <c:v>12870826.097999999</c:v>
                </c:pt>
                <c:pt idx="4">
                  <c:v>13616430.743000001</c:v>
                </c:pt>
                <c:pt idx="5">
                  <c:v>12069513.934419999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5492096"/>
        <c:axId val="-865489920"/>
      </c:lineChart>
      <c:catAx>
        <c:axId val="-8654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8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920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2345536395655749E-16"/>
                  <c:y val="-2.0253164556962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142530542.24200001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5491552"/>
        <c:axId val="-865492640"/>
      </c:barChart>
      <c:catAx>
        <c:axId val="-8654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9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9264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9155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523452.34405999997</c:v>
                </c:pt>
                <c:pt idx="1">
                  <c:v>556379.21068000002</c:v>
                </c:pt>
                <c:pt idx="2">
                  <c:v>622619.57001999998</c:v>
                </c:pt>
                <c:pt idx="3">
                  <c:v>523577.17671999999</c:v>
                </c:pt>
                <c:pt idx="4">
                  <c:v>528547.22516999999</c:v>
                </c:pt>
                <c:pt idx="5">
                  <c:v>467506.69007999997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569525.50392000005</c:v>
                </c:pt>
                <c:pt idx="10">
                  <c:v>602068.51049000002</c:v>
                </c:pt>
                <c:pt idx="11">
                  <c:v>614296.99025999999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489376"/>
        <c:axId val="-865484480"/>
      </c:lineChart>
      <c:catAx>
        <c:axId val="-86548937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484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489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193201.44714999999</c:v>
                </c:pt>
                <c:pt idx="1">
                  <c:v>168183.44751999999</c:v>
                </c:pt>
                <c:pt idx="2">
                  <c:v>154663.45561</c:v>
                </c:pt>
                <c:pt idx="3">
                  <c:v>119474.22691</c:v>
                </c:pt>
                <c:pt idx="4">
                  <c:v>128939.82791000001</c:v>
                </c:pt>
                <c:pt idx="5">
                  <c:v>190817.48074999999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133429.35513000001</c:v>
                </c:pt>
                <c:pt idx="1">
                  <c:v>159285.92468</c:v>
                </c:pt>
                <c:pt idx="2">
                  <c:v>147173.71935999999</c:v>
                </c:pt>
                <c:pt idx="3">
                  <c:v>137714.88571999999</c:v>
                </c:pt>
                <c:pt idx="4">
                  <c:v>140656.67981</c:v>
                </c:pt>
                <c:pt idx="5">
                  <c:v>170139.92357000001</c:v>
                </c:pt>
                <c:pt idx="6">
                  <c:v>86562.877980000005</c:v>
                </c:pt>
                <c:pt idx="7">
                  <c:v>84454.955669999996</c:v>
                </c:pt>
                <c:pt idx="8">
                  <c:v>116633.14692</c:v>
                </c:pt>
                <c:pt idx="9">
                  <c:v>215700.20228</c:v>
                </c:pt>
                <c:pt idx="10">
                  <c:v>302958.46841999999</c:v>
                </c:pt>
                <c:pt idx="11">
                  <c:v>278434.99176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30784"/>
        <c:axId val="-865629696"/>
      </c:lineChart>
      <c:catAx>
        <c:axId val="-8656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9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3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98614.87371</c:v>
                </c:pt>
                <c:pt idx="1">
                  <c:v>100791.01846000001</c:v>
                </c:pt>
                <c:pt idx="2">
                  <c:v>123933.45785000001</c:v>
                </c:pt>
                <c:pt idx="3">
                  <c:v>106841.48837000001</c:v>
                </c:pt>
                <c:pt idx="4">
                  <c:v>114208.40492</c:v>
                </c:pt>
                <c:pt idx="5">
                  <c:v>111338.89083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82622.645980000001</c:v>
                </c:pt>
                <c:pt idx="1">
                  <c:v>106492.30809999999</c:v>
                </c:pt>
                <c:pt idx="2">
                  <c:v>115798.31797</c:v>
                </c:pt>
                <c:pt idx="3">
                  <c:v>101382.8031</c:v>
                </c:pt>
                <c:pt idx="4">
                  <c:v>99962.766449999996</c:v>
                </c:pt>
                <c:pt idx="5">
                  <c:v>118828.08306</c:v>
                </c:pt>
                <c:pt idx="6">
                  <c:v>86424.849230000007</c:v>
                </c:pt>
                <c:pt idx="7">
                  <c:v>125928.92105</c:v>
                </c:pt>
                <c:pt idx="8">
                  <c:v>119612.67842</c:v>
                </c:pt>
                <c:pt idx="9">
                  <c:v>128962.44279</c:v>
                </c:pt>
                <c:pt idx="10">
                  <c:v>127900.31873</c:v>
                </c:pt>
                <c:pt idx="11">
                  <c:v>112050.02466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625888"/>
        <c:axId val="-865625344"/>
      </c:lineChart>
      <c:catAx>
        <c:axId val="-8656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56253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562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5" zoomScaleNormal="85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18" sqref="C18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2" width="9.42578125" style="1" bestFit="1" customWidth="1"/>
    <col min="13" max="13" width="12.5703125" style="1" customWidth="1"/>
    <col min="14" max="16384" width="9.140625" style="1"/>
  </cols>
  <sheetData>
    <row r="1" spans="1:13" ht="26.25" x14ac:dyDescent="0.4">
      <c r="B1" s="155" t="s">
        <v>124</v>
      </c>
      <c r="C1" s="155"/>
      <c r="D1" s="155"/>
      <c r="E1" s="155"/>
      <c r="F1" s="155"/>
      <c r="G1" s="155"/>
      <c r="H1" s="155"/>
      <c r="I1" s="155"/>
      <c r="J1" s="155"/>
      <c r="K1" s="111"/>
      <c r="L1" s="111"/>
      <c r="M1" s="11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68" t="s">
        <v>125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</row>
    <row r="6" spans="1:13" ht="18" x14ac:dyDescent="0.2">
      <c r="A6" s="3"/>
      <c r="B6" s="154" t="s">
        <v>126</v>
      </c>
      <c r="C6" s="154"/>
      <c r="D6" s="154"/>
      <c r="E6" s="154"/>
      <c r="F6" s="154" t="s">
        <v>127</v>
      </c>
      <c r="G6" s="154"/>
      <c r="H6" s="154"/>
      <c r="I6" s="154"/>
      <c r="J6" s="154" t="s">
        <v>106</v>
      </c>
      <c r="K6" s="154"/>
      <c r="L6" s="154"/>
      <c r="M6" s="154"/>
    </row>
    <row r="7" spans="1:13" ht="30" x14ac:dyDescent="0.25">
      <c r="A7" s="4" t="s">
        <v>1</v>
      </c>
      <c r="B7" s="115">
        <v>2016</v>
      </c>
      <c r="C7" s="116">
        <v>2017</v>
      </c>
      <c r="D7" s="117" t="s">
        <v>121</v>
      </c>
      <c r="E7" s="117" t="s">
        <v>122</v>
      </c>
      <c r="F7" s="115">
        <v>2016</v>
      </c>
      <c r="G7" s="116">
        <v>2017</v>
      </c>
      <c r="H7" s="117" t="s">
        <v>121</v>
      </c>
      <c r="I7" s="117" t="s">
        <v>122</v>
      </c>
      <c r="J7" s="115" t="s">
        <v>128</v>
      </c>
      <c r="K7" s="115" t="s">
        <v>129</v>
      </c>
      <c r="L7" s="117" t="s">
        <v>121</v>
      </c>
      <c r="M7" s="117" t="s">
        <v>122</v>
      </c>
    </row>
    <row r="8" spans="1:13" ht="16.5" x14ac:dyDescent="0.25">
      <c r="A8" s="46" t="s">
        <v>2</v>
      </c>
      <c r="B8" s="47">
        <f>B9+B18+B20</f>
        <v>1703009.1706099999</v>
      </c>
      <c r="C8" s="47">
        <f>C9+C18+C20</f>
        <v>1601502.7491499998</v>
      </c>
      <c r="D8" s="45">
        <f t="shared" ref="D8:D44" si="0">(C8-B8)/B8*100</f>
        <v>-5.9604154347355376</v>
      </c>
      <c r="E8" s="45">
        <f>C8/C$44*100</f>
        <v>13.268991260557836</v>
      </c>
      <c r="F8" s="47">
        <f>F9+F18+F20</f>
        <v>9854949.2149</v>
      </c>
      <c r="G8" s="47">
        <f>G9+G18+G20</f>
        <v>10076818.03506</v>
      </c>
      <c r="H8" s="45">
        <f t="shared" ref="H8:H46" si="1">(G8-F8)/F8*100</f>
        <v>2.251344124884473</v>
      </c>
      <c r="I8" s="45">
        <f t="shared" ref="I8:I13" si="2">G8/G$44*100</f>
        <v>14.072095320283019</v>
      </c>
      <c r="J8" s="47">
        <f>J9+J18+J20</f>
        <v>20402381.943149999</v>
      </c>
      <c r="K8" s="47">
        <f>K9+K18+K20</f>
        <v>20434808.602079999</v>
      </c>
      <c r="L8" s="45">
        <f t="shared" ref="L8:L46" si="3">(K8-J8)/J8*100</f>
        <v>0.15893565280933783</v>
      </c>
      <c r="M8" s="45">
        <f t="shared" ref="M8:M10" si="4">K8/K$44*100</f>
        <v>14.825263611271067</v>
      </c>
    </row>
    <row r="9" spans="1:13" ht="15.75" x14ac:dyDescent="0.25">
      <c r="A9" s="6" t="s">
        <v>3</v>
      </c>
      <c r="B9" s="47">
        <f>B10+B11+B12+B13+B14+B15+B16+B17</f>
        <v>1168020.2589999998</v>
      </c>
      <c r="C9" s="47">
        <f>C10+C11+C12+C13+C14+C15+C16+C17</f>
        <v>1061385.5286099999</v>
      </c>
      <c r="D9" s="45">
        <f t="shared" si="0"/>
        <v>-9.1295274690950325</v>
      </c>
      <c r="E9" s="45">
        <f t="shared" ref="E9:E44" si="5">C9/C$44*100</f>
        <v>8.7939376380611876</v>
      </c>
      <c r="F9" s="47">
        <f>F10+F11+F12+F13+F14+F15+F16+F17</f>
        <v>6902540.8934800001</v>
      </c>
      <c r="G9" s="47">
        <f>G10+G11+G12+G13+G14+G15+G16+G17</f>
        <v>6888401.0411499999</v>
      </c>
      <c r="H9" s="45">
        <f t="shared" si="1"/>
        <v>-0.20484996102458961</v>
      </c>
      <c r="I9" s="45">
        <f t="shared" si="2"/>
        <v>9.6195282794766097</v>
      </c>
      <c r="J9" s="47">
        <f>J10+J11+J12+J13+J14+J15+J16+J17</f>
        <v>14577512.847379999</v>
      </c>
      <c r="K9" s="47">
        <f>K10+K11+K12+K13+K14+K15+K16+K17</f>
        <v>14206921.173509998</v>
      </c>
      <c r="L9" s="45">
        <f t="shared" si="3"/>
        <v>-2.5422146956749692</v>
      </c>
      <c r="M9" s="45">
        <f t="shared" si="4"/>
        <v>10.306989196874381</v>
      </c>
    </row>
    <row r="10" spans="1:13" ht="14.25" x14ac:dyDescent="0.2">
      <c r="A10" s="8" t="s">
        <v>130</v>
      </c>
      <c r="B10" s="9">
        <v>532804.50525000005</v>
      </c>
      <c r="C10" s="9">
        <v>467506.69007999997</v>
      </c>
      <c r="D10" s="10">
        <f t="shared" si="0"/>
        <v>-12.25549231032897</v>
      </c>
      <c r="E10" s="10">
        <f t="shared" si="5"/>
        <v>3.8734508499696765</v>
      </c>
      <c r="F10" s="9">
        <v>3169503.6503300001</v>
      </c>
      <c r="G10" s="9">
        <v>3222082.21673</v>
      </c>
      <c r="H10" s="10">
        <f t="shared" si="1"/>
        <v>1.658889599149872</v>
      </c>
      <c r="I10" s="10">
        <f t="shared" si="2"/>
        <v>4.4995799195597357</v>
      </c>
      <c r="J10" s="9">
        <v>6235151.3862300003</v>
      </c>
      <c r="K10" s="9">
        <v>6411557.9072799999</v>
      </c>
      <c r="L10" s="10">
        <f t="shared" si="3"/>
        <v>2.8292259501442745</v>
      </c>
      <c r="M10" s="10">
        <f t="shared" si="4"/>
        <v>4.6515256386928083</v>
      </c>
    </row>
    <row r="11" spans="1:13" ht="14.25" x14ac:dyDescent="0.2">
      <c r="A11" s="8" t="s">
        <v>131</v>
      </c>
      <c r="B11" s="9">
        <v>170139.92357000001</v>
      </c>
      <c r="C11" s="9">
        <v>190817.48074999999</v>
      </c>
      <c r="D11" s="10">
        <f t="shared" si="0"/>
        <v>12.153265821524064</v>
      </c>
      <c r="E11" s="10">
        <f t="shared" si="5"/>
        <v>1.5809872857085336</v>
      </c>
      <c r="F11" s="9">
        <v>888400.48826999997</v>
      </c>
      <c r="G11" s="9">
        <v>955279.88584999996</v>
      </c>
      <c r="H11" s="10">
        <f t="shared" si="1"/>
        <v>7.5280685302453607</v>
      </c>
      <c r="I11" s="10">
        <f t="shared" si="2"/>
        <v>1.3340311956074971</v>
      </c>
      <c r="J11" s="9">
        <v>1978066.8304900001</v>
      </c>
      <c r="K11" s="9">
        <v>2040024.5288800001</v>
      </c>
      <c r="L11" s="10">
        <f t="shared" si="3"/>
        <v>3.1322348383270788</v>
      </c>
      <c r="M11" s="10">
        <f>K11/K$46*100</f>
        <v>1.3846713335126646</v>
      </c>
    </row>
    <row r="12" spans="1:13" ht="14.25" x14ac:dyDescent="0.2">
      <c r="A12" s="8" t="s">
        <v>132</v>
      </c>
      <c r="B12" s="9">
        <v>118828.08306</v>
      </c>
      <c r="C12" s="9">
        <v>111338.89083</v>
      </c>
      <c r="D12" s="10">
        <f t="shared" si="0"/>
        <v>-6.3025440090777813</v>
      </c>
      <c r="E12" s="10">
        <f t="shared" si="5"/>
        <v>0.92248032054118001</v>
      </c>
      <c r="F12" s="9">
        <v>625086.92466000002</v>
      </c>
      <c r="G12" s="9">
        <v>655728.13413999998</v>
      </c>
      <c r="H12" s="10">
        <f t="shared" si="1"/>
        <v>4.901911761578833</v>
      </c>
      <c r="I12" s="10">
        <f t="shared" si="2"/>
        <v>0.91571255685123298</v>
      </c>
      <c r="J12" s="9">
        <v>1333606.4415899999</v>
      </c>
      <c r="K12" s="9">
        <v>1356607.3690200001</v>
      </c>
      <c r="L12" s="10">
        <f t="shared" si="3"/>
        <v>1.7247162815573363</v>
      </c>
      <c r="M12" s="10">
        <f t="shared" ref="M12:M46" si="6">K12/K$46*100</f>
        <v>0.9208003669178072</v>
      </c>
    </row>
    <row r="13" spans="1:13" ht="14.25" x14ac:dyDescent="0.2">
      <c r="A13" s="8" t="s">
        <v>133</v>
      </c>
      <c r="B13" s="9">
        <v>99356.71286</v>
      </c>
      <c r="C13" s="9">
        <v>75900.723169999997</v>
      </c>
      <c r="D13" s="10">
        <f t="shared" si="0"/>
        <v>-23.60785599162384</v>
      </c>
      <c r="E13" s="10">
        <f t="shared" si="5"/>
        <v>0.62886313054865717</v>
      </c>
      <c r="F13" s="9">
        <v>595457.02451000002</v>
      </c>
      <c r="G13" s="9">
        <v>575935.46163000003</v>
      </c>
      <c r="H13" s="10">
        <f t="shared" si="1"/>
        <v>-3.278416758298254</v>
      </c>
      <c r="I13" s="10">
        <f t="shared" si="2"/>
        <v>0.80428352344861076</v>
      </c>
      <c r="J13" s="9">
        <v>1357109.3068500001</v>
      </c>
      <c r="K13" s="9">
        <v>1277528.54482</v>
      </c>
      <c r="L13" s="10">
        <f t="shared" si="3"/>
        <v>-5.8639905885485231</v>
      </c>
      <c r="M13" s="10">
        <f t="shared" si="6"/>
        <v>0.86712543340230508</v>
      </c>
    </row>
    <row r="14" spans="1:13" ht="14.25" x14ac:dyDescent="0.2">
      <c r="A14" s="8" t="s">
        <v>134</v>
      </c>
      <c r="B14" s="9">
        <v>154724.56434000001</v>
      </c>
      <c r="C14" s="9">
        <v>112814.52637000001</v>
      </c>
      <c r="D14" s="10">
        <f t="shared" si="0"/>
        <v>-27.086867653351181</v>
      </c>
      <c r="E14" s="10">
        <f t="shared" si="5"/>
        <v>0.93470645945628383</v>
      </c>
      <c r="F14" s="9">
        <v>923867.19076000003</v>
      </c>
      <c r="G14" s="9">
        <v>845535.39615000004</v>
      </c>
      <c r="H14" s="10">
        <f t="shared" si="1"/>
        <v>-8.4786856155766248</v>
      </c>
      <c r="I14" s="10">
        <f>G14/G$46*100</f>
        <v>1.106974745717628</v>
      </c>
      <c r="J14" s="9">
        <v>2400263.8456600001</v>
      </c>
      <c r="K14" s="9">
        <v>1905644.2686600001</v>
      </c>
      <c r="L14" s="10">
        <f t="shared" si="3"/>
        <v>-20.606883609663946</v>
      </c>
      <c r="M14" s="10">
        <f t="shared" si="6"/>
        <v>1.2934604233091669</v>
      </c>
    </row>
    <row r="15" spans="1:13" ht="14.25" x14ac:dyDescent="0.2">
      <c r="A15" s="8" t="s">
        <v>135</v>
      </c>
      <c r="B15" s="9">
        <v>15906.68377</v>
      </c>
      <c r="C15" s="9">
        <v>25930.344700000001</v>
      </c>
      <c r="D15" s="10">
        <f t="shared" si="0"/>
        <v>63.01540330426775</v>
      </c>
      <c r="E15" s="10">
        <f t="shared" si="5"/>
        <v>0.21484166504875976</v>
      </c>
      <c r="F15" s="9">
        <v>90389.294460000005</v>
      </c>
      <c r="G15" s="9">
        <v>164805.96660000001</v>
      </c>
      <c r="H15" s="10">
        <f t="shared" si="1"/>
        <v>82.32907733662158</v>
      </c>
      <c r="I15" s="10">
        <f t="shared" ref="I15:I46" si="7">G15/G$46*100</f>
        <v>0.21576393347986855</v>
      </c>
      <c r="J15" s="9">
        <v>171828.64009999999</v>
      </c>
      <c r="K15" s="9">
        <v>265245.68922</v>
      </c>
      <c r="L15" s="10">
        <f t="shared" si="3"/>
        <v>54.366401937205353</v>
      </c>
      <c r="M15" s="10">
        <f t="shared" si="6"/>
        <v>0.18003612064526675</v>
      </c>
    </row>
    <row r="16" spans="1:13" ht="14.25" x14ac:dyDescent="0.2">
      <c r="A16" s="8" t="s">
        <v>136</v>
      </c>
      <c r="B16" s="9">
        <v>73102.883369999996</v>
      </c>
      <c r="C16" s="9">
        <v>73439.655740000002</v>
      </c>
      <c r="D16" s="10">
        <f t="shared" si="0"/>
        <v>0.46068274529676201</v>
      </c>
      <c r="E16" s="10">
        <f t="shared" si="5"/>
        <v>0.6084723555483359</v>
      </c>
      <c r="F16" s="9">
        <v>557574.85984000005</v>
      </c>
      <c r="G16" s="9">
        <v>418224.52909000003</v>
      </c>
      <c r="H16" s="10">
        <f t="shared" si="1"/>
        <v>-24.992219123722251</v>
      </c>
      <c r="I16" s="10">
        <f t="shared" si="7"/>
        <v>0.54753945707099239</v>
      </c>
      <c r="J16" s="9">
        <v>1017217.62999</v>
      </c>
      <c r="K16" s="9">
        <v>870407.96039000002</v>
      </c>
      <c r="L16" s="10">
        <f t="shared" si="3"/>
        <v>-14.432473963456893</v>
      </c>
      <c r="M16" s="10">
        <f t="shared" si="6"/>
        <v>0.59079140184404844</v>
      </c>
    </row>
    <row r="17" spans="1:13" ht="14.25" x14ac:dyDescent="0.2">
      <c r="A17" s="8" t="s">
        <v>137</v>
      </c>
      <c r="B17" s="9">
        <v>3156.9027799999999</v>
      </c>
      <c r="C17" s="9">
        <v>3637.2169699999999</v>
      </c>
      <c r="D17" s="10">
        <f t="shared" si="0"/>
        <v>15.214728595474835</v>
      </c>
      <c r="E17" s="10">
        <f t="shared" si="5"/>
        <v>3.0135571239760836E-2</v>
      </c>
      <c r="F17" s="9">
        <v>52261.460650000001</v>
      </c>
      <c r="G17" s="9">
        <v>50809.450960000002</v>
      </c>
      <c r="H17" s="10">
        <f t="shared" si="1"/>
        <v>-2.7783565019819227</v>
      </c>
      <c r="I17" s="10">
        <f t="shared" si="7"/>
        <v>6.6519721483688579E-2</v>
      </c>
      <c r="J17" s="9">
        <v>84268.766470000002</v>
      </c>
      <c r="K17" s="9">
        <v>79904.905239999993</v>
      </c>
      <c r="L17" s="10">
        <f t="shared" si="3"/>
        <v>-5.1785037479497937</v>
      </c>
      <c r="M17" s="10">
        <f t="shared" si="6"/>
        <v>5.4235637918342967E-2</v>
      </c>
    </row>
    <row r="18" spans="1:13" ht="15.75" x14ac:dyDescent="0.25">
      <c r="A18" s="6" t="s">
        <v>12</v>
      </c>
      <c r="B18" s="47">
        <f>B19</f>
        <v>155034.36575999999</v>
      </c>
      <c r="C18" s="47">
        <f>C19</f>
        <v>186159.80687</v>
      </c>
      <c r="D18" s="45">
        <f t="shared" si="0"/>
        <v>20.076478500375565</v>
      </c>
      <c r="E18" s="45">
        <f t="shared" si="5"/>
        <v>1.5423968842614864</v>
      </c>
      <c r="F18" s="47">
        <f>F19</f>
        <v>881370.49858999997</v>
      </c>
      <c r="G18" s="47">
        <f>G19</f>
        <v>1049226.96315</v>
      </c>
      <c r="H18" s="45">
        <f t="shared" si="1"/>
        <v>19.044937949311173</v>
      </c>
      <c r="I18" s="45">
        <f t="shared" si="7"/>
        <v>1.373647698276848</v>
      </c>
      <c r="J18" s="47">
        <f>J19</f>
        <v>1776379.3493900001</v>
      </c>
      <c r="K18" s="47">
        <f>K19</f>
        <v>2058595.8881099999</v>
      </c>
      <c r="L18" s="45">
        <f t="shared" si="3"/>
        <v>15.887177410439476</v>
      </c>
      <c r="M18" s="45">
        <f t="shared" si="6"/>
        <v>1.3972766862356854</v>
      </c>
    </row>
    <row r="19" spans="1:13" ht="14.25" x14ac:dyDescent="0.2">
      <c r="A19" s="8" t="s">
        <v>138</v>
      </c>
      <c r="B19" s="9">
        <v>155034.36575999999</v>
      </c>
      <c r="C19" s="9">
        <v>186159.80687</v>
      </c>
      <c r="D19" s="10">
        <f t="shared" si="0"/>
        <v>20.076478500375565</v>
      </c>
      <c r="E19" s="10">
        <f t="shared" si="5"/>
        <v>1.5423968842614864</v>
      </c>
      <c r="F19" s="9">
        <v>881370.49858999997</v>
      </c>
      <c r="G19" s="9">
        <v>1049226.96315</v>
      </c>
      <c r="H19" s="10">
        <f t="shared" si="1"/>
        <v>19.044937949311173</v>
      </c>
      <c r="I19" s="10">
        <f t="shared" si="7"/>
        <v>1.373647698276848</v>
      </c>
      <c r="J19" s="9">
        <v>1776379.3493900001</v>
      </c>
      <c r="K19" s="9">
        <v>2058595.8881099999</v>
      </c>
      <c r="L19" s="10">
        <f t="shared" si="3"/>
        <v>15.887177410439476</v>
      </c>
      <c r="M19" s="10">
        <f t="shared" si="6"/>
        <v>1.3972766862356854</v>
      </c>
    </row>
    <row r="20" spans="1:13" ht="15.75" x14ac:dyDescent="0.25">
      <c r="A20" s="6" t="s">
        <v>112</v>
      </c>
      <c r="B20" s="47">
        <f>B21</f>
        <v>379954.54584999999</v>
      </c>
      <c r="C20" s="47">
        <f>C21</f>
        <v>353957.41366999998</v>
      </c>
      <c r="D20" s="7">
        <f t="shared" si="0"/>
        <v>-6.8421690078326547</v>
      </c>
      <c r="E20" s="7">
        <f t="shared" si="5"/>
        <v>2.9326567382351629</v>
      </c>
      <c r="F20" s="47">
        <f>F21</f>
        <v>2071037.82283</v>
      </c>
      <c r="G20" s="47">
        <f>G21</f>
        <v>2139190.03076</v>
      </c>
      <c r="H20" s="7">
        <f t="shared" si="1"/>
        <v>3.2907273434954676</v>
      </c>
      <c r="I20" s="7">
        <f t="shared" si="7"/>
        <v>2.8006270951218011</v>
      </c>
      <c r="J20" s="47">
        <f>J21</f>
        <v>4048489.7463799999</v>
      </c>
      <c r="K20" s="47">
        <f>K21</f>
        <v>4169291.5404599998</v>
      </c>
      <c r="L20" s="7">
        <f t="shared" si="3"/>
        <v>2.9838730402618929</v>
      </c>
      <c r="M20" s="7">
        <f t="shared" si="6"/>
        <v>2.8299162070866495</v>
      </c>
    </row>
    <row r="21" spans="1:13" ht="14.25" x14ac:dyDescent="0.2">
      <c r="A21" s="8" t="s">
        <v>139</v>
      </c>
      <c r="B21" s="9">
        <v>379954.54584999999</v>
      </c>
      <c r="C21" s="9">
        <v>353957.41366999998</v>
      </c>
      <c r="D21" s="10">
        <f t="shared" si="0"/>
        <v>-6.8421690078326547</v>
      </c>
      <c r="E21" s="10">
        <f t="shared" si="5"/>
        <v>2.9326567382351629</v>
      </c>
      <c r="F21" s="9">
        <v>2071037.82283</v>
      </c>
      <c r="G21" s="9">
        <v>2139190.03076</v>
      </c>
      <c r="H21" s="10">
        <f t="shared" si="1"/>
        <v>3.2907273434954676</v>
      </c>
      <c r="I21" s="10">
        <f t="shared" si="7"/>
        <v>2.8006270951218011</v>
      </c>
      <c r="J21" s="9">
        <v>4048489.7463799999</v>
      </c>
      <c r="K21" s="9">
        <v>4169291.5404599998</v>
      </c>
      <c r="L21" s="10">
        <f t="shared" si="3"/>
        <v>2.9838730402618929</v>
      </c>
      <c r="M21" s="10">
        <f t="shared" si="6"/>
        <v>2.8299162070866495</v>
      </c>
    </row>
    <row r="22" spans="1:13" ht="16.5" x14ac:dyDescent="0.25">
      <c r="A22" s="46" t="s">
        <v>14</v>
      </c>
      <c r="B22" s="47">
        <f>B23+B27+B29</f>
        <v>9788409.7462600004</v>
      </c>
      <c r="C22" s="47">
        <f>C23+C27+C29</f>
        <v>10100382.714879999</v>
      </c>
      <c r="D22" s="45">
        <f t="shared" si="0"/>
        <v>3.1871670343509941</v>
      </c>
      <c r="E22" s="45">
        <f t="shared" si="5"/>
        <v>83.685082678231097</v>
      </c>
      <c r="F22" s="47">
        <f>F23+F27+F29</f>
        <v>53759442.290330008</v>
      </c>
      <c r="G22" s="47">
        <f>G23+G27+G29</f>
        <v>59251758.557390004</v>
      </c>
      <c r="H22" s="45">
        <f t="shared" si="1"/>
        <v>10.216468090198042</v>
      </c>
      <c r="I22" s="45">
        <f t="shared" si="7"/>
        <v>77.572388643979636</v>
      </c>
      <c r="J22" s="47">
        <f>J23+J27+J29</f>
        <v>108154447.31834</v>
      </c>
      <c r="K22" s="47">
        <f>K23+K27+K29</f>
        <v>113095255.44452998</v>
      </c>
      <c r="L22" s="45">
        <f t="shared" si="3"/>
        <v>4.5682893756992575</v>
      </c>
      <c r="M22" s="45">
        <f t="shared" si="6"/>
        <v>76.763664335108786</v>
      </c>
    </row>
    <row r="23" spans="1:13" ht="15.75" x14ac:dyDescent="0.25">
      <c r="A23" s="6" t="s">
        <v>15</v>
      </c>
      <c r="B23" s="47">
        <f>B24+B25+B26</f>
        <v>1010422.35176</v>
      </c>
      <c r="C23" s="47">
        <f>C24+C25+C26</f>
        <v>928486.15739999991</v>
      </c>
      <c r="D23" s="45">
        <f>(C23-B23)/B23*100</f>
        <v>-8.1091035067939519</v>
      </c>
      <c r="E23" s="45">
        <f t="shared" si="5"/>
        <v>7.6928214544923046</v>
      </c>
      <c r="F23" s="47">
        <f>F24+F25+F26</f>
        <v>5675936.722120001</v>
      </c>
      <c r="G23" s="47">
        <f>G24+G25+G26</f>
        <v>5730346.6197300004</v>
      </c>
      <c r="H23" s="45">
        <f t="shared" si="1"/>
        <v>0.95860648688974348</v>
      </c>
      <c r="I23" s="45">
        <f t="shared" si="7"/>
        <v>7.502168473529121</v>
      </c>
      <c r="J23" s="47">
        <f>J24+J25+J26</f>
        <v>11372015.804439999</v>
      </c>
      <c r="K23" s="47">
        <f>K24+K25+K26</f>
        <v>11234976.827909999</v>
      </c>
      <c r="L23" s="45">
        <f t="shared" si="3"/>
        <v>-1.2050543974490096</v>
      </c>
      <c r="M23" s="45">
        <f t="shared" si="6"/>
        <v>7.6257663209701123</v>
      </c>
    </row>
    <row r="24" spans="1:13" ht="14.25" x14ac:dyDescent="0.2">
      <c r="A24" s="8" t="s">
        <v>140</v>
      </c>
      <c r="B24" s="9">
        <v>713442.91099999996</v>
      </c>
      <c r="C24" s="9">
        <v>648464.00300999999</v>
      </c>
      <c r="D24" s="10">
        <f t="shared" si="0"/>
        <v>-9.1077936283538143</v>
      </c>
      <c r="E24" s="10">
        <f t="shared" si="5"/>
        <v>5.3727433145480852</v>
      </c>
      <c r="F24" s="9">
        <v>4003209.0734000001</v>
      </c>
      <c r="G24" s="9">
        <v>3984745.0920799999</v>
      </c>
      <c r="H24" s="10">
        <f t="shared" si="1"/>
        <v>-0.46122950316752881</v>
      </c>
      <c r="I24" s="10">
        <f t="shared" si="7"/>
        <v>5.216827355944659</v>
      </c>
      <c r="J24" s="9">
        <v>7961332.6549399998</v>
      </c>
      <c r="K24" s="9">
        <v>7848747.0983100003</v>
      </c>
      <c r="L24" s="10">
        <f t="shared" si="3"/>
        <v>-1.4141546586442448</v>
      </c>
      <c r="M24" s="10">
        <f t="shared" si="6"/>
        <v>5.3273551161599029</v>
      </c>
    </row>
    <row r="25" spans="1:13" ht="14.25" x14ac:dyDescent="0.2">
      <c r="A25" s="8" t="s">
        <v>141</v>
      </c>
      <c r="B25" s="9">
        <v>124400.44001000001</v>
      </c>
      <c r="C25" s="9">
        <v>116694.16348</v>
      </c>
      <c r="D25" s="10">
        <f t="shared" si="0"/>
        <v>-6.194734141921467</v>
      </c>
      <c r="E25" s="10">
        <f t="shared" si="5"/>
        <v>0.96685056344489617</v>
      </c>
      <c r="F25" s="9">
        <v>701305.3824</v>
      </c>
      <c r="G25" s="9">
        <v>732747.67359999998</v>
      </c>
      <c r="H25" s="10">
        <f t="shared" si="1"/>
        <v>4.4833951070500122</v>
      </c>
      <c r="I25" s="10">
        <f t="shared" si="7"/>
        <v>0.95931308535621185</v>
      </c>
      <c r="J25" s="9">
        <v>1422602.9919100001</v>
      </c>
      <c r="K25" s="9">
        <v>1425839.2522400001</v>
      </c>
      <c r="L25" s="10">
        <f t="shared" si="3"/>
        <v>0.22748864921582429</v>
      </c>
      <c r="M25" s="10">
        <f t="shared" si="6"/>
        <v>0.9677916666314732</v>
      </c>
    </row>
    <row r="26" spans="1:13" ht="14.25" x14ac:dyDescent="0.2">
      <c r="A26" s="8" t="s">
        <v>142</v>
      </c>
      <c r="B26" s="9">
        <v>172579.00075000001</v>
      </c>
      <c r="C26" s="9">
        <v>163327.99090999999</v>
      </c>
      <c r="D26" s="10">
        <f t="shared" si="0"/>
        <v>-5.3604493013614887</v>
      </c>
      <c r="E26" s="10">
        <f t="shared" si="5"/>
        <v>1.3532275764993242</v>
      </c>
      <c r="F26" s="9">
        <v>971422.26632000005</v>
      </c>
      <c r="G26" s="9">
        <v>1012853.85405</v>
      </c>
      <c r="H26" s="10">
        <f t="shared" si="1"/>
        <v>4.2650440664648892</v>
      </c>
      <c r="I26" s="10">
        <f t="shared" si="7"/>
        <v>1.3260280322282498</v>
      </c>
      <c r="J26" s="9">
        <v>1988080.15759</v>
      </c>
      <c r="K26" s="9">
        <v>1960390.4773599999</v>
      </c>
      <c r="L26" s="10">
        <f t="shared" si="3"/>
        <v>-1.392784899758075</v>
      </c>
      <c r="M26" s="10">
        <f t="shared" si="6"/>
        <v>1.3306195381787365</v>
      </c>
    </row>
    <row r="27" spans="1:13" ht="15.75" x14ac:dyDescent="0.25">
      <c r="A27" s="6" t="s">
        <v>19</v>
      </c>
      <c r="B27" s="47">
        <f>B28</f>
        <v>1316135.5207700001</v>
      </c>
      <c r="C27" s="47">
        <f>C28</f>
        <v>1286393.11818</v>
      </c>
      <c r="D27" s="45">
        <f t="shared" si="0"/>
        <v>-2.2598282715293174</v>
      </c>
      <c r="E27" s="45">
        <f t="shared" si="5"/>
        <v>10.658201524681512</v>
      </c>
      <c r="F27" s="47">
        <f>F28</f>
        <v>6998894.69362</v>
      </c>
      <c r="G27" s="47">
        <f>G28</f>
        <v>7919123.9874700001</v>
      </c>
      <c r="H27" s="45">
        <f t="shared" si="1"/>
        <v>13.148208883452064</v>
      </c>
      <c r="I27" s="45">
        <f t="shared" si="7"/>
        <v>10.36771529879373</v>
      </c>
      <c r="J27" s="47">
        <f>J28</f>
        <v>14445993.573690001</v>
      </c>
      <c r="K27" s="47">
        <f>K28</f>
        <v>14857890.77469</v>
      </c>
      <c r="L27" s="45">
        <f t="shared" si="3"/>
        <v>2.8512902134344977</v>
      </c>
      <c r="M27" s="45">
        <f t="shared" si="6"/>
        <v>10.084827481692352</v>
      </c>
    </row>
    <row r="28" spans="1:13" ht="14.25" x14ac:dyDescent="0.2">
      <c r="A28" s="8" t="s">
        <v>143</v>
      </c>
      <c r="B28" s="9">
        <v>1316135.5207700001</v>
      </c>
      <c r="C28" s="9">
        <v>1286393.11818</v>
      </c>
      <c r="D28" s="10">
        <f t="shared" si="0"/>
        <v>-2.2598282715293174</v>
      </c>
      <c r="E28" s="10">
        <f t="shared" si="5"/>
        <v>10.658201524681512</v>
      </c>
      <c r="F28" s="9">
        <v>6998894.69362</v>
      </c>
      <c r="G28" s="9">
        <v>7919123.9874700001</v>
      </c>
      <c r="H28" s="10">
        <f t="shared" si="1"/>
        <v>13.148208883452064</v>
      </c>
      <c r="I28" s="10">
        <f t="shared" si="7"/>
        <v>10.36771529879373</v>
      </c>
      <c r="J28" s="9">
        <v>14445993.573690001</v>
      </c>
      <c r="K28" s="9">
        <v>14857890.77469</v>
      </c>
      <c r="L28" s="10">
        <f t="shared" si="3"/>
        <v>2.8512902134344977</v>
      </c>
      <c r="M28" s="10">
        <f t="shared" si="6"/>
        <v>10.084827481692352</v>
      </c>
    </row>
    <row r="29" spans="1:13" ht="15.75" x14ac:dyDescent="0.25">
      <c r="A29" s="6" t="s">
        <v>21</v>
      </c>
      <c r="B29" s="47">
        <f>B30+B31+B32+B33+B34+B35+B36+B37+B38+B39+B40+B41</f>
        <v>7461851.8737300001</v>
      </c>
      <c r="C29" s="47">
        <f>C30+C31+C32+C33+C34+C35+C36+C37+C38+C39+C40+C41</f>
        <v>7885503.4392999988</v>
      </c>
      <c r="D29" s="45">
        <f t="shared" si="0"/>
        <v>5.6775660082652575</v>
      </c>
      <c r="E29" s="45">
        <f t="shared" si="5"/>
        <v>65.334059699057278</v>
      </c>
      <c r="F29" s="47">
        <f>F30+F31+F32+F33+F34+F35+F36+F37+F38+F39+F40+F41</f>
        <v>41084610.874590002</v>
      </c>
      <c r="G29" s="47">
        <f>G30+G31+G32+G33+G34+G35+G36+G37+G38+G39+G40+G41</f>
        <v>45602287.950190008</v>
      </c>
      <c r="H29" s="45">
        <f t="shared" si="1"/>
        <v>10.996032284180881</v>
      </c>
      <c r="I29" s="45">
        <f t="shared" si="7"/>
        <v>59.702504871656792</v>
      </c>
      <c r="J29" s="47">
        <f>J30+J31+J32+J33+J34+J35+J36+J37+J38+J39+J40+J41</f>
        <v>82336437.94021</v>
      </c>
      <c r="K29" s="47">
        <f>K30+K31+K32+K33+K34+K35+K36+K37+K38+K39+K40+K41</f>
        <v>87002387.841929972</v>
      </c>
      <c r="L29" s="45">
        <f t="shared" si="3"/>
        <v>5.6669319422200788</v>
      </c>
      <c r="M29" s="45">
        <f t="shared" si="6"/>
        <v>59.05307053244632</v>
      </c>
    </row>
    <row r="30" spans="1:13" ht="14.25" x14ac:dyDescent="0.2">
      <c r="A30" s="8" t="s">
        <v>144</v>
      </c>
      <c r="B30" s="9">
        <v>1526216.2764999999</v>
      </c>
      <c r="C30" s="9">
        <v>1394578.75828</v>
      </c>
      <c r="D30" s="10">
        <f t="shared" si="0"/>
        <v>-8.6250893957098995</v>
      </c>
      <c r="E30" s="10">
        <f t="shared" si="5"/>
        <v>11.554556097763987</v>
      </c>
      <c r="F30" s="9">
        <v>8711290.6570200007</v>
      </c>
      <c r="G30" s="9">
        <v>8205760.7614500001</v>
      </c>
      <c r="H30" s="10">
        <f t="shared" si="1"/>
        <v>-5.803157252738651</v>
      </c>
      <c r="I30" s="10">
        <f t="shared" si="7"/>
        <v>10.74298009720974</v>
      </c>
      <c r="J30" s="9">
        <v>17510513.72676</v>
      </c>
      <c r="K30" s="9">
        <v>16451100.18849</v>
      </c>
      <c r="L30" s="10">
        <f t="shared" si="3"/>
        <v>-6.0501568075126109</v>
      </c>
      <c r="M30" s="10">
        <f t="shared" si="6"/>
        <v>11.166222029816995</v>
      </c>
    </row>
    <row r="31" spans="1:13" ht="14.25" x14ac:dyDescent="0.2">
      <c r="A31" s="8" t="s">
        <v>145</v>
      </c>
      <c r="B31" s="9">
        <v>2147765.0719300001</v>
      </c>
      <c r="C31" s="9">
        <v>2500045.8487900002</v>
      </c>
      <c r="D31" s="10">
        <f t="shared" si="0"/>
        <v>16.402202525038625</v>
      </c>
      <c r="E31" s="10">
        <f t="shared" si="5"/>
        <v>20.713724366814279</v>
      </c>
      <c r="F31" s="9">
        <v>11734074.06694</v>
      </c>
      <c r="G31" s="9">
        <v>14359485.29057</v>
      </c>
      <c r="H31" s="10">
        <f t="shared" si="1"/>
        <v>22.374251335492481</v>
      </c>
      <c r="I31" s="10">
        <f t="shared" si="7"/>
        <v>18.799434832110602</v>
      </c>
      <c r="J31" s="9">
        <v>22395914.490430001</v>
      </c>
      <c r="K31" s="9">
        <v>26512779.076090001</v>
      </c>
      <c r="L31" s="10">
        <f t="shared" si="3"/>
        <v>18.382212467453279</v>
      </c>
      <c r="M31" s="10">
        <f t="shared" si="6"/>
        <v>17.995609679542085</v>
      </c>
    </row>
    <row r="32" spans="1:13" ht="14.25" x14ac:dyDescent="0.2">
      <c r="A32" s="8" t="s">
        <v>146</v>
      </c>
      <c r="B32" s="9">
        <v>58325.262360000001</v>
      </c>
      <c r="C32" s="9">
        <v>162119.96716999999</v>
      </c>
      <c r="D32" s="10">
        <f t="shared" si="0"/>
        <v>177.95840191742258</v>
      </c>
      <c r="E32" s="10">
        <f t="shared" si="5"/>
        <v>1.3432186917458551</v>
      </c>
      <c r="F32" s="9">
        <v>366331.54898000002</v>
      </c>
      <c r="G32" s="9">
        <v>647043.78715999995</v>
      </c>
      <c r="H32" s="10">
        <f t="shared" si="1"/>
        <v>76.627917786935001</v>
      </c>
      <c r="I32" s="10">
        <f t="shared" si="7"/>
        <v>0.84710957698634959</v>
      </c>
      <c r="J32" s="9">
        <v>958361.42249999999</v>
      </c>
      <c r="K32" s="9">
        <v>1253582.0347</v>
      </c>
      <c r="L32" s="10">
        <f t="shared" si="3"/>
        <v>30.804726199212173</v>
      </c>
      <c r="M32" s="10">
        <f t="shared" si="6"/>
        <v>0.85087168466966634</v>
      </c>
    </row>
    <row r="33" spans="1:13" ht="14.25" x14ac:dyDescent="0.2">
      <c r="A33" s="8" t="s">
        <v>147</v>
      </c>
      <c r="B33" s="9">
        <v>925527.70447</v>
      </c>
      <c r="C33" s="9">
        <v>878706.98601999995</v>
      </c>
      <c r="D33" s="10">
        <f t="shared" si="0"/>
        <v>-5.0588132828300107</v>
      </c>
      <c r="E33" s="10">
        <f t="shared" si="5"/>
        <v>7.2803842043223614</v>
      </c>
      <c r="F33" s="9">
        <v>4945217.16017</v>
      </c>
      <c r="G33" s="9">
        <v>4758708.4379700003</v>
      </c>
      <c r="H33" s="10">
        <f t="shared" si="1"/>
        <v>-3.7714971084017708</v>
      </c>
      <c r="I33" s="10">
        <f t="shared" si="7"/>
        <v>6.2300999899614578</v>
      </c>
      <c r="J33" s="9">
        <v>10339655.644920001</v>
      </c>
      <c r="K33" s="9">
        <v>9785176.8381900005</v>
      </c>
      <c r="L33" s="10">
        <f t="shared" si="3"/>
        <v>-5.3626428748855144</v>
      </c>
      <c r="M33" s="10">
        <f t="shared" si="6"/>
        <v>6.6417112487527312</v>
      </c>
    </row>
    <row r="34" spans="1:13" ht="14.25" x14ac:dyDescent="0.2">
      <c r="A34" s="8" t="s">
        <v>148</v>
      </c>
      <c r="B34" s="9">
        <v>474822.42969000002</v>
      </c>
      <c r="C34" s="9">
        <v>509098.00763000001</v>
      </c>
      <c r="D34" s="10">
        <f t="shared" si="0"/>
        <v>7.2186096942340479</v>
      </c>
      <c r="E34" s="10">
        <f t="shared" si="5"/>
        <v>4.2180489653203646</v>
      </c>
      <c r="F34" s="9">
        <v>2708733.2464299998</v>
      </c>
      <c r="G34" s="9">
        <v>2843884.6330800001</v>
      </c>
      <c r="H34" s="10">
        <f t="shared" si="1"/>
        <v>4.9894682995501407</v>
      </c>
      <c r="I34" s="10">
        <f t="shared" si="7"/>
        <v>3.7232131060253337</v>
      </c>
      <c r="J34" s="9">
        <v>5510388.9276999999</v>
      </c>
      <c r="K34" s="9">
        <v>5437821.2838500002</v>
      </c>
      <c r="L34" s="10">
        <f t="shared" si="3"/>
        <v>-1.316924173631586</v>
      </c>
      <c r="M34" s="10">
        <f t="shared" si="6"/>
        <v>3.6909336833542756</v>
      </c>
    </row>
    <row r="35" spans="1:13" ht="14.25" x14ac:dyDescent="0.2">
      <c r="A35" s="8" t="s">
        <v>149</v>
      </c>
      <c r="B35" s="9">
        <v>538464.43365000002</v>
      </c>
      <c r="C35" s="9">
        <v>561658.87502000004</v>
      </c>
      <c r="D35" s="10">
        <f t="shared" si="0"/>
        <v>4.30751595101197</v>
      </c>
      <c r="E35" s="10">
        <f t="shared" si="5"/>
        <v>4.653533506583508</v>
      </c>
      <c r="F35" s="9">
        <v>3019859.3289399999</v>
      </c>
      <c r="G35" s="9">
        <v>3257725.86742</v>
      </c>
      <c r="H35" s="10">
        <f t="shared" si="1"/>
        <v>7.8767423436075612</v>
      </c>
      <c r="I35" s="10">
        <f t="shared" si="7"/>
        <v>4.2650139546201107</v>
      </c>
      <c r="J35" s="9">
        <v>6123242.1780599998</v>
      </c>
      <c r="K35" s="9">
        <v>6183760.1102400003</v>
      </c>
      <c r="L35" s="10">
        <f t="shared" si="3"/>
        <v>0.98833151490954252</v>
      </c>
      <c r="M35" s="10">
        <f t="shared" si="6"/>
        <v>4.197241374675702</v>
      </c>
    </row>
    <row r="36" spans="1:13" ht="14.25" x14ac:dyDescent="0.2">
      <c r="A36" s="8" t="s">
        <v>150</v>
      </c>
      <c r="B36" s="9">
        <v>903306.15466999996</v>
      </c>
      <c r="C36" s="9">
        <v>904137.29209999996</v>
      </c>
      <c r="D36" s="10">
        <f t="shared" si="0"/>
        <v>9.2010601909785231E-2</v>
      </c>
      <c r="E36" s="10">
        <f t="shared" si="5"/>
        <v>7.4910828804925558</v>
      </c>
      <c r="F36" s="9">
        <v>4450977.9604099998</v>
      </c>
      <c r="G36" s="9">
        <v>5824950.7093000002</v>
      </c>
      <c r="H36" s="10">
        <f t="shared" si="1"/>
        <v>30.869008139582828</v>
      </c>
      <c r="I36" s="10">
        <f t="shared" si="7"/>
        <v>7.6260241257850083</v>
      </c>
      <c r="J36" s="9">
        <v>8992540.8124700002</v>
      </c>
      <c r="K36" s="9">
        <v>10448234.10389</v>
      </c>
      <c r="L36" s="10">
        <f t="shared" si="3"/>
        <v>16.187786319539217</v>
      </c>
      <c r="M36" s="10">
        <f t="shared" si="6"/>
        <v>7.0917628904337935</v>
      </c>
    </row>
    <row r="37" spans="1:13" ht="14.25" x14ac:dyDescent="0.2">
      <c r="A37" s="11" t="s">
        <v>151</v>
      </c>
      <c r="B37" s="9">
        <v>239475.64504</v>
      </c>
      <c r="C37" s="9">
        <v>232388.78776000001</v>
      </c>
      <c r="D37" s="10">
        <f t="shared" si="0"/>
        <v>-2.9593227648750116</v>
      </c>
      <c r="E37" s="10">
        <f t="shared" si="5"/>
        <v>1.9254196069758085</v>
      </c>
      <c r="F37" s="9">
        <v>1407457.04899</v>
      </c>
      <c r="G37" s="9">
        <v>1335481.1773300001</v>
      </c>
      <c r="H37" s="10">
        <f t="shared" si="1"/>
        <v>-5.1138947161229735</v>
      </c>
      <c r="I37" s="10">
        <f t="shared" si="7"/>
        <v>1.7484116494908906</v>
      </c>
      <c r="J37" s="9">
        <v>2746177.2366200001</v>
      </c>
      <c r="K37" s="9">
        <v>2579076.2378699998</v>
      </c>
      <c r="L37" s="10">
        <f t="shared" si="3"/>
        <v>-6.0848584906219845</v>
      </c>
      <c r="M37" s="10">
        <f t="shared" si="6"/>
        <v>1.7505539188212109</v>
      </c>
    </row>
    <row r="38" spans="1:13" ht="14.25" x14ac:dyDescent="0.2">
      <c r="A38" s="8" t="s">
        <v>152</v>
      </c>
      <c r="B38" s="9">
        <v>156340.66411000001</v>
      </c>
      <c r="C38" s="9">
        <v>253072.20022999999</v>
      </c>
      <c r="D38" s="10">
        <f t="shared" si="0"/>
        <v>61.872281706530593</v>
      </c>
      <c r="E38" s="10">
        <f t="shared" si="5"/>
        <v>2.0967886660976909</v>
      </c>
      <c r="F38" s="9">
        <v>1097292.27308</v>
      </c>
      <c r="G38" s="9">
        <v>1695393.03171</v>
      </c>
      <c r="H38" s="10">
        <f t="shared" si="1"/>
        <v>54.506968954696589</v>
      </c>
      <c r="I38" s="10">
        <f t="shared" si="7"/>
        <v>2.2196081662744187</v>
      </c>
      <c r="J38" s="9">
        <v>2326878.3236699998</v>
      </c>
      <c r="K38" s="9">
        <v>3039688.0247300002</v>
      </c>
      <c r="L38" s="10">
        <f t="shared" si="3"/>
        <v>30.633733350343061</v>
      </c>
      <c r="M38" s="10">
        <f t="shared" si="6"/>
        <v>2.0631952268613873</v>
      </c>
    </row>
    <row r="39" spans="1:13" ht="14.25" x14ac:dyDescent="0.2">
      <c r="A39" s="8" t="s">
        <v>153</v>
      </c>
      <c r="B39" s="9">
        <v>143121.23869999999</v>
      </c>
      <c r="C39" s="9">
        <v>156565.39629999999</v>
      </c>
      <c r="D39" s="10">
        <f>(C39-B39)/B39*100</f>
        <v>9.3935447471780495</v>
      </c>
      <c r="E39" s="10">
        <f t="shared" si="5"/>
        <v>1.2971971957669706</v>
      </c>
      <c r="F39" s="9">
        <v>815649.75107999996</v>
      </c>
      <c r="G39" s="9">
        <v>796887.98687999998</v>
      </c>
      <c r="H39" s="10">
        <f t="shared" si="1"/>
        <v>-2.3002231258156538</v>
      </c>
      <c r="I39" s="10">
        <f t="shared" si="7"/>
        <v>1.04328556871607</v>
      </c>
      <c r="J39" s="9">
        <v>1741021.4952499999</v>
      </c>
      <c r="K39" s="9">
        <v>1658357.1494199999</v>
      </c>
      <c r="L39" s="10">
        <f t="shared" si="3"/>
        <v>-4.748037060744613</v>
      </c>
      <c r="M39" s="10">
        <f t="shared" si="6"/>
        <v>1.1256137232763272</v>
      </c>
    </row>
    <row r="40" spans="1:13" ht="14.25" x14ac:dyDescent="0.2">
      <c r="A40" s="8" t="s">
        <v>154</v>
      </c>
      <c r="B40" s="9">
        <v>335511.09217000002</v>
      </c>
      <c r="C40" s="9">
        <v>324924.59908999997</v>
      </c>
      <c r="D40" s="10">
        <f>(C40-B40)/B40*100</f>
        <v>-3.1553332593355741</v>
      </c>
      <c r="E40" s="10">
        <f t="shared" si="5"/>
        <v>2.6921100622235969</v>
      </c>
      <c r="F40" s="9">
        <v>1774612.3247</v>
      </c>
      <c r="G40" s="9">
        <v>1820421.9777500001</v>
      </c>
      <c r="H40" s="10">
        <f t="shared" si="1"/>
        <v>2.5813893216223578</v>
      </c>
      <c r="I40" s="10">
        <f t="shared" si="7"/>
        <v>2.383296033606964</v>
      </c>
      <c r="J40" s="9">
        <v>3590869.4918900002</v>
      </c>
      <c r="K40" s="9">
        <v>3553700.5319599998</v>
      </c>
      <c r="L40" s="10">
        <f t="shared" si="3"/>
        <v>-1.0350963746787978</v>
      </c>
      <c r="M40" s="10">
        <f t="shared" si="6"/>
        <v>2.4120823964774827</v>
      </c>
    </row>
    <row r="41" spans="1:13" ht="14.25" x14ac:dyDescent="0.2">
      <c r="A41" s="8" t="s">
        <v>155</v>
      </c>
      <c r="B41" s="9">
        <v>12975.900439999999</v>
      </c>
      <c r="C41" s="9">
        <v>8206.72091</v>
      </c>
      <c r="D41" s="10">
        <f t="shared" si="0"/>
        <v>-36.75413164621969</v>
      </c>
      <c r="E41" s="10">
        <f t="shared" si="5"/>
        <v>6.7995454950310508E-2</v>
      </c>
      <c r="F41" s="9">
        <v>53115.507850000002</v>
      </c>
      <c r="G41" s="9">
        <v>56544.289570000001</v>
      </c>
      <c r="H41" s="10">
        <f t="shared" si="1"/>
        <v>6.4553307664552415</v>
      </c>
      <c r="I41" s="10">
        <f t="shared" si="7"/>
        <v>7.4027770869843648E-2</v>
      </c>
      <c r="J41" s="9">
        <v>100874.18994</v>
      </c>
      <c r="K41" s="9">
        <v>99112.262499999997</v>
      </c>
      <c r="L41" s="10">
        <f t="shared" si="3"/>
        <v>-1.7466583286051611</v>
      </c>
      <c r="M41" s="10">
        <f t="shared" si="6"/>
        <v>6.7272675764677034E-2</v>
      </c>
    </row>
    <row r="42" spans="1:13" ht="15.75" x14ac:dyDescent="0.25">
      <c r="A42" s="48" t="s">
        <v>31</v>
      </c>
      <c r="B42" s="47">
        <f>B43</f>
        <v>361234.93433999998</v>
      </c>
      <c r="C42" s="47">
        <f>C43</f>
        <v>367628.47038999997</v>
      </c>
      <c r="D42" s="45">
        <f t="shared" si="0"/>
        <v>1.7699107816583151</v>
      </c>
      <c r="E42" s="45">
        <f t="shared" si="5"/>
        <v>3.0459260612110675</v>
      </c>
      <c r="F42" s="47">
        <f>F43</f>
        <v>1759501.5385700001</v>
      </c>
      <c r="G42" s="47">
        <f>G43</f>
        <v>2279935.1871400001</v>
      </c>
      <c r="H42" s="45">
        <f t="shared" si="1"/>
        <v>29.578470786275759</v>
      </c>
      <c r="I42" s="45">
        <f t="shared" si="7"/>
        <v>2.9848906214084034</v>
      </c>
      <c r="J42" s="47">
        <f>J43</f>
        <v>3676472.4909100002</v>
      </c>
      <c r="K42" s="47">
        <f>K43</f>
        <v>4307677.9180199997</v>
      </c>
      <c r="L42" s="45">
        <f t="shared" si="3"/>
        <v>17.168778732076508</v>
      </c>
      <c r="M42" s="45">
        <f t="shared" si="6"/>
        <v>2.9238462786339725</v>
      </c>
    </row>
    <row r="43" spans="1:13" ht="14.25" x14ac:dyDescent="0.2">
      <c r="A43" s="8" t="s">
        <v>156</v>
      </c>
      <c r="B43" s="9">
        <v>361234.93433999998</v>
      </c>
      <c r="C43" s="9">
        <v>367628.47038999997</v>
      </c>
      <c r="D43" s="10">
        <f t="shared" si="0"/>
        <v>1.7699107816583151</v>
      </c>
      <c r="E43" s="10">
        <f t="shared" si="5"/>
        <v>3.0459260612110675</v>
      </c>
      <c r="F43" s="9">
        <v>1759501.5385700001</v>
      </c>
      <c r="G43" s="9">
        <v>2279935.1871400001</v>
      </c>
      <c r="H43" s="10">
        <f t="shared" si="1"/>
        <v>29.578470786275759</v>
      </c>
      <c r="I43" s="10">
        <f t="shared" si="7"/>
        <v>2.9848906214084034</v>
      </c>
      <c r="J43" s="9">
        <v>3676472.4909100002</v>
      </c>
      <c r="K43" s="9">
        <v>4307677.9180199997</v>
      </c>
      <c r="L43" s="10">
        <f t="shared" si="3"/>
        <v>17.168778732076508</v>
      </c>
      <c r="M43" s="10">
        <f t="shared" si="6"/>
        <v>2.9238462786339725</v>
      </c>
    </row>
    <row r="44" spans="1:13" ht="15.75" x14ac:dyDescent="0.25">
      <c r="A44" s="6" t="s">
        <v>33</v>
      </c>
      <c r="B44" s="5">
        <f>B8+B22+B42</f>
        <v>11852653.85121</v>
      </c>
      <c r="C44" s="5">
        <f>C8+C22+C42</f>
        <v>12069513.934419999</v>
      </c>
      <c r="D44" s="148">
        <f t="shared" si="0"/>
        <v>1.8296331431956931</v>
      </c>
      <c r="E44" s="7">
        <f t="shared" si="5"/>
        <v>100</v>
      </c>
      <c r="F44" s="12">
        <f>F8+F22+F42</f>
        <v>65373893.043800011</v>
      </c>
      <c r="G44" s="12">
        <f>G8+G22+G42</f>
        <v>71608511.779590011</v>
      </c>
      <c r="H44" s="13">
        <f t="shared" si="1"/>
        <v>9.5368631811675222</v>
      </c>
      <c r="I44" s="13">
        <f t="shared" si="7"/>
        <v>93.749847113871681</v>
      </c>
      <c r="J44" s="12">
        <f>J8+J22+J42</f>
        <v>132233301.7524</v>
      </c>
      <c r="K44" s="12">
        <f>K8+K22+K42</f>
        <v>137837741.96462998</v>
      </c>
      <c r="L44" s="13">
        <f t="shared" si="3"/>
        <v>4.2382971142352668</v>
      </c>
      <c r="M44" s="13">
        <f t="shared" si="6"/>
        <v>93.557683877126394</v>
      </c>
    </row>
    <row r="45" spans="1:13" ht="15.75" x14ac:dyDescent="0.25">
      <c r="A45" s="49" t="s">
        <v>34</v>
      </c>
      <c r="B45" s="50"/>
      <c r="C45" s="50"/>
      <c r="D45" s="51"/>
      <c r="E45" s="51"/>
      <c r="F45" s="52">
        <f>F46-F44</f>
        <v>5198326.5544099957</v>
      </c>
      <c r="G45" s="52">
        <f>G46-G44</f>
        <v>4774025.3488299847</v>
      </c>
      <c r="H45" s="53">
        <f t="shared" si="1"/>
        <v>-8.1622653201741517</v>
      </c>
      <c r="I45" s="53">
        <f t="shared" si="7"/>
        <v>6.250152886128328</v>
      </c>
      <c r="J45" s="52">
        <f>J46-J44</f>
        <v>8744872.8668100089</v>
      </c>
      <c r="K45" s="52">
        <f>K46-K44</f>
        <v>9491409.6907900274</v>
      </c>
      <c r="L45" s="53">
        <f t="shared" si="3"/>
        <v>8.5368516541092188</v>
      </c>
      <c r="M45" s="53">
        <f t="shared" si="6"/>
        <v>6.4423161228736054</v>
      </c>
    </row>
    <row r="46" spans="1:13" s="15" customFormat="1" ht="22.5" customHeight="1" x14ac:dyDescent="0.3">
      <c r="A46" s="14" t="s">
        <v>35</v>
      </c>
      <c r="B46" s="54"/>
      <c r="C46" s="54"/>
      <c r="D46" s="55"/>
      <c r="E46" s="55"/>
      <c r="F46" s="103">
        <v>70572219.598210007</v>
      </c>
      <c r="G46" s="103">
        <v>76382537.128419995</v>
      </c>
      <c r="H46" s="149">
        <f t="shared" si="1"/>
        <v>8.2331511794442154</v>
      </c>
      <c r="I46" s="104">
        <f t="shared" si="7"/>
        <v>100</v>
      </c>
      <c r="J46" s="103">
        <v>140978174.61921</v>
      </c>
      <c r="K46" s="103">
        <v>147329151.65542001</v>
      </c>
      <c r="L46" s="149">
        <f t="shared" si="3"/>
        <v>4.5049363515766512</v>
      </c>
      <c r="M46" s="104">
        <f t="shared" si="6"/>
        <v>100</v>
      </c>
    </row>
    <row r="47" spans="1:13" ht="20.25" customHeight="1" x14ac:dyDescent="0.2"/>
    <row r="48" spans="1:13" ht="15" x14ac:dyDescent="0.2">
      <c r="C48" s="113"/>
    </row>
    <row r="49" spans="1:3" ht="15" x14ac:dyDescent="0.2">
      <c r="A49" s="1" t="s">
        <v>227</v>
      </c>
      <c r="C49" s="114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9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0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0" t="s">
        <v>56</v>
      </c>
    </row>
    <row r="34" ht="12.75" customHeight="1" x14ac:dyDescent="0.2"/>
    <row r="50" spans="2:2" ht="12.75" customHeight="1" x14ac:dyDescent="0.2"/>
    <row r="51" spans="2:2" x14ac:dyDescent="0.2">
      <c r="B51" s="29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0" t="s">
        <v>14</v>
      </c>
    </row>
    <row r="2" spans="2:2" ht="15" x14ac:dyDescent="0.25">
      <c r="B2" s="30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9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0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0" t="s">
        <v>59</v>
      </c>
    </row>
    <row r="19" spans="2:2" ht="15" x14ac:dyDescent="0.25">
      <c r="B19" s="30"/>
    </row>
    <row r="20" spans="2:2" ht="15" x14ac:dyDescent="0.25">
      <c r="B20" s="30"/>
    </row>
    <row r="21" spans="2:2" ht="15" x14ac:dyDescent="0.25">
      <c r="B21" s="30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9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>
      <selection activeCell="Q63" sqref="Q63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2" bestFit="1" customWidth="1"/>
    <col min="5" max="5" width="12.28515625" style="43" bestFit="1" customWidth="1"/>
    <col min="6" max="6" width="11" style="43" bestFit="1" customWidth="1"/>
    <col min="7" max="7" width="12.28515625" style="43" bestFit="1" customWidth="1"/>
    <col min="8" max="8" width="11.42578125" style="43" bestFit="1" customWidth="1"/>
    <col min="9" max="9" width="12.28515625" style="43" bestFit="1" customWidth="1"/>
    <col min="10" max="10" width="12.7109375" style="43" bestFit="1" customWidth="1"/>
    <col min="11" max="11" width="12.28515625" style="43" bestFit="1" customWidth="1"/>
    <col min="12" max="12" width="11" style="43" customWidth="1"/>
    <col min="13" max="13" width="12.28515625" style="43" bestFit="1" customWidth="1"/>
    <col min="14" max="14" width="11" style="43" bestFit="1" customWidth="1"/>
    <col min="15" max="15" width="13.5703125" style="42" bestFit="1" customWidth="1"/>
  </cols>
  <sheetData>
    <row r="1" spans="1:15" ht="16.5" thickBot="1" x14ac:dyDescent="0.3">
      <c r="B1" s="31" t="s">
        <v>60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2" t="s">
        <v>0</v>
      </c>
      <c r="J1" s="32" t="s">
        <v>61</v>
      </c>
      <c r="K1" s="32" t="s">
        <v>50</v>
      </c>
      <c r="L1" s="32" t="s">
        <v>51</v>
      </c>
      <c r="M1" s="32" t="s">
        <v>52</v>
      </c>
      <c r="N1" s="32" t="s">
        <v>53</v>
      </c>
      <c r="O1" s="33" t="s">
        <v>42</v>
      </c>
    </row>
    <row r="2" spans="1:15" s="64" customFormat="1" ht="16.5" thickTop="1" thickBot="1" x14ac:dyDescent="0.3">
      <c r="A2" s="34">
        <v>2017</v>
      </c>
      <c r="B2" s="35" t="s">
        <v>2</v>
      </c>
      <c r="C2" s="127">
        <f>C4+C6+C8+C10+C12+C14+C16+C18+C20+C22</f>
        <v>1652548.6418499995</v>
      </c>
      <c r="D2" s="127">
        <f t="shared" ref="D2:O2" si="0">D4+D6+D8+D10+D12+D14+D16+D18+D20+D22</f>
        <v>1666573.5708099999</v>
      </c>
      <c r="E2" s="127">
        <f t="shared" si="0"/>
        <v>1868456.32017</v>
      </c>
      <c r="F2" s="127">
        <f t="shared" si="0"/>
        <v>1610205.7443900001</v>
      </c>
      <c r="G2" s="127">
        <f t="shared" si="0"/>
        <v>1677531.0086899998</v>
      </c>
      <c r="H2" s="127">
        <f t="shared" si="0"/>
        <v>1601502.7491499998</v>
      </c>
      <c r="I2" s="127"/>
      <c r="J2" s="127"/>
      <c r="K2" s="127"/>
      <c r="L2" s="127"/>
      <c r="M2" s="127"/>
      <c r="N2" s="127"/>
      <c r="O2" s="127">
        <f t="shared" si="0"/>
        <v>10076818.03506</v>
      </c>
    </row>
    <row r="3" spans="1:15" ht="15.75" thickTop="1" x14ac:dyDescent="0.25">
      <c r="A3" s="36">
        <v>2016</v>
      </c>
      <c r="B3" s="35" t="s">
        <v>2</v>
      </c>
      <c r="C3" s="127">
        <f>C5+C7+C9+C11+C13+C15+C17+C19+C21+C23</f>
        <v>1452230.2365300001</v>
      </c>
      <c r="D3" s="127">
        <f t="shared" ref="D3:O3" si="1">D5+D7+D9+D11+D13+D15+D17+D19+D21+D23</f>
        <v>1713742.3471000001</v>
      </c>
      <c r="E3" s="127">
        <f t="shared" si="1"/>
        <v>1749758.1961499997</v>
      </c>
      <c r="F3" s="127">
        <f t="shared" si="1"/>
        <v>1635750.9739400002</v>
      </c>
      <c r="G3" s="127">
        <f t="shared" si="1"/>
        <v>1600458.29057</v>
      </c>
      <c r="H3" s="127">
        <f t="shared" si="1"/>
        <v>1703009.1706099999</v>
      </c>
      <c r="I3" s="127">
        <f t="shared" si="1"/>
        <v>1204934.7576600001</v>
      </c>
      <c r="J3" s="127">
        <f t="shared" si="1"/>
        <v>1627270.9765499998</v>
      </c>
      <c r="K3" s="127">
        <f t="shared" si="1"/>
        <v>1546001.07372</v>
      </c>
      <c r="L3" s="127">
        <f t="shared" si="1"/>
        <v>1938878.9728400002</v>
      </c>
      <c r="M3" s="127">
        <f t="shared" si="1"/>
        <v>2043853.8660200003</v>
      </c>
      <c r="N3" s="127">
        <f t="shared" si="1"/>
        <v>1997050.9202300003</v>
      </c>
      <c r="O3" s="127">
        <f t="shared" si="1"/>
        <v>20212939.781920001</v>
      </c>
    </row>
    <row r="4" spans="1:15" s="64" customFormat="1" ht="15" x14ac:dyDescent="0.25">
      <c r="A4" s="34">
        <v>2017</v>
      </c>
      <c r="B4" s="37" t="s">
        <v>130</v>
      </c>
      <c r="C4" s="128">
        <v>523452.34405999997</v>
      </c>
      <c r="D4" s="128">
        <v>556379.21068000002</v>
      </c>
      <c r="E4" s="128">
        <v>622619.57001999998</v>
      </c>
      <c r="F4" s="128">
        <v>523577.17671999999</v>
      </c>
      <c r="G4" s="128">
        <v>528547.22516999999</v>
      </c>
      <c r="H4" s="128">
        <v>467506.69007999997</v>
      </c>
      <c r="I4" s="128"/>
      <c r="J4" s="128"/>
      <c r="K4" s="128"/>
      <c r="L4" s="128"/>
      <c r="M4" s="128"/>
      <c r="N4" s="128"/>
      <c r="O4" s="129">
        <v>3222082.21673</v>
      </c>
    </row>
    <row r="5" spans="1:15" ht="15" x14ac:dyDescent="0.25">
      <c r="A5" s="36">
        <v>2016</v>
      </c>
      <c r="B5" s="37" t="s">
        <v>130</v>
      </c>
      <c r="C5" s="128">
        <v>460617.42556</v>
      </c>
      <c r="D5" s="128">
        <v>562234.92995000002</v>
      </c>
      <c r="E5" s="128">
        <v>569482.75214999996</v>
      </c>
      <c r="F5" s="128">
        <v>532964.35138999997</v>
      </c>
      <c r="G5" s="128">
        <v>511399.68602999998</v>
      </c>
      <c r="H5" s="128">
        <v>532804.50525000005</v>
      </c>
      <c r="I5" s="128">
        <v>385329.33100000001</v>
      </c>
      <c r="J5" s="128">
        <v>540411.59606000001</v>
      </c>
      <c r="K5" s="128">
        <v>477843.75881999999</v>
      </c>
      <c r="L5" s="128">
        <v>569525.50392000005</v>
      </c>
      <c r="M5" s="128">
        <v>602068.51049000002</v>
      </c>
      <c r="N5" s="128">
        <v>614296.99025999999</v>
      </c>
      <c r="O5" s="129">
        <v>6358979.34088</v>
      </c>
    </row>
    <row r="6" spans="1:15" s="64" customFormat="1" ht="15" x14ac:dyDescent="0.25">
      <c r="A6" s="34">
        <v>2017</v>
      </c>
      <c r="B6" s="37" t="s">
        <v>131</v>
      </c>
      <c r="C6" s="128">
        <v>193201.44714999999</v>
      </c>
      <c r="D6" s="128">
        <v>168183.44751999999</v>
      </c>
      <c r="E6" s="128">
        <v>154663.45561</v>
      </c>
      <c r="F6" s="128">
        <v>119474.22691</v>
      </c>
      <c r="G6" s="128">
        <v>128939.82791000001</v>
      </c>
      <c r="H6" s="128">
        <v>190817.48074999999</v>
      </c>
      <c r="I6" s="128"/>
      <c r="J6" s="128"/>
      <c r="K6" s="128"/>
      <c r="L6" s="128"/>
      <c r="M6" s="128"/>
      <c r="N6" s="128"/>
      <c r="O6" s="129">
        <v>955279.88584999996</v>
      </c>
    </row>
    <row r="7" spans="1:15" ht="15" x14ac:dyDescent="0.25">
      <c r="A7" s="36">
        <v>2016</v>
      </c>
      <c r="B7" s="37" t="s">
        <v>131</v>
      </c>
      <c r="C7" s="128">
        <v>133429.35513000001</v>
      </c>
      <c r="D7" s="128">
        <v>159285.92468</v>
      </c>
      <c r="E7" s="128">
        <v>147173.71935999999</v>
      </c>
      <c r="F7" s="128">
        <v>137714.88571999999</v>
      </c>
      <c r="G7" s="128">
        <v>140656.67981</v>
      </c>
      <c r="H7" s="128">
        <v>170139.92357000001</v>
      </c>
      <c r="I7" s="128">
        <v>86562.877980000005</v>
      </c>
      <c r="J7" s="128">
        <v>84454.955669999996</v>
      </c>
      <c r="K7" s="128">
        <v>116633.14692</v>
      </c>
      <c r="L7" s="128">
        <v>215700.20228</v>
      </c>
      <c r="M7" s="128">
        <v>302958.46841999999</v>
      </c>
      <c r="N7" s="128">
        <v>278434.99176</v>
      </c>
      <c r="O7" s="129">
        <v>1973145.1313</v>
      </c>
    </row>
    <row r="8" spans="1:15" s="64" customFormat="1" ht="15" x14ac:dyDescent="0.25">
      <c r="A8" s="34">
        <v>2017</v>
      </c>
      <c r="B8" s="37" t="s">
        <v>132</v>
      </c>
      <c r="C8" s="128">
        <v>98614.87371</v>
      </c>
      <c r="D8" s="128">
        <v>100791.01846000001</v>
      </c>
      <c r="E8" s="128">
        <v>123933.45785000001</v>
      </c>
      <c r="F8" s="128">
        <v>106841.48837000001</v>
      </c>
      <c r="G8" s="128">
        <v>114208.40492</v>
      </c>
      <c r="H8" s="128">
        <v>111338.89083</v>
      </c>
      <c r="I8" s="128"/>
      <c r="J8" s="128"/>
      <c r="K8" s="128"/>
      <c r="L8" s="128"/>
      <c r="M8" s="128"/>
      <c r="N8" s="128"/>
      <c r="O8" s="129">
        <v>655728.13413999998</v>
      </c>
    </row>
    <row r="9" spans="1:15" ht="15" x14ac:dyDescent="0.25">
      <c r="A9" s="36">
        <v>2016</v>
      </c>
      <c r="B9" s="37" t="s">
        <v>132</v>
      </c>
      <c r="C9" s="128">
        <v>82622.645980000001</v>
      </c>
      <c r="D9" s="128">
        <v>106492.30809999999</v>
      </c>
      <c r="E9" s="128">
        <v>115798.31797</v>
      </c>
      <c r="F9" s="128">
        <v>101382.8031</v>
      </c>
      <c r="G9" s="128">
        <v>99962.766449999996</v>
      </c>
      <c r="H9" s="128">
        <v>118828.08306</v>
      </c>
      <c r="I9" s="128">
        <v>86424.849230000007</v>
      </c>
      <c r="J9" s="128">
        <v>125928.92105</v>
      </c>
      <c r="K9" s="128">
        <v>119612.67842</v>
      </c>
      <c r="L9" s="128">
        <v>128962.44279</v>
      </c>
      <c r="M9" s="128">
        <v>127900.31873</v>
      </c>
      <c r="N9" s="128">
        <v>112050.02466</v>
      </c>
      <c r="O9" s="129">
        <v>1325966.1595399999</v>
      </c>
    </row>
    <row r="10" spans="1:15" s="64" customFormat="1" ht="15" x14ac:dyDescent="0.25">
      <c r="A10" s="34">
        <v>2017</v>
      </c>
      <c r="B10" s="37" t="s">
        <v>133</v>
      </c>
      <c r="C10" s="128">
        <v>96371.963749999995</v>
      </c>
      <c r="D10" s="128">
        <v>93726.338510000001</v>
      </c>
      <c r="E10" s="128">
        <v>115651.51673</v>
      </c>
      <c r="F10" s="128">
        <v>97496.089139999996</v>
      </c>
      <c r="G10" s="128">
        <v>96788.830329999997</v>
      </c>
      <c r="H10" s="128">
        <v>75900.723169999997</v>
      </c>
      <c r="I10" s="128"/>
      <c r="J10" s="128"/>
      <c r="K10" s="128"/>
      <c r="L10" s="128"/>
      <c r="M10" s="128"/>
      <c r="N10" s="128"/>
      <c r="O10" s="129">
        <v>575935.46163000003</v>
      </c>
    </row>
    <row r="11" spans="1:15" ht="15" x14ac:dyDescent="0.25">
      <c r="A11" s="36">
        <v>2016</v>
      </c>
      <c r="B11" s="37" t="s">
        <v>133</v>
      </c>
      <c r="C11" s="128">
        <v>89731.465129999997</v>
      </c>
      <c r="D11" s="128">
        <v>105702.40222</v>
      </c>
      <c r="E11" s="128">
        <v>108063.88145</v>
      </c>
      <c r="F11" s="128">
        <v>96465.707190000001</v>
      </c>
      <c r="G11" s="128">
        <v>96136.855660000001</v>
      </c>
      <c r="H11" s="128">
        <v>99356.71286</v>
      </c>
      <c r="I11" s="128">
        <v>54505.851459999998</v>
      </c>
      <c r="J11" s="128">
        <v>88499.630420000001</v>
      </c>
      <c r="K11" s="128">
        <v>133309.95624</v>
      </c>
      <c r="L11" s="128">
        <v>164843.58181999999</v>
      </c>
      <c r="M11" s="128">
        <v>145164.17379</v>
      </c>
      <c r="N11" s="128">
        <v>115269.88946000001</v>
      </c>
      <c r="O11" s="129">
        <v>1297050.1077000001</v>
      </c>
    </row>
    <row r="12" spans="1:15" s="64" customFormat="1" ht="15" x14ac:dyDescent="0.25">
      <c r="A12" s="34">
        <v>2017</v>
      </c>
      <c r="B12" s="37" t="s">
        <v>134</v>
      </c>
      <c r="C12" s="128">
        <v>153887.46127</v>
      </c>
      <c r="D12" s="128">
        <v>152109.84158000001</v>
      </c>
      <c r="E12" s="128">
        <v>166560.41161000001</v>
      </c>
      <c r="F12" s="128">
        <v>137118.96799</v>
      </c>
      <c r="G12" s="128">
        <v>123044.18733</v>
      </c>
      <c r="H12" s="128">
        <v>112814.52637000001</v>
      </c>
      <c r="I12" s="128"/>
      <c r="J12" s="128"/>
      <c r="K12" s="128"/>
      <c r="L12" s="128"/>
      <c r="M12" s="128"/>
      <c r="N12" s="128"/>
      <c r="O12" s="129">
        <v>845535.39615000004</v>
      </c>
    </row>
    <row r="13" spans="1:15" ht="15" x14ac:dyDescent="0.25">
      <c r="A13" s="36">
        <v>2016</v>
      </c>
      <c r="B13" s="37" t="s">
        <v>134</v>
      </c>
      <c r="C13" s="128">
        <v>178413.55434</v>
      </c>
      <c r="D13" s="128">
        <v>169593.44938000001</v>
      </c>
      <c r="E13" s="128">
        <v>138571.21487</v>
      </c>
      <c r="F13" s="128">
        <v>141600.09865</v>
      </c>
      <c r="G13" s="128">
        <v>140964.30918000001</v>
      </c>
      <c r="H13" s="128">
        <v>154724.56434000001</v>
      </c>
      <c r="I13" s="128">
        <v>112831.10505</v>
      </c>
      <c r="J13" s="128">
        <v>122879.80756</v>
      </c>
      <c r="K13" s="128">
        <v>137872.99599</v>
      </c>
      <c r="L13" s="128">
        <v>250831.77413000001</v>
      </c>
      <c r="M13" s="128">
        <v>231839.25833000001</v>
      </c>
      <c r="N13" s="128">
        <v>203853.93145</v>
      </c>
      <c r="O13" s="129">
        <v>1983976.06327</v>
      </c>
    </row>
    <row r="14" spans="1:15" s="64" customFormat="1" ht="15" x14ac:dyDescent="0.25">
      <c r="A14" s="34">
        <v>2017</v>
      </c>
      <c r="B14" s="37" t="s">
        <v>135</v>
      </c>
      <c r="C14" s="128">
        <v>25053.806250000001</v>
      </c>
      <c r="D14" s="128">
        <v>28959.574209999999</v>
      </c>
      <c r="E14" s="128">
        <v>31758.512920000001</v>
      </c>
      <c r="F14" s="128">
        <v>27550.555660000002</v>
      </c>
      <c r="G14" s="128">
        <v>25553.172859999999</v>
      </c>
      <c r="H14" s="128">
        <v>25930.344700000001</v>
      </c>
      <c r="I14" s="128"/>
      <c r="J14" s="128"/>
      <c r="K14" s="128"/>
      <c r="L14" s="128"/>
      <c r="M14" s="128"/>
      <c r="N14" s="128"/>
      <c r="O14" s="129">
        <v>164805.96660000001</v>
      </c>
    </row>
    <row r="15" spans="1:15" ht="15" x14ac:dyDescent="0.25">
      <c r="A15" s="36">
        <v>2016</v>
      </c>
      <c r="B15" s="37" t="s">
        <v>135</v>
      </c>
      <c r="C15" s="128">
        <v>10191.507659999999</v>
      </c>
      <c r="D15" s="128">
        <v>15895.20304</v>
      </c>
      <c r="E15" s="128">
        <v>18612.352360000001</v>
      </c>
      <c r="F15" s="128">
        <v>16074.062110000001</v>
      </c>
      <c r="G15" s="128">
        <v>13709.48552</v>
      </c>
      <c r="H15" s="128">
        <v>15906.68377</v>
      </c>
      <c r="I15" s="128">
        <v>7864.1694500000003</v>
      </c>
      <c r="J15" s="128">
        <v>14110.55587</v>
      </c>
      <c r="K15" s="128">
        <v>16903.757259999998</v>
      </c>
      <c r="L15" s="128">
        <v>16057.673000000001</v>
      </c>
      <c r="M15" s="128">
        <v>19860.462739999999</v>
      </c>
      <c r="N15" s="128">
        <v>25643.104299999999</v>
      </c>
      <c r="O15" s="129">
        <v>190829.01707999999</v>
      </c>
    </row>
    <row r="16" spans="1:15" ht="15" x14ac:dyDescent="0.25">
      <c r="A16" s="34">
        <v>2017</v>
      </c>
      <c r="B16" s="37" t="s">
        <v>136</v>
      </c>
      <c r="C16" s="128">
        <v>72553.879400000005</v>
      </c>
      <c r="D16" s="128">
        <v>56698.544040000001</v>
      </c>
      <c r="E16" s="128">
        <v>62550.802020000003</v>
      </c>
      <c r="F16" s="128">
        <v>54475.132640000003</v>
      </c>
      <c r="G16" s="128">
        <v>98506.515249999997</v>
      </c>
      <c r="H16" s="128">
        <v>73439.655740000002</v>
      </c>
      <c r="I16" s="128"/>
      <c r="J16" s="128"/>
      <c r="K16" s="128"/>
      <c r="L16" s="128"/>
      <c r="M16" s="128"/>
      <c r="N16" s="128"/>
      <c r="O16" s="129">
        <v>418224.52909000003</v>
      </c>
    </row>
    <row r="17" spans="1:15" ht="15" x14ac:dyDescent="0.25">
      <c r="A17" s="36">
        <v>2016</v>
      </c>
      <c r="B17" s="37" t="s">
        <v>136</v>
      </c>
      <c r="C17" s="128">
        <v>84511.730519999997</v>
      </c>
      <c r="D17" s="128">
        <v>95207.148939999999</v>
      </c>
      <c r="E17" s="128">
        <v>120666.01637</v>
      </c>
      <c r="F17" s="128">
        <v>106168.6369</v>
      </c>
      <c r="G17" s="128">
        <v>77918.443740000002</v>
      </c>
      <c r="H17" s="128">
        <v>73102.883369999996</v>
      </c>
      <c r="I17" s="128">
        <v>63427.968549999998</v>
      </c>
      <c r="J17" s="128">
        <v>105204.74516999999</v>
      </c>
      <c r="K17" s="128">
        <v>70332.889139999999</v>
      </c>
      <c r="L17" s="128">
        <v>74471.286319999999</v>
      </c>
      <c r="M17" s="128">
        <v>63456.790180000004</v>
      </c>
      <c r="N17" s="128">
        <v>75289.751940000002</v>
      </c>
      <c r="O17" s="129">
        <v>1009758.29114</v>
      </c>
    </row>
    <row r="18" spans="1:15" ht="15" x14ac:dyDescent="0.25">
      <c r="A18" s="34">
        <v>2017</v>
      </c>
      <c r="B18" s="37" t="s">
        <v>137</v>
      </c>
      <c r="C18" s="128">
        <v>7065.8872499999998</v>
      </c>
      <c r="D18" s="128">
        <v>8665.6867299999994</v>
      </c>
      <c r="E18" s="128">
        <v>14857.42654</v>
      </c>
      <c r="F18" s="128">
        <v>10093.763419999999</v>
      </c>
      <c r="G18" s="128">
        <v>6489.4700499999999</v>
      </c>
      <c r="H18" s="128">
        <v>3637.2169699999999</v>
      </c>
      <c r="I18" s="128"/>
      <c r="J18" s="128"/>
      <c r="K18" s="128"/>
      <c r="L18" s="128"/>
      <c r="M18" s="128"/>
      <c r="N18" s="128"/>
      <c r="O18" s="129">
        <v>50809.450960000002</v>
      </c>
    </row>
    <row r="19" spans="1:15" ht="15" x14ac:dyDescent="0.25">
      <c r="A19" s="36">
        <v>2016</v>
      </c>
      <c r="B19" s="37" t="s">
        <v>137</v>
      </c>
      <c r="C19" s="128">
        <v>6380.1968100000004</v>
      </c>
      <c r="D19" s="128">
        <v>10943.8946</v>
      </c>
      <c r="E19" s="128">
        <v>11918.69154</v>
      </c>
      <c r="F19" s="128">
        <v>14289.86443</v>
      </c>
      <c r="G19" s="128">
        <v>5571.9104900000002</v>
      </c>
      <c r="H19" s="128">
        <v>3156.9027799999999</v>
      </c>
      <c r="I19" s="128">
        <v>3344.2157099999999</v>
      </c>
      <c r="J19" s="128">
        <v>4817.8857399999997</v>
      </c>
      <c r="K19" s="128">
        <v>5467.3721800000003</v>
      </c>
      <c r="L19" s="128">
        <v>3457.1936799999999</v>
      </c>
      <c r="M19" s="128">
        <v>5491.6414599999998</v>
      </c>
      <c r="N19" s="128">
        <v>6517.1455100000003</v>
      </c>
      <c r="O19" s="129">
        <v>81356.914929999999</v>
      </c>
    </row>
    <row r="20" spans="1:15" ht="15" x14ac:dyDescent="0.25">
      <c r="A20" s="34">
        <v>2017</v>
      </c>
      <c r="B20" s="37" t="s">
        <v>138</v>
      </c>
      <c r="C20" s="130">
        <v>170734.96726999999</v>
      </c>
      <c r="D20" s="130">
        <v>170754.34839</v>
      </c>
      <c r="E20" s="130">
        <v>185522.80575</v>
      </c>
      <c r="F20" s="130">
        <v>163520.12379000001</v>
      </c>
      <c r="G20" s="130">
        <v>172534.91107999999</v>
      </c>
      <c r="H20" s="128">
        <v>186159.80687</v>
      </c>
      <c r="I20" s="128"/>
      <c r="J20" s="128"/>
      <c r="K20" s="128"/>
      <c r="L20" s="128"/>
      <c r="M20" s="128"/>
      <c r="N20" s="128"/>
      <c r="O20" s="129">
        <v>1049226.96315</v>
      </c>
    </row>
    <row r="21" spans="1:15" ht="15" x14ac:dyDescent="0.25">
      <c r="A21" s="36">
        <v>2016</v>
      </c>
      <c r="B21" s="37" t="s">
        <v>138</v>
      </c>
      <c r="C21" s="128">
        <v>134162.91104000001</v>
      </c>
      <c r="D21" s="128">
        <v>143119.48126</v>
      </c>
      <c r="E21" s="128">
        <v>150086.95507</v>
      </c>
      <c r="F21" s="128">
        <v>144289.19433999999</v>
      </c>
      <c r="G21" s="128">
        <v>154677.59112</v>
      </c>
      <c r="H21" s="128">
        <v>155034.36575999999</v>
      </c>
      <c r="I21" s="128">
        <v>131760.60505000001</v>
      </c>
      <c r="J21" s="128">
        <v>174431.12315</v>
      </c>
      <c r="K21" s="128">
        <v>149466.84672</v>
      </c>
      <c r="L21" s="128">
        <v>166819.5215</v>
      </c>
      <c r="M21" s="128">
        <v>175058.29003</v>
      </c>
      <c r="N21" s="128">
        <v>211832.53851000001</v>
      </c>
      <c r="O21" s="129">
        <v>1890739.4235499999</v>
      </c>
    </row>
    <row r="22" spans="1:15" ht="15" x14ac:dyDescent="0.25">
      <c r="A22" s="34">
        <v>2017</v>
      </c>
      <c r="B22" s="37" t="s">
        <v>139</v>
      </c>
      <c r="C22" s="130">
        <v>311612.01173999999</v>
      </c>
      <c r="D22" s="130">
        <v>330305.56069000001</v>
      </c>
      <c r="E22" s="130">
        <v>390338.36112000002</v>
      </c>
      <c r="F22" s="130">
        <v>370058.21974999999</v>
      </c>
      <c r="G22" s="130">
        <v>382918.46379000001</v>
      </c>
      <c r="H22" s="128">
        <v>353957.41366999998</v>
      </c>
      <c r="I22" s="128"/>
      <c r="J22" s="128"/>
      <c r="K22" s="128"/>
      <c r="L22" s="128"/>
      <c r="M22" s="128"/>
      <c r="N22" s="128"/>
      <c r="O22" s="129">
        <v>2139190.03076</v>
      </c>
    </row>
    <row r="23" spans="1:15" ht="15" x14ac:dyDescent="0.25">
      <c r="A23" s="36">
        <v>2016</v>
      </c>
      <c r="B23" s="37" t="s">
        <v>139</v>
      </c>
      <c r="C23" s="128">
        <v>272169.44436000002</v>
      </c>
      <c r="D23" s="130">
        <v>345267.60492999997</v>
      </c>
      <c r="E23" s="128">
        <v>369384.29501</v>
      </c>
      <c r="F23" s="128">
        <v>344801.37011000002</v>
      </c>
      <c r="G23" s="128">
        <v>359460.56257000001</v>
      </c>
      <c r="H23" s="128">
        <v>379954.54584999999</v>
      </c>
      <c r="I23" s="128">
        <v>272883.78418000002</v>
      </c>
      <c r="J23" s="128">
        <v>366531.75585999998</v>
      </c>
      <c r="K23" s="128">
        <v>318557.67203000002</v>
      </c>
      <c r="L23" s="128">
        <v>348209.79340000002</v>
      </c>
      <c r="M23" s="128">
        <v>370055.95185000001</v>
      </c>
      <c r="N23" s="128">
        <v>353862.55238000001</v>
      </c>
      <c r="O23" s="129">
        <v>4101139.3325299998</v>
      </c>
    </row>
    <row r="24" spans="1:15" ht="15" x14ac:dyDescent="0.25">
      <c r="A24" s="34">
        <v>2017</v>
      </c>
      <c r="B24" s="35" t="s">
        <v>14</v>
      </c>
      <c r="C24" s="131">
        <f>C26+C28+C30+C32+C34+C36+C38+C40+C42+C44+C46+C48+C50+C52+C54+C56</f>
        <v>8504994.0893399995</v>
      </c>
      <c r="D24" s="131">
        <f t="shared" ref="D24:O24" si="2">D26+D28+D30+D32+D34+D36+D38+D40+D42+D44+D46+D48+D50+D52+D54+D56</f>
        <v>9257366.1316299997</v>
      </c>
      <c r="E24" s="131">
        <f t="shared" si="2"/>
        <v>11312355.49361</v>
      </c>
      <c r="F24" s="131">
        <f t="shared" si="2"/>
        <v>9738359.4823900014</v>
      </c>
      <c r="G24" s="131">
        <f t="shared" si="2"/>
        <v>10338300.645540001</v>
      </c>
      <c r="H24" s="131">
        <f t="shared" si="2"/>
        <v>10100382.714880001</v>
      </c>
      <c r="I24" s="131"/>
      <c r="J24" s="131"/>
      <c r="K24" s="131"/>
      <c r="L24" s="131"/>
      <c r="M24" s="131"/>
      <c r="N24" s="131"/>
      <c r="O24" s="131">
        <f t="shared" si="2"/>
        <v>59251758.557390004</v>
      </c>
    </row>
    <row r="25" spans="1:15" ht="15" x14ac:dyDescent="0.25">
      <c r="A25" s="36">
        <v>2016</v>
      </c>
      <c r="B25" s="35" t="s">
        <v>14</v>
      </c>
      <c r="C25" s="131">
        <f>C27+C29+C31+C33+C35+C37+C39+C41+C43+C45+C47+C49+C51+C53+C55+C57</f>
        <v>7469121.7406199994</v>
      </c>
      <c r="D25" s="131">
        <f t="shared" ref="D25:O25" si="3">D27+D29+D31+D33+D35+D37+D39+D41+D43+D45+D47+D49+D51+D53+D55+D57</f>
        <v>8788241.7385799997</v>
      </c>
      <c r="E25" s="131">
        <f t="shared" si="3"/>
        <v>9425250.9020599984</v>
      </c>
      <c r="F25" s="131">
        <f t="shared" si="3"/>
        <v>9435894.5108000003</v>
      </c>
      <c r="G25" s="131">
        <f t="shared" si="3"/>
        <v>8852523.6520099994</v>
      </c>
      <c r="H25" s="131">
        <f t="shared" si="3"/>
        <v>9788409.7462600004</v>
      </c>
      <c r="I25" s="131">
        <f t="shared" si="3"/>
        <v>7265975.0338200005</v>
      </c>
      <c r="J25" s="131">
        <f t="shared" si="3"/>
        <v>9145801.9489100017</v>
      </c>
      <c r="K25" s="131">
        <f t="shared" si="3"/>
        <v>8542684.3295599986</v>
      </c>
      <c r="L25" s="131">
        <f t="shared" si="3"/>
        <v>9411423.8795599993</v>
      </c>
      <c r="M25" s="131">
        <f t="shared" si="3"/>
        <v>9507434.5001199991</v>
      </c>
      <c r="N25" s="131">
        <f t="shared" si="3"/>
        <v>9970177.1951700002</v>
      </c>
      <c r="O25" s="131">
        <f t="shared" si="3"/>
        <v>107602939.17747003</v>
      </c>
    </row>
    <row r="26" spans="1:15" ht="15" x14ac:dyDescent="0.25">
      <c r="A26" s="34">
        <v>2017</v>
      </c>
      <c r="B26" s="37" t="s">
        <v>140</v>
      </c>
      <c r="C26" s="128">
        <v>613462.68484999996</v>
      </c>
      <c r="D26" s="128">
        <v>636154.35889000003</v>
      </c>
      <c r="E26" s="128">
        <v>755996.54177999997</v>
      </c>
      <c r="F26" s="128">
        <v>658415.57628000004</v>
      </c>
      <c r="G26" s="128">
        <v>672251.92726999999</v>
      </c>
      <c r="H26" s="128">
        <v>648464.00300999999</v>
      </c>
      <c r="I26" s="128"/>
      <c r="J26" s="128"/>
      <c r="K26" s="128"/>
      <c r="L26" s="128"/>
      <c r="M26" s="128"/>
      <c r="N26" s="128"/>
      <c r="O26" s="129">
        <v>3984745.0920799999</v>
      </c>
    </row>
    <row r="27" spans="1:15" ht="15" x14ac:dyDescent="0.25">
      <c r="A27" s="36">
        <v>2016</v>
      </c>
      <c r="B27" s="37" t="s">
        <v>140</v>
      </c>
      <c r="C27" s="128">
        <v>596352.55773999996</v>
      </c>
      <c r="D27" s="128">
        <v>632879.71793000004</v>
      </c>
      <c r="E27" s="128">
        <v>703243.22658000002</v>
      </c>
      <c r="F27" s="128">
        <v>689706.80267999996</v>
      </c>
      <c r="G27" s="128">
        <v>667583.85747000005</v>
      </c>
      <c r="H27" s="128">
        <v>713442.91099999996</v>
      </c>
      <c r="I27" s="128">
        <v>517401.23694999999</v>
      </c>
      <c r="J27" s="128">
        <v>661290.12170000002</v>
      </c>
      <c r="K27" s="128">
        <v>654896.91166999994</v>
      </c>
      <c r="L27" s="128">
        <v>691261.42431999999</v>
      </c>
      <c r="M27" s="128">
        <v>693770.64098999999</v>
      </c>
      <c r="N27" s="128">
        <v>645381.67059999995</v>
      </c>
      <c r="O27" s="129">
        <v>7867211.0796299996</v>
      </c>
    </row>
    <row r="28" spans="1:15" ht="15" x14ac:dyDescent="0.25">
      <c r="A28" s="34">
        <v>2017</v>
      </c>
      <c r="B28" s="37" t="s">
        <v>141</v>
      </c>
      <c r="C28" s="128">
        <v>90877.574959999998</v>
      </c>
      <c r="D28" s="128">
        <v>115927.66138999999</v>
      </c>
      <c r="E28" s="128">
        <v>158551.8847</v>
      </c>
      <c r="F28" s="128">
        <v>120307.62493000001</v>
      </c>
      <c r="G28" s="128">
        <v>130388.76414</v>
      </c>
      <c r="H28" s="128">
        <v>116694.16348</v>
      </c>
      <c r="I28" s="128"/>
      <c r="J28" s="128"/>
      <c r="K28" s="128"/>
      <c r="L28" s="128"/>
      <c r="M28" s="128"/>
      <c r="N28" s="128"/>
      <c r="O28" s="129">
        <v>732747.67359999998</v>
      </c>
    </row>
    <row r="29" spans="1:15" ht="15" x14ac:dyDescent="0.25">
      <c r="A29" s="36">
        <v>2016</v>
      </c>
      <c r="B29" s="37" t="s">
        <v>141</v>
      </c>
      <c r="C29" s="128">
        <v>88262.762650000004</v>
      </c>
      <c r="D29" s="128">
        <v>108392.23509</v>
      </c>
      <c r="E29" s="128">
        <v>126201.02546</v>
      </c>
      <c r="F29" s="128">
        <v>132900.34782</v>
      </c>
      <c r="G29" s="128">
        <v>121148.57137000001</v>
      </c>
      <c r="H29" s="128">
        <v>124400.44001000001</v>
      </c>
      <c r="I29" s="128">
        <v>100638.91873</v>
      </c>
      <c r="J29" s="128">
        <v>143046.63172999999</v>
      </c>
      <c r="K29" s="128">
        <v>110393.70888999999</v>
      </c>
      <c r="L29" s="128">
        <v>120204.98553000001</v>
      </c>
      <c r="M29" s="128">
        <v>103173.97596</v>
      </c>
      <c r="N29" s="128">
        <v>115633.3578</v>
      </c>
      <c r="O29" s="129">
        <v>1394396.96104</v>
      </c>
    </row>
    <row r="30" spans="1:15" s="64" customFormat="1" ht="15" x14ac:dyDescent="0.25">
      <c r="A30" s="34">
        <v>2017</v>
      </c>
      <c r="B30" s="37" t="s">
        <v>142</v>
      </c>
      <c r="C30" s="128">
        <v>145552.8713</v>
      </c>
      <c r="D30" s="128">
        <v>155179.35630000001</v>
      </c>
      <c r="E30" s="128">
        <v>189034.02906999999</v>
      </c>
      <c r="F30" s="128">
        <v>176216.51449999999</v>
      </c>
      <c r="G30" s="128">
        <v>183543.09197000001</v>
      </c>
      <c r="H30" s="128">
        <v>163327.99090999999</v>
      </c>
      <c r="I30" s="128"/>
      <c r="J30" s="128"/>
      <c r="K30" s="128"/>
      <c r="L30" s="128"/>
      <c r="M30" s="128"/>
      <c r="N30" s="128"/>
      <c r="O30" s="129">
        <v>1012853.85405</v>
      </c>
    </row>
    <row r="31" spans="1:15" ht="15" x14ac:dyDescent="0.25">
      <c r="A31" s="36">
        <v>2016</v>
      </c>
      <c r="B31" s="37" t="s">
        <v>142</v>
      </c>
      <c r="C31" s="128">
        <v>129495.75634000001</v>
      </c>
      <c r="D31" s="128">
        <v>155035.06388</v>
      </c>
      <c r="E31" s="128">
        <v>178923.85326</v>
      </c>
      <c r="F31" s="128">
        <v>170895.45955</v>
      </c>
      <c r="G31" s="128">
        <v>164493.13253999999</v>
      </c>
      <c r="H31" s="128">
        <v>172579.00075000001</v>
      </c>
      <c r="I31" s="128">
        <v>103247.80958</v>
      </c>
      <c r="J31" s="128">
        <v>166134.79951000001</v>
      </c>
      <c r="K31" s="128">
        <v>155502.63203000001</v>
      </c>
      <c r="L31" s="128">
        <v>177825.40615</v>
      </c>
      <c r="M31" s="128">
        <v>176412.99838999999</v>
      </c>
      <c r="N31" s="128">
        <v>168412.97764999999</v>
      </c>
      <c r="O31" s="129">
        <v>1918958.8896300001</v>
      </c>
    </row>
    <row r="32" spans="1:15" ht="15" x14ac:dyDescent="0.25">
      <c r="A32" s="34">
        <v>2017</v>
      </c>
      <c r="B32" s="37" t="s">
        <v>143</v>
      </c>
      <c r="C32" s="130">
        <v>1228524.3367600001</v>
      </c>
      <c r="D32" s="130">
        <v>1343338.2924800001</v>
      </c>
      <c r="E32" s="130">
        <v>1522199.63347</v>
      </c>
      <c r="F32" s="130">
        <v>1216818.7035099999</v>
      </c>
      <c r="G32" s="130">
        <v>1321849.90307</v>
      </c>
      <c r="H32" s="130">
        <v>1286393.11818</v>
      </c>
      <c r="I32" s="130"/>
      <c r="J32" s="130"/>
      <c r="K32" s="130"/>
      <c r="L32" s="130"/>
      <c r="M32" s="130"/>
      <c r="N32" s="130"/>
      <c r="O32" s="129">
        <v>7919123.9874700001</v>
      </c>
    </row>
    <row r="33" spans="1:15" ht="15" x14ac:dyDescent="0.25">
      <c r="A33" s="36">
        <v>2016</v>
      </c>
      <c r="B33" s="37" t="s">
        <v>143</v>
      </c>
      <c r="C33" s="128">
        <v>997802.33733999997</v>
      </c>
      <c r="D33" s="128">
        <v>1136925.6484099999</v>
      </c>
      <c r="E33" s="128">
        <v>1189671.24434</v>
      </c>
      <c r="F33" s="130">
        <v>1231392.70747</v>
      </c>
      <c r="G33" s="130">
        <v>1126967.23529</v>
      </c>
      <c r="H33" s="130">
        <v>1316135.5207700001</v>
      </c>
      <c r="I33" s="130">
        <v>960854.42127000005</v>
      </c>
      <c r="J33" s="130">
        <v>1208489.8978800001</v>
      </c>
      <c r="K33" s="130">
        <v>1095818.3611300001</v>
      </c>
      <c r="L33" s="130">
        <v>1229141.9860499999</v>
      </c>
      <c r="M33" s="130">
        <v>1154821.5380899999</v>
      </c>
      <c r="N33" s="130">
        <v>1289640.5828</v>
      </c>
      <c r="O33" s="129">
        <v>13937661.480839999</v>
      </c>
    </row>
    <row r="34" spans="1:15" ht="15" x14ac:dyDescent="0.25">
      <c r="A34" s="34">
        <v>2017</v>
      </c>
      <c r="B34" s="37" t="s">
        <v>144</v>
      </c>
      <c r="C34" s="128">
        <v>1246036.23068</v>
      </c>
      <c r="D34" s="128">
        <v>1282192.38601</v>
      </c>
      <c r="E34" s="128">
        <v>1531394.77449</v>
      </c>
      <c r="F34" s="128">
        <v>1347957.4067899999</v>
      </c>
      <c r="G34" s="128">
        <v>1403601.2052</v>
      </c>
      <c r="H34" s="128">
        <v>1394578.75828</v>
      </c>
      <c r="I34" s="128"/>
      <c r="J34" s="128"/>
      <c r="K34" s="128"/>
      <c r="L34" s="128"/>
      <c r="M34" s="128"/>
      <c r="N34" s="128"/>
      <c r="O34" s="129">
        <v>8205760.7614500001</v>
      </c>
    </row>
    <row r="35" spans="1:15" ht="15" x14ac:dyDescent="0.25">
      <c r="A35" s="36">
        <v>2016</v>
      </c>
      <c r="B35" s="37" t="s">
        <v>144</v>
      </c>
      <c r="C35" s="128">
        <v>1317716.9357799999</v>
      </c>
      <c r="D35" s="128">
        <v>1417238.2253399999</v>
      </c>
      <c r="E35" s="128">
        <v>1509672.3329700001</v>
      </c>
      <c r="F35" s="128">
        <v>1522646.90173</v>
      </c>
      <c r="G35" s="128">
        <v>1417799.9846999999</v>
      </c>
      <c r="H35" s="128">
        <v>1526216.2764999999</v>
      </c>
      <c r="I35" s="128">
        <v>1246140.72003</v>
      </c>
      <c r="J35" s="128">
        <v>1605502.36503</v>
      </c>
      <c r="K35" s="128">
        <v>1318890.75877</v>
      </c>
      <c r="L35" s="128">
        <v>1424998.3644000001</v>
      </c>
      <c r="M35" s="128">
        <v>1312674.4630499999</v>
      </c>
      <c r="N35" s="128">
        <v>1337132.7557600001</v>
      </c>
      <c r="O35" s="129">
        <v>16956630.084059998</v>
      </c>
    </row>
    <row r="36" spans="1:15" ht="15" x14ac:dyDescent="0.25">
      <c r="A36" s="34">
        <v>2017</v>
      </c>
      <c r="B36" s="37" t="s">
        <v>145</v>
      </c>
      <c r="C36" s="128">
        <v>2064325.41533</v>
      </c>
      <c r="D36" s="128">
        <v>2227295.4338000002</v>
      </c>
      <c r="E36" s="128">
        <v>2708982.11411</v>
      </c>
      <c r="F36" s="128">
        <v>2293969.5610000002</v>
      </c>
      <c r="G36" s="128">
        <v>2564866.9175399998</v>
      </c>
      <c r="H36" s="128">
        <v>2500045.8487900002</v>
      </c>
      <c r="I36" s="128"/>
      <c r="J36" s="128"/>
      <c r="K36" s="128"/>
      <c r="L36" s="128"/>
      <c r="M36" s="128"/>
      <c r="N36" s="128"/>
      <c r="O36" s="129">
        <v>14359485.29057</v>
      </c>
    </row>
    <row r="37" spans="1:15" ht="15" x14ac:dyDescent="0.25">
      <c r="A37" s="36">
        <v>2016</v>
      </c>
      <c r="B37" s="37" t="s">
        <v>145</v>
      </c>
      <c r="C37" s="128">
        <v>1512283.8370399999</v>
      </c>
      <c r="D37" s="128">
        <v>1983150.7717299999</v>
      </c>
      <c r="E37" s="128">
        <v>2046626.97119</v>
      </c>
      <c r="F37" s="128">
        <v>2045825.8626900001</v>
      </c>
      <c r="G37" s="128">
        <v>1998421.5523600001</v>
      </c>
      <c r="H37" s="128">
        <v>2147765.0719300001</v>
      </c>
      <c r="I37" s="128">
        <v>1724587.2621200001</v>
      </c>
      <c r="J37" s="128">
        <v>1677701.8428799999</v>
      </c>
      <c r="K37" s="128">
        <v>1940449.7278400001</v>
      </c>
      <c r="L37" s="128">
        <v>2210886.45426</v>
      </c>
      <c r="M37" s="128">
        <v>2253216.38552</v>
      </c>
      <c r="N37" s="128">
        <v>2346452.1129000001</v>
      </c>
      <c r="O37" s="129">
        <v>23887367.852460001</v>
      </c>
    </row>
    <row r="38" spans="1:15" ht="15" x14ac:dyDescent="0.25">
      <c r="A38" s="34">
        <v>2017</v>
      </c>
      <c r="B38" s="37" t="s">
        <v>146</v>
      </c>
      <c r="C38" s="128">
        <v>65125.639880000002</v>
      </c>
      <c r="D38" s="128">
        <v>84700.491330000004</v>
      </c>
      <c r="E38" s="128">
        <v>148505.58248000001</v>
      </c>
      <c r="F38" s="128">
        <v>72460.498909999995</v>
      </c>
      <c r="G38" s="128">
        <v>114131.60739</v>
      </c>
      <c r="H38" s="128">
        <v>162119.96716999999</v>
      </c>
      <c r="I38" s="128"/>
      <c r="J38" s="128"/>
      <c r="K38" s="128"/>
      <c r="L38" s="128"/>
      <c r="M38" s="128"/>
      <c r="N38" s="128"/>
      <c r="O38" s="129">
        <v>647043.78715999995</v>
      </c>
    </row>
    <row r="39" spans="1:15" ht="15" x14ac:dyDescent="0.25">
      <c r="A39" s="36">
        <v>2016</v>
      </c>
      <c r="B39" s="37" t="s">
        <v>146</v>
      </c>
      <c r="C39" s="128">
        <v>41417.644560000001</v>
      </c>
      <c r="D39" s="128">
        <v>60218.646050000003</v>
      </c>
      <c r="E39" s="128">
        <v>79474.406210000001</v>
      </c>
      <c r="F39" s="128">
        <v>93023.938320000001</v>
      </c>
      <c r="G39" s="128">
        <v>33871.65148</v>
      </c>
      <c r="H39" s="128">
        <v>58325.262360000001</v>
      </c>
      <c r="I39" s="128">
        <v>22687.391009999999</v>
      </c>
      <c r="J39" s="128">
        <v>60940.400569999998</v>
      </c>
      <c r="K39" s="128">
        <v>19930.44469</v>
      </c>
      <c r="L39" s="128">
        <v>74293.334279999995</v>
      </c>
      <c r="M39" s="128">
        <v>272260.00621999998</v>
      </c>
      <c r="N39" s="128">
        <v>156426.67077</v>
      </c>
      <c r="O39" s="129">
        <v>972869.79651999997</v>
      </c>
    </row>
    <row r="40" spans="1:15" ht="15" x14ac:dyDescent="0.25">
      <c r="A40" s="34">
        <v>2017</v>
      </c>
      <c r="B40" s="37" t="s">
        <v>147</v>
      </c>
      <c r="C40" s="128">
        <v>603375.17064000003</v>
      </c>
      <c r="D40" s="128">
        <v>695489.65228000004</v>
      </c>
      <c r="E40" s="128">
        <v>908656.90905999998</v>
      </c>
      <c r="F40" s="128">
        <v>788525.09019000002</v>
      </c>
      <c r="G40" s="128">
        <v>883954.62977999996</v>
      </c>
      <c r="H40" s="128">
        <v>878706.98601999995</v>
      </c>
      <c r="I40" s="128"/>
      <c r="J40" s="128"/>
      <c r="K40" s="128"/>
      <c r="L40" s="128"/>
      <c r="M40" s="128"/>
      <c r="N40" s="128"/>
      <c r="O40" s="129">
        <v>4758708.4379700003</v>
      </c>
    </row>
    <row r="41" spans="1:15" ht="15" x14ac:dyDescent="0.25">
      <c r="A41" s="36">
        <v>2016</v>
      </c>
      <c r="B41" s="37" t="s">
        <v>147</v>
      </c>
      <c r="C41" s="128">
        <v>626642.16125999996</v>
      </c>
      <c r="D41" s="128">
        <v>803500.83227999997</v>
      </c>
      <c r="E41" s="128">
        <v>897837.13046999997</v>
      </c>
      <c r="F41" s="128">
        <v>885134.66258999996</v>
      </c>
      <c r="G41" s="128">
        <v>806574.66910000006</v>
      </c>
      <c r="H41" s="128">
        <v>925527.70447</v>
      </c>
      <c r="I41" s="128">
        <v>627820.54579</v>
      </c>
      <c r="J41" s="128">
        <v>854569.94080999994</v>
      </c>
      <c r="K41" s="128">
        <v>803326.04613999999</v>
      </c>
      <c r="L41" s="128">
        <v>895957.09770000004</v>
      </c>
      <c r="M41" s="128">
        <v>897898.54523000005</v>
      </c>
      <c r="N41" s="128">
        <v>946896.22455000004</v>
      </c>
      <c r="O41" s="129">
        <v>9971685.5603899993</v>
      </c>
    </row>
    <row r="42" spans="1:15" ht="15" x14ac:dyDescent="0.25">
      <c r="A42" s="34">
        <v>2017</v>
      </c>
      <c r="B42" s="37" t="s">
        <v>148</v>
      </c>
      <c r="C42" s="128">
        <v>388815.84565999999</v>
      </c>
      <c r="D42" s="128">
        <v>432916.15344000002</v>
      </c>
      <c r="E42" s="128">
        <v>517312.48939</v>
      </c>
      <c r="F42" s="128">
        <v>485083.14064</v>
      </c>
      <c r="G42" s="128">
        <v>510658.99631999998</v>
      </c>
      <c r="H42" s="128">
        <v>509098.00763000001</v>
      </c>
      <c r="I42" s="128"/>
      <c r="J42" s="128"/>
      <c r="K42" s="128"/>
      <c r="L42" s="128"/>
      <c r="M42" s="128"/>
      <c r="N42" s="128"/>
      <c r="O42" s="129">
        <v>2843884.6330800001</v>
      </c>
    </row>
    <row r="43" spans="1:15" ht="15" x14ac:dyDescent="0.25">
      <c r="A43" s="36">
        <v>2016</v>
      </c>
      <c r="B43" s="37" t="s">
        <v>148</v>
      </c>
      <c r="C43" s="128">
        <v>375918.05167999998</v>
      </c>
      <c r="D43" s="128">
        <v>439468.14053999999</v>
      </c>
      <c r="E43" s="128">
        <v>469290.16256999999</v>
      </c>
      <c r="F43" s="128">
        <v>493246.72258</v>
      </c>
      <c r="G43" s="128">
        <v>455987.73937000002</v>
      </c>
      <c r="H43" s="128">
        <v>474822.42969000002</v>
      </c>
      <c r="I43" s="128">
        <v>351496.09875</v>
      </c>
      <c r="J43" s="128">
        <v>450441.87657000002</v>
      </c>
      <c r="K43" s="128">
        <v>403975.42975000001</v>
      </c>
      <c r="L43" s="128">
        <v>441761.31595999998</v>
      </c>
      <c r="M43" s="128">
        <v>454996.85512000002</v>
      </c>
      <c r="N43" s="128">
        <v>491265.07462000003</v>
      </c>
      <c r="O43" s="129">
        <v>5302669.8971999995</v>
      </c>
    </row>
    <row r="44" spans="1:15" ht="15" x14ac:dyDescent="0.25">
      <c r="A44" s="34">
        <v>2017</v>
      </c>
      <c r="B44" s="37" t="s">
        <v>149</v>
      </c>
      <c r="C44" s="128">
        <v>465141.94958999997</v>
      </c>
      <c r="D44" s="128">
        <v>500824.29061999999</v>
      </c>
      <c r="E44" s="128">
        <v>611931.24355999997</v>
      </c>
      <c r="F44" s="128">
        <v>547023.32645000005</v>
      </c>
      <c r="G44" s="128">
        <v>571146.18218</v>
      </c>
      <c r="H44" s="128">
        <v>561658.87502000004</v>
      </c>
      <c r="I44" s="128"/>
      <c r="J44" s="128"/>
      <c r="K44" s="128"/>
      <c r="L44" s="128"/>
      <c r="M44" s="128"/>
      <c r="N44" s="128"/>
      <c r="O44" s="129">
        <v>3257725.86742</v>
      </c>
    </row>
    <row r="45" spans="1:15" ht="15" x14ac:dyDescent="0.25">
      <c r="A45" s="36">
        <v>2016</v>
      </c>
      <c r="B45" s="37" t="s">
        <v>149</v>
      </c>
      <c r="C45" s="128">
        <v>423834.37780999998</v>
      </c>
      <c r="D45" s="128">
        <v>502325.66833999997</v>
      </c>
      <c r="E45" s="128">
        <v>536208.23216999997</v>
      </c>
      <c r="F45" s="128">
        <v>515698.53482</v>
      </c>
      <c r="G45" s="128">
        <v>503328.08214999997</v>
      </c>
      <c r="H45" s="128">
        <v>538464.43365000002</v>
      </c>
      <c r="I45" s="128">
        <v>408611.73881000001</v>
      </c>
      <c r="J45" s="128">
        <v>517502.68495000002</v>
      </c>
      <c r="K45" s="128">
        <v>483422.27635</v>
      </c>
      <c r="L45" s="128">
        <v>507978.11835</v>
      </c>
      <c r="M45" s="128">
        <v>517730.89610000001</v>
      </c>
      <c r="N45" s="128">
        <v>490788.52825999999</v>
      </c>
      <c r="O45" s="129">
        <v>5945893.5717599997</v>
      </c>
    </row>
    <row r="46" spans="1:15" ht="15" x14ac:dyDescent="0.25">
      <c r="A46" s="34">
        <v>2017</v>
      </c>
      <c r="B46" s="37" t="s">
        <v>150</v>
      </c>
      <c r="C46" s="128">
        <v>850720.71493999998</v>
      </c>
      <c r="D46" s="128">
        <v>929470.62256000005</v>
      </c>
      <c r="E46" s="128">
        <v>1170132.56794</v>
      </c>
      <c r="F46" s="128">
        <v>1004519.90363</v>
      </c>
      <c r="G46" s="128">
        <v>965969.60812999995</v>
      </c>
      <c r="H46" s="128">
        <v>904137.29209999996</v>
      </c>
      <c r="I46" s="128"/>
      <c r="J46" s="128"/>
      <c r="K46" s="128"/>
      <c r="L46" s="128"/>
      <c r="M46" s="128"/>
      <c r="N46" s="128"/>
      <c r="O46" s="129">
        <v>5824950.7093000002</v>
      </c>
    </row>
    <row r="47" spans="1:15" ht="15" x14ac:dyDescent="0.25">
      <c r="A47" s="36">
        <v>2016</v>
      </c>
      <c r="B47" s="37" t="s">
        <v>150</v>
      </c>
      <c r="C47" s="128">
        <v>626923.53431999998</v>
      </c>
      <c r="D47" s="128">
        <v>744873.26393999998</v>
      </c>
      <c r="E47" s="128">
        <v>731676.11054999998</v>
      </c>
      <c r="F47" s="128">
        <v>695900.65306000004</v>
      </c>
      <c r="G47" s="128">
        <v>748298.24387000001</v>
      </c>
      <c r="H47" s="128">
        <v>903306.15466999996</v>
      </c>
      <c r="I47" s="128">
        <v>603972.51031000004</v>
      </c>
      <c r="J47" s="128">
        <v>880299.90758</v>
      </c>
      <c r="K47" s="128">
        <v>716701.93223000003</v>
      </c>
      <c r="L47" s="128">
        <v>757720.88332999998</v>
      </c>
      <c r="M47" s="128">
        <v>739265.06767999998</v>
      </c>
      <c r="N47" s="128">
        <v>925323.09346</v>
      </c>
      <c r="O47" s="129">
        <v>9074261.3550000004</v>
      </c>
    </row>
    <row r="48" spans="1:15" ht="15" x14ac:dyDescent="0.25">
      <c r="A48" s="34">
        <v>2017</v>
      </c>
      <c r="B48" s="37" t="s">
        <v>151</v>
      </c>
      <c r="C48" s="128">
        <v>180964.16206999999</v>
      </c>
      <c r="D48" s="128">
        <v>202321.61678000001</v>
      </c>
      <c r="E48" s="128">
        <v>256985.50128</v>
      </c>
      <c r="F48" s="128">
        <v>222432.79972000001</v>
      </c>
      <c r="G48" s="128">
        <v>240388.30971999999</v>
      </c>
      <c r="H48" s="128">
        <v>232388.78776000001</v>
      </c>
      <c r="I48" s="128"/>
      <c r="J48" s="128"/>
      <c r="K48" s="128"/>
      <c r="L48" s="128"/>
      <c r="M48" s="128"/>
      <c r="N48" s="128"/>
      <c r="O48" s="129">
        <v>1335481.1773300001</v>
      </c>
    </row>
    <row r="49" spans="1:15" ht="15" x14ac:dyDescent="0.25">
      <c r="A49" s="36">
        <v>2016</v>
      </c>
      <c r="B49" s="37" t="s">
        <v>151</v>
      </c>
      <c r="C49" s="128">
        <v>184458.32011999999</v>
      </c>
      <c r="D49" s="128">
        <v>224268.11603999999</v>
      </c>
      <c r="E49" s="128">
        <v>273740.46263000002</v>
      </c>
      <c r="F49" s="128">
        <v>251577.99100000001</v>
      </c>
      <c r="G49" s="128">
        <v>233936.51415999999</v>
      </c>
      <c r="H49" s="128">
        <v>239475.64504</v>
      </c>
      <c r="I49" s="128">
        <v>180023.77429</v>
      </c>
      <c r="J49" s="128">
        <v>226448.7561</v>
      </c>
      <c r="K49" s="128">
        <v>215706.09072000001</v>
      </c>
      <c r="L49" s="128">
        <v>206936.04796</v>
      </c>
      <c r="M49" s="128">
        <v>212186.10467999999</v>
      </c>
      <c r="N49" s="128">
        <v>202294.28679000001</v>
      </c>
      <c r="O49" s="129">
        <v>2651052.10953</v>
      </c>
    </row>
    <row r="50" spans="1:15" ht="15" x14ac:dyDescent="0.25">
      <c r="A50" s="34">
        <v>2017</v>
      </c>
      <c r="B50" s="37" t="s">
        <v>152</v>
      </c>
      <c r="C50" s="128">
        <v>198560.51811</v>
      </c>
      <c r="D50" s="128">
        <v>252658.18319000001</v>
      </c>
      <c r="E50" s="128">
        <v>341249.28431000002</v>
      </c>
      <c r="F50" s="128">
        <v>346711.31757000001</v>
      </c>
      <c r="G50" s="128">
        <v>303141.52830000001</v>
      </c>
      <c r="H50" s="128">
        <v>253072.20022999999</v>
      </c>
      <c r="I50" s="128"/>
      <c r="J50" s="128"/>
      <c r="K50" s="128"/>
      <c r="L50" s="128"/>
      <c r="M50" s="128"/>
      <c r="N50" s="128"/>
      <c r="O50" s="129">
        <v>1695393.03171</v>
      </c>
    </row>
    <row r="51" spans="1:15" ht="15" x14ac:dyDescent="0.25">
      <c r="A51" s="36">
        <v>2016</v>
      </c>
      <c r="B51" s="37" t="s">
        <v>152</v>
      </c>
      <c r="C51" s="128">
        <v>170447.06148999999</v>
      </c>
      <c r="D51" s="128">
        <v>155557.30212000001</v>
      </c>
      <c r="E51" s="128">
        <v>194886.80061999999</v>
      </c>
      <c r="F51" s="128">
        <v>247962.09906000001</v>
      </c>
      <c r="G51" s="128">
        <v>172098.34568</v>
      </c>
      <c r="H51" s="128">
        <v>156340.66411000001</v>
      </c>
      <c r="I51" s="128">
        <v>90793.000419999997</v>
      </c>
      <c r="J51" s="128">
        <v>232009.08877</v>
      </c>
      <c r="K51" s="128">
        <v>195280.45224000001</v>
      </c>
      <c r="L51" s="128">
        <v>227207.30911999999</v>
      </c>
      <c r="M51" s="128">
        <v>254860.02015</v>
      </c>
      <c r="N51" s="128">
        <v>344145.12232000002</v>
      </c>
      <c r="O51" s="129">
        <v>2441587.2661000001</v>
      </c>
    </row>
    <row r="52" spans="1:15" ht="15" x14ac:dyDescent="0.25">
      <c r="A52" s="34">
        <v>2017</v>
      </c>
      <c r="B52" s="37" t="s">
        <v>153</v>
      </c>
      <c r="C52" s="128">
        <v>99964.754350000003</v>
      </c>
      <c r="D52" s="128">
        <v>122117.96556</v>
      </c>
      <c r="E52" s="128">
        <v>147488.23938000001</v>
      </c>
      <c r="F52" s="128">
        <v>137743.37059000001</v>
      </c>
      <c r="G52" s="128">
        <v>133008.26070000001</v>
      </c>
      <c r="H52" s="128">
        <v>156565.39629999999</v>
      </c>
      <c r="I52" s="128"/>
      <c r="J52" s="128"/>
      <c r="K52" s="128"/>
      <c r="L52" s="128"/>
      <c r="M52" s="128"/>
      <c r="N52" s="128"/>
      <c r="O52" s="129">
        <v>796887.98687999998</v>
      </c>
    </row>
    <row r="53" spans="1:15" ht="15" x14ac:dyDescent="0.25">
      <c r="A53" s="36">
        <v>2016</v>
      </c>
      <c r="B53" s="37" t="s">
        <v>153</v>
      </c>
      <c r="C53" s="128">
        <v>118636.14177</v>
      </c>
      <c r="D53" s="128">
        <v>136586.82457999999</v>
      </c>
      <c r="E53" s="128">
        <v>164167.68768999999</v>
      </c>
      <c r="F53" s="128">
        <v>146799.34344</v>
      </c>
      <c r="G53" s="128">
        <v>106338.51489999999</v>
      </c>
      <c r="H53" s="128">
        <v>143121.23869999999</v>
      </c>
      <c r="I53" s="128">
        <v>97285.00662</v>
      </c>
      <c r="J53" s="128">
        <v>151570.55338999999</v>
      </c>
      <c r="K53" s="128">
        <v>140241.91118</v>
      </c>
      <c r="L53" s="128">
        <v>124349.49412</v>
      </c>
      <c r="M53" s="128">
        <v>135521.15710000001</v>
      </c>
      <c r="N53" s="128">
        <v>212501.04013000001</v>
      </c>
      <c r="O53" s="129">
        <v>1677118.91362</v>
      </c>
    </row>
    <row r="54" spans="1:15" ht="15" x14ac:dyDescent="0.25">
      <c r="A54" s="34">
        <v>2017</v>
      </c>
      <c r="B54" s="37" t="s">
        <v>154</v>
      </c>
      <c r="C54" s="128">
        <v>257721.74552</v>
      </c>
      <c r="D54" s="128">
        <v>269407.31498999998</v>
      </c>
      <c r="E54" s="128">
        <v>329723.51607999997</v>
      </c>
      <c r="F54" s="128">
        <v>310150.58361999999</v>
      </c>
      <c r="G54" s="128">
        <v>328494.21844999999</v>
      </c>
      <c r="H54" s="128">
        <v>324924.59908999997</v>
      </c>
      <c r="I54" s="128"/>
      <c r="J54" s="128"/>
      <c r="K54" s="128"/>
      <c r="L54" s="128"/>
      <c r="M54" s="128"/>
      <c r="N54" s="128"/>
      <c r="O54" s="129">
        <v>1820421.9777500001</v>
      </c>
    </row>
    <row r="55" spans="1:15" ht="15" x14ac:dyDescent="0.25">
      <c r="A55" s="36">
        <v>2016</v>
      </c>
      <c r="B55" s="37" t="s">
        <v>154</v>
      </c>
      <c r="C55" s="128">
        <v>254117.76933000001</v>
      </c>
      <c r="D55" s="128">
        <v>280094.70999</v>
      </c>
      <c r="E55" s="128">
        <v>314645.31998999999</v>
      </c>
      <c r="F55" s="128">
        <v>303604.24443000002</v>
      </c>
      <c r="G55" s="128">
        <v>286639.18878999999</v>
      </c>
      <c r="H55" s="128">
        <v>335511.09217000002</v>
      </c>
      <c r="I55" s="128">
        <v>225691.47210000001</v>
      </c>
      <c r="J55" s="128">
        <v>302024.43125999998</v>
      </c>
      <c r="K55" s="128">
        <v>281829.04858</v>
      </c>
      <c r="L55" s="128">
        <v>313789.53726000001</v>
      </c>
      <c r="M55" s="128">
        <v>320435.55858999997</v>
      </c>
      <c r="N55" s="128">
        <v>289508.50641999999</v>
      </c>
      <c r="O55" s="129">
        <v>3507890.87891</v>
      </c>
    </row>
    <row r="56" spans="1:15" ht="15" x14ac:dyDescent="0.25">
      <c r="A56" s="34">
        <v>2017</v>
      </c>
      <c r="B56" s="37" t="s">
        <v>155</v>
      </c>
      <c r="C56" s="128">
        <v>5824.4746999999998</v>
      </c>
      <c r="D56" s="128">
        <v>7372.3520099999996</v>
      </c>
      <c r="E56" s="128">
        <v>14211.182510000001</v>
      </c>
      <c r="F56" s="128">
        <v>10024.064060000001</v>
      </c>
      <c r="G56" s="128">
        <v>10905.49538</v>
      </c>
      <c r="H56" s="128">
        <v>8206.72091</v>
      </c>
      <c r="I56" s="128"/>
      <c r="J56" s="128"/>
      <c r="K56" s="128"/>
      <c r="L56" s="128"/>
      <c r="M56" s="128"/>
      <c r="N56" s="128"/>
      <c r="O56" s="129">
        <v>56544.289570000001</v>
      </c>
    </row>
    <row r="57" spans="1:15" ht="15" x14ac:dyDescent="0.25">
      <c r="A57" s="36">
        <v>2016</v>
      </c>
      <c r="B57" s="37" t="s">
        <v>155</v>
      </c>
      <c r="C57" s="128">
        <v>4812.4913900000001</v>
      </c>
      <c r="D57" s="128">
        <v>7726.5723200000002</v>
      </c>
      <c r="E57" s="128">
        <v>8985.9353599999995</v>
      </c>
      <c r="F57" s="128">
        <v>9578.23956</v>
      </c>
      <c r="G57" s="128">
        <v>9036.3687800000007</v>
      </c>
      <c r="H57" s="128">
        <v>12975.900439999999</v>
      </c>
      <c r="I57" s="128">
        <v>4723.1270400000003</v>
      </c>
      <c r="J57" s="128">
        <v>7828.6501799999996</v>
      </c>
      <c r="K57" s="128">
        <v>6318.59735</v>
      </c>
      <c r="L57" s="128">
        <v>7112.1207700000004</v>
      </c>
      <c r="M57" s="128">
        <v>8210.2872499999994</v>
      </c>
      <c r="N57" s="128">
        <v>8375.1903399999992</v>
      </c>
      <c r="O57" s="129">
        <v>95683.480779999998</v>
      </c>
    </row>
    <row r="58" spans="1:15" ht="15" x14ac:dyDescent="0.25">
      <c r="A58" s="34">
        <v>2017</v>
      </c>
      <c r="B58" s="35" t="s">
        <v>31</v>
      </c>
      <c r="C58" s="131">
        <f>C60</f>
        <v>327636.08567</v>
      </c>
      <c r="D58" s="131">
        <f t="shared" ref="D58:O58" si="4">D60</f>
        <v>309155.17703999998</v>
      </c>
      <c r="E58" s="131">
        <f t="shared" si="4"/>
        <v>382607.21486000001</v>
      </c>
      <c r="F58" s="131">
        <f t="shared" si="4"/>
        <v>447246.78347999998</v>
      </c>
      <c r="G58" s="131">
        <f t="shared" si="4"/>
        <v>445661.45569999999</v>
      </c>
      <c r="H58" s="131">
        <f t="shared" si="4"/>
        <v>367628.47038999997</v>
      </c>
      <c r="I58" s="131"/>
      <c r="J58" s="131"/>
      <c r="K58" s="131"/>
      <c r="L58" s="131"/>
      <c r="M58" s="131"/>
      <c r="N58" s="131"/>
      <c r="O58" s="129">
        <f t="shared" si="4"/>
        <v>2279935.1871400001</v>
      </c>
    </row>
    <row r="59" spans="1:15" ht="15" x14ac:dyDescent="0.25">
      <c r="A59" s="36">
        <v>2016</v>
      </c>
      <c r="B59" s="35" t="s">
        <v>31</v>
      </c>
      <c r="C59" s="131">
        <f>C61</f>
        <v>236204.63557000001</v>
      </c>
      <c r="D59" s="131">
        <f t="shared" ref="D59:O59" si="5">D61</f>
        <v>244178.06928</v>
      </c>
      <c r="E59" s="131">
        <f t="shared" si="5"/>
        <v>265568.22891000001</v>
      </c>
      <c r="F59" s="131">
        <f t="shared" si="5"/>
        <v>337034.79820000002</v>
      </c>
      <c r="G59" s="131">
        <f t="shared" si="5"/>
        <v>315280.87226999999</v>
      </c>
      <c r="H59" s="131">
        <f t="shared" si="5"/>
        <v>361234.93433999998</v>
      </c>
      <c r="I59" s="131">
        <f t="shared" si="5"/>
        <v>271362.79934000003</v>
      </c>
      <c r="J59" s="131">
        <f t="shared" si="5"/>
        <v>344705.85963999998</v>
      </c>
      <c r="K59" s="131">
        <f t="shared" si="5"/>
        <v>322012.03495</v>
      </c>
      <c r="L59" s="131">
        <f t="shared" si="5"/>
        <v>351089.66720000003</v>
      </c>
      <c r="M59" s="131">
        <f t="shared" si="5"/>
        <v>384469.13858999999</v>
      </c>
      <c r="N59" s="131">
        <f t="shared" si="5"/>
        <v>354103.23116000002</v>
      </c>
      <c r="O59" s="129">
        <f t="shared" si="5"/>
        <v>3787244.26945</v>
      </c>
    </row>
    <row r="60" spans="1:15" ht="15" x14ac:dyDescent="0.25">
      <c r="A60" s="34">
        <v>2017</v>
      </c>
      <c r="B60" s="37" t="s">
        <v>156</v>
      </c>
      <c r="C60" s="128">
        <v>327636.08567</v>
      </c>
      <c r="D60" s="128">
        <v>309155.17703999998</v>
      </c>
      <c r="E60" s="128">
        <v>382607.21486000001</v>
      </c>
      <c r="F60" s="128">
        <v>447246.78347999998</v>
      </c>
      <c r="G60" s="128">
        <v>445661.45569999999</v>
      </c>
      <c r="H60" s="128">
        <v>367628.47038999997</v>
      </c>
      <c r="I60" s="128"/>
      <c r="J60" s="128"/>
      <c r="K60" s="128"/>
      <c r="L60" s="128"/>
      <c r="M60" s="128"/>
      <c r="N60" s="128"/>
      <c r="O60" s="129">
        <v>2279935.1871400001</v>
      </c>
    </row>
    <row r="61" spans="1:15" ht="15.75" thickBot="1" x14ac:dyDescent="0.3">
      <c r="A61" s="36">
        <v>2016</v>
      </c>
      <c r="B61" s="37" t="s">
        <v>156</v>
      </c>
      <c r="C61" s="128">
        <v>236204.63557000001</v>
      </c>
      <c r="D61" s="128">
        <v>244178.06928</v>
      </c>
      <c r="E61" s="128">
        <v>265568.22891000001</v>
      </c>
      <c r="F61" s="128">
        <v>337034.79820000002</v>
      </c>
      <c r="G61" s="128">
        <v>315280.87226999999</v>
      </c>
      <c r="H61" s="128">
        <v>361234.93433999998</v>
      </c>
      <c r="I61" s="128">
        <v>271362.79934000003</v>
      </c>
      <c r="J61" s="128">
        <v>344705.85963999998</v>
      </c>
      <c r="K61" s="128">
        <v>322012.03495</v>
      </c>
      <c r="L61" s="128">
        <v>351089.66720000003</v>
      </c>
      <c r="M61" s="128">
        <v>384469.13858999999</v>
      </c>
      <c r="N61" s="128">
        <v>354103.23116000002</v>
      </c>
      <c r="O61" s="129">
        <v>3787244.26945</v>
      </c>
    </row>
    <row r="62" spans="1:15" s="40" customFormat="1" ht="16.5" customHeight="1" thickBot="1" x14ac:dyDescent="0.25">
      <c r="A62" s="38">
        <v>2002</v>
      </c>
      <c r="B62" s="39" t="s">
        <v>40</v>
      </c>
      <c r="C62" s="132">
        <v>2607319.6609999998</v>
      </c>
      <c r="D62" s="132">
        <v>2383772.9539999999</v>
      </c>
      <c r="E62" s="132">
        <v>2918943.5210000002</v>
      </c>
      <c r="F62" s="132">
        <v>2742857.9219999998</v>
      </c>
      <c r="G62" s="132">
        <v>3000325.2429999998</v>
      </c>
      <c r="H62" s="132">
        <v>2770693.8810000001</v>
      </c>
      <c r="I62" s="132">
        <v>3103851.8620000002</v>
      </c>
      <c r="J62" s="132">
        <v>2975888.9739999999</v>
      </c>
      <c r="K62" s="132">
        <v>3218206.861</v>
      </c>
      <c r="L62" s="132">
        <v>3501128.02</v>
      </c>
      <c r="M62" s="132">
        <v>3593604.8960000002</v>
      </c>
      <c r="N62" s="132">
        <v>3242495.2340000002</v>
      </c>
      <c r="O62" s="133">
        <f>SUM(C62:N62)</f>
        <v>36059089.028999999</v>
      </c>
    </row>
    <row r="63" spans="1:15" s="40" customFormat="1" ht="16.5" customHeight="1" thickBot="1" x14ac:dyDescent="0.25">
      <c r="A63" s="38">
        <v>2003</v>
      </c>
      <c r="B63" s="39" t="s">
        <v>40</v>
      </c>
      <c r="C63" s="132">
        <v>3533705.5819999999</v>
      </c>
      <c r="D63" s="132">
        <v>2923460.39</v>
      </c>
      <c r="E63" s="132">
        <v>3908255.9909999999</v>
      </c>
      <c r="F63" s="132">
        <v>3662183.449</v>
      </c>
      <c r="G63" s="132">
        <v>3860471.3</v>
      </c>
      <c r="H63" s="132">
        <v>3796113.5219999999</v>
      </c>
      <c r="I63" s="132">
        <v>4236114.2640000004</v>
      </c>
      <c r="J63" s="132">
        <v>3828726.17</v>
      </c>
      <c r="K63" s="132">
        <v>4114677.523</v>
      </c>
      <c r="L63" s="132">
        <v>4824388.2589999996</v>
      </c>
      <c r="M63" s="132">
        <v>3969697.4580000001</v>
      </c>
      <c r="N63" s="132">
        <v>4595042.3940000003</v>
      </c>
      <c r="O63" s="133">
        <f>SUM(C63:N63)</f>
        <v>47252836.302000001</v>
      </c>
    </row>
    <row r="64" spans="1:15" s="40" customFormat="1" ht="16.5" customHeight="1" thickBot="1" x14ac:dyDescent="0.25">
      <c r="A64" s="38">
        <v>2004</v>
      </c>
      <c r="B64" s="39" t="s">
        <v>40</v>
      </c>
      <c r="C64" s="132">
        <v>4619660.84</v>
      </c>
      <c r="D64" s="132">
        <v>3664503.0430000001</v>
      </c>
      <c r="E64" s="132">
        <v>5218042.1770000001</v>
      </c>
      <c r="F64" s="132">
        <v>5072462.9939999999</v>
      </c>
      <c r="G64" s="132">
        <v>5170061.6050000004</v>
      </c>
      <c r="H64" s="132">
        <v>5284383.2860000003</v>
      </c>
      <c r="I64" s="132">
        <v>5632138.7980000004</v>
      </c>
      <c r="J64" s="132">
        <v>4707491.284</v>
      </c>
      <c r="K64" s="132">
        <v>5656283.5209999997</v>
      </c>
      <c r="L64" s="132">
        <v>5867342.1210000003</v>
      </c>
      <c r="M64" s="132">
        <v>5733908.9759999998</v>
      </c>
      <c r="N64" s="132">
        <v>6540874.1749999998</v>
      </c>
      <c r="O64" s="133">
        <f t="shared" ref="O64:O65" si="6">SUM(C64:N64)</f>
        <v>63167152.819999993</v>
      </c>
    </row>
    <row r="65" spans="1:15" s="40" customFormat="1" ht="16.5" customHeight="1" thickBot="1" x14ac:dyDescent="0.25">
      <c r="A65" s="38">
        <v>2005</v>
      </c>
      <c r="B65" s="39" t="s">
        <v>40</v>
      </c>
      <c r="C65" s="132">
        <v>4997279.7240000004</v>
      </c>
      <c r="D65" s="132">
        <v>5651741.2520000003</v>
      </c>
      <c r="E65" s="132">
        <v>6591859.2180000003</v>
      </c>
      <c r="F65" s="132">
        <v>6128131.8779999996</v>
      </c>
      <c r="G65" s="132">
        <v>5977226.2170000002</v>
      </c>
      <c r="H65" s="132">
        <v>6038534.3669999996</v>
      </c>
      <c r="I65" s="132">
        <v>5763466.3530000001</v>
      </c>
      <c r="J65" s="132">
        <v>5552867.2120000003</v>
      </c>
      <c r="K65" s="132">
        <v>6814268.9409999996</v>
      </c>
      <c r="L65" s="132">
        <v>6772178.5690000001</v>
      </c>
      <c r="M65" s="132">
        <v>5942575.7819999997</v>
      </c>
      <c r="N65" s="132">
        <v>7246278.6299999999</v>
      </c>
      <c r="O65" s="133">
        <f t="shared" si="6"/>
        <v>73476408.142999992</v>
      </c>
    </row>
    <row r="66" spans="1:15" s="40" customFormat="1" ht="16.5" customHeight="1" thickBot="1" x14ac:dyDescent="0.25">
      <c r="A66" s="38">
        <v>2006</v>
      </c>
      <c r="B66" s="39" t="s">
        <v>40</v>
      </c>
      <c r="C66" s="132">
        <v>5133048.8810000001</v>
      </c>
      <c r="D66" s="132">
        <v>6058251.2790000001</v>
      </c>
      <c r="E66" s="132">
        <v>7411101.659</v>
      </c>
      <c r="F66" s="132">
        <v>6456090.2609999999</v>
      </c>
      <c r="G66" s="132">
        <v>7041543.2470000004</v>
      </c>
      <c r="H66" s="132">
        <v>7815434.6220000004</v>
      </c>
      <c r="I66" s="132">
        <v>7067411.4790000003</v>
      </c>
      <c r="J66" s="132">
        <v>6811202.4100000001</v>
      </c>
      <c r="K66" s="132">
        <v>7606551.0949999997</v>
      </c>
      <c r="L66" s="132">
        <v>6888812.5489999996</v>
      </c>
      <c r="M66" s="132">
        <v>8641474.5559999999</v>
      </c>
      <c r="N66" s="132">
        <v>8603753.4800000004</v>
      </c>
      <c r="O66" s="133">
        <f t="shared" ref="O66:O77" si="7">SUM(C66:N66)</f>
        <v>85534675.517999992</v>
      </c>
    </row>
    <row r="67" spans="1:15" s="40" customFormat="1" ht="16.5" customHeight="1" thickBot="1" x14ac:dyDescent="0.25">
      <c r="A67" s="38">
        <v>2007</v>
      </c>
      <c r="B67" s="39" t="s">
        <v>40</v>
      </c>
      <c r="C67" s="132">
        <v>6564559.7929999996</v>
      </c>
      <c r="D67" s="132">
        <v>7656951.608</v>
      </c>
      <c r="E67" s="132">
        <v>8957851.6209999993</v>
      </c>
      <c r="F67" s="132">
        <v>8313312.0049999999</v>
      </c>
      <c r="G67" s="132">
        <v>9147620.0419999994</v>
      </c>
      <c r="H67" s="132">
        <v>8980247.4370000008</v>
      </c>
      <c r="I67" s="132">
        <v>8937741.591</v>
      </c>
      <c r="J67" s="132">
        <v>8736689.0920000002</v>
      </c>
      <c r="K67" s="132">
        <v>9038743.8959999997</v>
      </c>
      <c r="L67" s="132">
        <v>9895216.6219999995</v>
      </c>
      <c r="M67" s="132">
        <v>11318798.220000001</v>
      </c>
      <c r="N67" s="132">
        <v>9724017.977</v>
      </c>
      <c r="O67" s="133">
        <f t="shared" si="7"/>
        <v>107271749.90399998</v>
      </c>
    </row>
    <row r="68" spans="1:15" s="40" customFormat="1" ht="16.5" customHeight="1" thickBot="1" x14ac:dyDescent="0.25">
      <c r="A68" s="38">
        <v>2008</v>
      </c>
      <c r="B68" s="39" t="s">
        <v>40</v>
      </c>
      <c r="C68" s="132">
        <v>10632207.040999999</v>
      </c>
      <c r="D68" s="132">
        <v>11077899.119999999</v>
      </c>
      <c r="E68" s="132">
        <v>11428587.233999999</v>
      </c>
      <c r="F68" s="132">
        <v>11363963.503</v>
      </c>
      <c r="G68" s="132">
        <v>12477968.699999999</v>
      </c>
      <c r="H68" s="132">
        <v>11770634.384</v>
      </c>
      <c r="I68" s="132">
        <v>12595426.863</v>
      </c>
      <c r="J68" s="132">
        <v>11046830.085999999</v>
      </c>
      <c r="K68" s="132">
        <v>12793148.034</v>
      </c>
      <c r="L68" s="132">
        <v>9722708.7899999991</v>
      </c>
      <c r="M68" s="132">
        <v>9395872.8969999999</v>
      </c>
      <c r="N68" s="132">
        <v>7721948.9740000004</v>
      </c>
      <c r="O68" s="133">
        <f t="shared" si="7"/>
        <v>132027195.626</v>
      </c>
    </row>
    <row r="69" spans="1:15" s="40" customFormat="1" ht="16.5" customHeight="1" thickBot="1" x14ac:dyDescent="0.25">
      <c r="A69" s="38">
        <v>2009</v>
      </c>
      <c r="B69" s="39" t="s">
        <v>40</v>
      </c>
      <c r="C69" s="132">
        <v>7884493.5240000002</v>
      </c>
      <c r="D69" s="132">
        <v>8435115.8340000007</v>
      </c>
      <c r="E69" s="132">
        <v>8155485.0810000002</v>
      </c>
      <c r="F69" s="132">
        <v>7561696.2829999998</v>
      </c>
      <c r="G69" s="132">
        <v>7346407.5279999999</v>
      </c>
      <c r="H69" s="132">
        <v>8329692.7829999998</v>
      </c>
      <c r="I69" s="132">
        <v>9055733.6710000001</v>
      </c>
      <c r="J69" s="132">
        <v>7839908.8420000002</v>
      </c>
      <c r="K69" s="132">
        <v>8480708.3870000001</v>
      </c>
      <c r="L69" s="132">
        <v>10095768.029999999</v>
      </c>
      <c r="M69" s="132">
        <v>8903010.773</v>
      </c>
      <c r="N69" s="132">
        <v>10054591.867000001</v>
      </c>
      <c r="O69" s="133">
        <f t="shared" si="7"/>
        <v>102142612.603</v>
      </c>
    </row>
    <row r="70" spans="1:15" s="40" customFormat="1" ht="16.5" customHeight="1" thickBot="1" x14ac:dyDescent="0.25">
      <c r="A70" s="38">
        <v>2010</v>
      </c>
      <c r="B70" s="39" t="s">
        <v>40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 t="shared" si="7"/>
        <v>113883219.18399999</v>
      </c>
    </row>
    <row r="71" spans="1:15" s="40" customFormat="1" ht="16.5" customHeight="1" thickBot="1" x14ac:dyDescent="0.25">
      <c r="A71" s="38">
        <v>2011</v>
      </c>
      <c r="B71" s="39" t="s">
        <v>40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 t="shared" si="7"/>
        <v>134906868.83000001</v>
      </c>
    </row>
    <row r="72" spans="1:15" ht="16.5" customHeight="1" thickBot="1" x14ac:dyDescent="0.25">
      <c r="A72" s="38">
        <v>2012</v>
      </c>
      <c r="B72" s="39" t="s">
        <v>40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 t="shared" si="7"/>
        <v>152461736.55599999</v>
      </c>
    </row>
    <row r="73" spans="1:15" ht="16.5" customHeight="1" thickBot="1" x14ac:dyDescent="0.25">
      <c r="A73" s="38">
        <v>2013</v>
      </c>
      <c r="B73" s="39" t="s">
        <v>40</v>
      </c>
      <c r="C73" s="132">
        <v>11481521.079</v>
      </c>
      <c r="D73" s="132">
        <v>12385690.909</v>
      </c>
      <c r="E73" s="132">
        <v>13122058.141000001</v>
      </c>
      <c r="F73" s="132">
        <v>12468202.903000001</v>
      </c>
      <c r="G73" s="132">
        <v>13277209.017000001</v>
      </c>
      <c r="H73" s="132">
        <v>12399973.961999999</v>
      </c>
      <c r="I73" s="132">
        <v>13059519.685000001</v>
      </c>
      <c r="J73" s="132">
        <v>11118300.903000001</v>
      </c>
      <c r="K73" s="132">
        <v>13060371.039000001</v>
      </c>
      <c r="L73" s="132">
        <v>12053704.638</v>
      </c>
      <c r="M73" s="132">
        <v>14201227.351</v>
      </c>
      <c r="N73" s="132">
        <v>13174857.460000001</v>
      </c>
      <c r="O73" s="133">
        <f t="shared" si="7"/>
        <v>151802637.08700001</v>
      </c>
    </row>
    <row r="74" spans="1:15" ht="16.5" customHeight="1" thickBot="1" x14ac:dyDescent="0.25">
      <c r="A74" s="38">
        <v>2014</v>
      </c>
      <c r="B74" s="39" t="s">
        <v>40</v>
      </c>
      <c r="C74" s="132">
        <v>12399761.948000001</v>
      </c>
      <c r="D74" s="132">
        <v>13053292.493000001</v>
      </c>
      <c r="E74" s="132">
        <v>14680110.779999999</v>
      </c>
      <c r="F74" s="132">
        <v>13371185.664000001</v>
      </c>
      <c r="G74" s="132">
        <v>13681906.159</v>
      </c>
      <c r="H74" s="132">
        <v>12880924.245999999</v>
      </c>
      <c r="I74" s="132">
        <v>13344776.958000001</v>
      </c>
      <c r="J74" s="132">
        <v>11386828.925000001</v>
      </c>
      <c r="K74" s="132">
        <v>13583120.905999999</v>
      </c>
      <c r="L74" s="132">
        <v>12891630.102</v>
      </c>
      <c r="M74" s="132">
        <v>13067348.107000001</v>
      </c>
      <c r="N74" s="132">
        <v>13269271.402000001</v>
      </c>
      <c r="O74" s="133">
        <f t="shared" si="7"/>
        <v>157610157.69</v>
      </c>
    </row>
    <row r="75" spans="1:15" ht="16.5" customHeight="1" thickBot="1" x14ac:dyDescent="0.25">
      <c r="A75" s="38">
        <v>2015</v>
      </c>
      <c r="B75" s="39" t="s">
        <v>40</v>
      </c>
      <c r="C75" s="132">
        <v>12301766.75</v>
      </c>
      <c r="D75" s="132">
        <v>12231860.140000001</v>
      </c>
      <c r="E75" s="132">
        <v>12519910.437999999</v>
      </c>
      <c r="F75" s="132">
        <v>13349346.866</v>
      </c>
      <c r="G75" s="132">
        <v>11080385.127</v>
      </c>
      <c r="H75" s="132">
        <v>11949647.085999999</v>
      </c>
      <c r="I75" s="132">
        <v>11129358.973999999</v>
      </c>
      <c r="J75" s="132">
        <v>11022045.344000001</v>
      </c>
      <c r="K75" s="132">
        <v>11581703.842</v>
      </c>
      <c r="L75" s="132">
        <v>13240039.088</v>
      </c>
      <c r="M75" s="132">
        <v>11681989.013</v>
      </c>
      <c r="N75" s="132">
        <v>11750818.76</v>
      </c>
      <c r="O75" s="133">
        <f t="shared" si="7"/>
        <v>143838871.428</v>
      </c>
    </row>
    <row r="76" spans="1:15" ht="16.5" customHeight="1" thickBot="1" x14ac:dyDescent="0.25">
      <c r="A76" s="38">
        <v>2016</v>
      </c>
      <c r="B76" s="39" t="s">
        <v>40</v>
      </c>
      <c r="C76" s="132">
        <v>9546156.5879999995</v>
      </c>
      <c r="D76" s="132">
        <v>12366386.674000001</v>
      </c>
      <c r="E76" s="132">
        <v>12757585.888</v>
      </c>
      <c r="F76" s="132">
        <v>11950583.628</v>
      </c>
      <c r="G76" s="132">
        <v>12098852.969000001</v>
      </c>
      <c r="H76" s="132">
        <v>12864361.968</v>
      </c>
      <c r="I76" s="132">
        <v>9850027.4749999996</v>
      </c>
      <c r="J76" s="132">
        <v>11830896.960000001</v>
      </c>
      <c r="K76" s="132">
        <v>10901878.188999999</v>
      </c>
      <c r="L76" s="132">
        <v>12796031.494000001</v>
      </c>
      <c r="M76" s="132">
        <v>12787214.966</v>
      </c>
      <c r="N76" s="132">
        <v>12780565.443</v>
      </c>
      <c r="O76" s="133">
        <f t="shared" si="7"/>
        <v>142530542.24200001</v>
      </c>
    </row>
    <row r="77" spans="1:15" ht="16.5" customHeight="1" thickBot="1" x14ac:dyDescent="0.25">
      <c r="A77" s="38">
        <v>2017</v>
      </c>
      <c r="B77" s="39" t="s">
        <v>40</v>
      </c>
      <c r="C77" s="132">
        <v>11252222.225</v>
      </c>
      <c r="D77" s="132">
        <v>12094446.308</v>
      </c>
      <c r="E77" s="132">
        <v>14479097.82</v>
      </c>
      <c r="F77" s="132">
        <v>12870826.097999999</v>
      </c>
      <c r="G77" s="132">
        <v>13616430.743000001</v>
      </c>
      <c r="H77" s="153">
        <v>12069513.934419999</v>
      </c>
      <c r="I77" s="132"/>
      <c r="J77" s="132"/>
      <c r="K77" s="132"/>
      <c r="L77" s="132"/>
      <c r="M77" s="132"/>
      <c r="N77" s="132"/>
      <c r="O77" s="133">
        <f t="shared" si="7"/>
        <v>76382537.128419995</v>
      </c>
    </row>
    <row r="78" spans="1:15" x14ac:dyDescent="0.2">
      <c r="B78" s="41" t="s">
        <v>62</v>
      </c>
    </row>
    <row r="80" spans="1:15" x14ac:dyDescent="0.2">
      <c r="C80" s="4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16.5703125" style="62" customWidth="1"/>
    <col min="3" max="3" width="17.5703125" style="62" customWidth="1"/>
    <col min="4" max="4" width="9.28515625" bestFit="1" customWidth="1"/>
  </cols>
  <sheetData>
    <row r="2" spans="1:4" ht="24.6" customHeight="1" x14ac:dyDescent="0.3">
      <c r="A2" s="157" t="s">
        <v>63</v>
      </c>
      <c r="B2" s="157"/>
      <c r="C2" s="157"/>
      <c r="D2" s="157"/>
    </row>
    <row r="3" spans="1:4" ht="15.75" x14ac:dyDescent="0.25">
      <c r="A3" s="156" t="s">
        <v>64</v>
      </c>
      <c r="B3" s="156"/>
      <c r="C3" s="156"/>
      <c r="D3" s="156"/>
    </row>
    <row r="5" spans="1:4" x14ac:dyDescent="0.2">
      <c r="A5" s="56" t="s">
        <v>65</v>
      </c>
      <c r="B5" s="57" t="s">
        <v>157</v>
      </c>
      <c r="C5" s="57" t="s">
        <v>158</v>
      </c>
      <c r="D5" s="58" t="s">
        <v>66</v>
      </c>
    </row>
    <row r="6" spans="1:4" x14ac:dyDescent="0.2">
      <c r="A6" s="59" t="s">
        <v>159</v>
      </c>
      <c r="B6" s="134">
        <v>3016.8464800000002</v>
      </c>
      <c r="C6" s="134">
        <v>44593.367290000002</v>
      </c>
      <c r="D6" s="146">
        <v>1378.1450625886671</v>
      </c>
    </row>
    <row r="7" spans="1:4" x14ac:dyDescent="0.2">
      <c r="A7" s="59" t="s">
        <v>160</v>
      </c>
      <c r="B7" s="134">
        <v>1716.4826499999999</v>
      </c>
      <c r="C7" s="134">
        <v>19236.705139999998</v>
      </c>
      <c r="D7" s="146">
        <v>1020.7048984736315</v>
      </c>
    </row>
    <row r="8" spans="1:4" x14ac:dyDescent="0.2">
      <c r="A8" s="59" t="s">
        <v>161</v>
      </c>
      <c r="B8" s="134">
        <v>11449.928449999999</v>
      </c>
      <c r="C8" s="134">
        <v>43849.121160000002</v>
      </c>
      <c r="D8" s="146">
        <v>282.96414996374932</v>
      </c>
    </row>
    <row r="9" spans="1:4" x14ac:dyDescent="0.2">
      <c r="A9" s="59" t="s">
        <v>162</v>
      </c>
      <c r="B9" s="134">
        <v>6219.1201700000001</v>
      </c>
      <c r="C9" s="134">
        <v>18339.076560000001</v>
      </c>
      <c r="D9" s="146">
        <v>194.88217076853812</v>
      </c>
    </row>
    <row r="10" spans="1:4" x14ac:dyDescent="0.2">
      <c r="A10" s="59" t="s">
        <v>163</v>
      </c>
      <c r="B10" s="134">
        <v>25346.393639999998</v>
      </c>
      <c r="C10" s="134">
        <v>69916.312189999997</v>
      </c>
      <c r="D10" s="146">
        <v>175.84323506939739</v>
      </c>
    </row>
    <row r="11" spans="1:4" x14ac:dyDescent="0.2">
      <c r="A11" s="59" t="s">
        <v>164</v>
      </c>
      <c r="B11" s="134">
        <v>8954.1808000000001</v>
      </c>
      <c r="C11" s="134">
        <v>17728.72191</v>
      </c>
      <c r="D11" s="146">
        <v>97.993789783650556</v>
      </c>
    </row>
    <row r="12" spans="1:4" x14ac:dyDescent="0.2">
      <c r="A12" s="59" t="s">
        <v>165</v>
      </c>
      <c r="B12" s="134">
        <v>13971.623170000001</v>
      </c>
      <c r="C12" s="134">
        <v>27205.2225</v>
      </c>
      <c r="D12" s="146">
        <v>94.717694350755949</v>
      </c>
    </row>
    <row r="13" spans="1:4" x14ac:dyDescent="0.2">
      <c r="A13" s="59" t="s">
        <v>166</v>
      </c>
      <c r="B13" s="134">
        <v>125326.94577000001</v>
      </c>
      <c r="C13" s="134">
        <v>237006.33994999999</v>
      </c>
      <c r="D13" s="146">
        <v>89.110441089782881</v>
      </c>
    </row>
    <row r="14" spans="1:4" x14ac:dyDescent="0.2">
      <c r="A14" s="59" t="s">
        <v>167</v>
      </c>
      <c r="B14" s="134">
        <v>7239.3359300000002</v>
      </c>
      <c r="C14" s="134">
        <v>12376.884609999999</v>
      </c>
      <c r="D14" s="146">
        <v>70.967126400501201</v>
      </c>
    </row>
    <row r="15" spans="1:4" x14ac:dyDescent="0.2">
      <c r="A15" s="59" t="s">
        <v>168</v>
      </c>
      <c r="B15" s="134">
        <v>52211.480969999997</v>
      </c>
      <c r="C15" s="134">
        <v>89220.009969999999</v>
      </c>
      <c r="D15" s="146">
        <v>70.881975213966044</v>
      </c>
    </row>
    <row r="16" spans="1:4" x14ac:dyDescent="0.2">
      <c r="A16" s="61" t="s">
        <v>67</v>
      </c>
      <c r="D16" s="109"/>
    </row>
    <row r="17" spans="1:4" x14ac:dyDescent="0.2">
      <c r="A17" s="63"/>
    </row>
    <row r="18" spans="1:4" ht="19.5" x14ac:dyDescent="0.3">
      <c r="A18" s="157" t="s">
        <v>68</v>
      </c>
      <c r="B18" s="157"/>
      <c r="C18" s="157"/>
      <c r="D18" s="157"/>
    </row>
    <row r="19" spans="1:4" ht="15.75" x14ac:dyDescent="0.25">
      <c r="A19" s="156" t="s">
        <v>69</v>
      </c>
      <c r="B19" s="156"/>
      <c r="C19" s="156"/>
      <c r="D19" s="156"/>
    </row>
    <row r="20" spans="1:4" x14ac:dyDescent="0.2">
      <c r="A20" s="28"/>
    </row>
    <row r="21" spans="1:4" s="152" customFormat="1" ht="25.5" x14ac:dyDescent="0.2">
      <c r="A21" s="150" t="s">
        <v>65</v>
      </c>
      <c r="B21" s="151" t="s">
        <v>157</v>
      </c>
      <c r="C21" s="151" t="s">
        <v>158</v>
      </c>
      <c r="D21" s="150" t="s">
        <v>66</v>
      </c>
    </row>
    <row r="22" spans="1:4" x14ac:dyDescent="0.2">
      <c r="A22" s="59" t="s">
        <v>169</v>
      </c>
      <c r="B22" s="134">
        <v>1215390.49911</v>
      </c>
      <c r="C22" s="134">
        <v>1268671.274</v>
      </c>
      <c r="D22" s="146">
        <f>(C22-B22)/B22*100</f>
        <v>4.383840002782331</v>
      </c>
    </row>
    <row r="23" spans="1:4" x14ac:dyDescent="0.2">
      <c r="A23" s="59" t="s">
        <v>170</v>
      </c>
      <c r="B23" s="134">
        <v>780181.26832000003</v>
      </c>
      <c r="C23" s="134">
        <v>796863.25022000005</v>
      </c>
      <c r="D23" s="146">
        <f t="shared" ref="D23:D31" si="0">(C23-B23)/B23*100</f>
        <v>2.1382187162634763</v>
      </c>
    </row>
    <row r="24" spans="1:4" x14ac:dyDescent="0.2">
      <c r="A24" s="59" t="s">
        <v>171</v>
      </c>
      <c r="B24" s="134">
        <v>717226.74476999999</v>
      </c>
      <c r="C24" s="134">
        <v>730212.16937000002</v>
      </c>
      <c r="D24" s="146">
        <f t="shared" si="0"/>
        <v>1.8105047942912653</v>
      </c>
    </row>
    <row r="25" spans="1:4" x14ac:dyDescent="0.2">
      <c r="A25" s="59" t="s">
        <v>172</v>
      </c>
      <c r="B25" s="134">
        <v>632582.16475</v>
      </c>
      <c r="C25" s="134">
        <v>721576.43373000005</v>
      </c>
      <c r="D25" s="146">
        <f t="shared" si="0"/>
        <v>14.068412601416147</v>
      </c>
    </row>
    <row r="26" spans="1:4" x14ac:dyDescent="0.2">
      <c r="A26" s="59" t="s">
        <v>173</v>
      </c>
      <c r="B26" s="134">
        <v>568815.03494000004</v>
      </c>
      <c r="C26" s="134">
        <v>593707.08724999998</v>
      </c>
      <c r="D26" s="146">
        <f t="shared" si="0"/>
        <v>4.3761241846614718</v>
      </c>
    </row>
    <row r="27" spans="1:4" x14ac:dyDescent="0.2">
      <c r="A27" s="59" t="s">
        <v>174</v>
      </c>
      <c r="B27" s="134">
        <v>560124.27867000003</v>
      </c>
      <c r="C27" s="134">
        <v>546198.01503999997</v>
      </c>
      <c r="D27" s="146">
        <f t="shared" si="0"/>
        <v>-2.4862810201813779</v>
      </c>
    </row>
    <row r="28" spans="1:4" x14ac:dyDescent="0.2">
      <c r="A28" s="59" t="s">
        <v>175</v>
      </c>
      <c r="B28" s="134">
        <v>443533.70912999997</v>
      </c>
      <c r="C28" s="134">
        <v>509790.91188000003</v>
      </c>
      <c r="D28" s="146">
        <f t="shared" si="0"/>
        <v>14.938481875473423</v>
      </c>
    </row>
    <row r="29" spans="1:4" x14ac:dyDescent="0.2">
      <c r="A29" s="59" t="s">
        <v>176</v>
      </c>
      <c r="B29" s="134">
        <v>334947.4595</v>
      </c>
      <c r="C29" s="134">
        <v>305584.35502999998</v>
      </c>
      <c r="D29" s="146">
        <f t="shared" si="0"/>
        <v>-8.7664807232251967</v>
      </c>
    </row>
    <row r="30" spans="1:4" x14ac:dyDescent="0.2">
      <c r="A30" s="59" t="s">
        <v>177</v>
      </c>
      <c r="B30" s="134">
        <v>266700.53883999999</v>
      </c>
      <c r="C30" s="134">
        <v>284986.51181</v>
      </c>
      <c r="D30" s="146">
        <f t="shared" si="0"/>
        <v>6.8563689633076423</v>
      </c>
    </row>
    <row r="31" spans="1:4" x14ac:dyDescent="0.2">
      <c r="A31" s="59" t="s">
        <v>178</v>
      </c>
      <c r="B31" s="134">
        <v>271368.87014999997</v>
      </c>
      <c r="C31" s="134">
        <v>259102.14074</v>
      </c>
      <c r="D31" s="146">
        <f t="shared" si="0"/>
        <v>-4.5203156143958214</v>
      </c>
    </row>
    <row r="33" spans="1:4" ht="19.5" x14ac:dyDescent="0.3">
      <c r="A33" s="157" t="s">
        <v>70</v>
      </c>
      <c r="B33" s="157"/>
      <c r="C33" s="157"/>
      <c r="D33" s="157"/>
    </row>
    <row r="34" spans="1:4" ht="15.75" x14ac:dyDescent="0.25">
      <c r="A34" s="156" t="s">
        <v>74</v>
      </c>
      <c r="B34" s="156"/>
      <c r="C34" s="156"/>
      <c r="D34" s="156"/>
    </row>
    <row r="36" spans="1:4" s="152" customFormat="1" ht="25.5" x14ac:dyDescent="0.2">
      <c r="A36" s="150" t="s">
        <v>72</v>
      </c>
      <c r="B36" s="151" t="s">
        <v>157</v>
      </c>
      <c r="C36" s="151" t="s">
        <v>158</v>
      </c>
      <c r="D36" s="150" t="s">
        <v>66</v>
      </c>
    </row>
    <row r="37" spans="1:4" x14ac:dyDescent="0.2">
      <c r="A37" s="59" t="s">
        <v>146</v>
      </c>
      <c r="B37" s="134">
        <v>58325.262360000001</v>
      </c>
      <c r="C37" s="134">
        <v>162119.96716999999</v>
      </c>
      <c r="D37" s="146">
        <v>177.95840191742258</v>
      </c>
    </row>
    <row r="38" spans="1:4" x14ac:dyDescent="0.2">
      <c r="A38" s="59" t="s">
        <v>135</v>
      </c>
      <c r="B38" s="134">
        <v>15906.68377</v>
      </c>
      <c r="C38" s="134">
        <v>25930.344700000001</v>
      </c>
      <c r="D38" s="146">
        <v>63.015403304267728</v>
      </c>
    </row>
    <row r="39" spans="1:4" x14ac:dyDescent="0.2">
      <c r="A39" s="59" t="s">
        <v>152</v>
      </c>
      <c r="B39" s="134">
        <v>156340.66411000001</v>
      </c>
      <c r="C39" s="134">
        <v>253072.20022999999</v>
      </c>
      <c r="D39" s="146">
        <v>61.872281706530607</v>
      </c>
    </row>
    <row r="40" spans="1:4" x14ac:dyDescent="0.2">
      <c r="A40" s="59" t="s">
        <v>138</v>
      </c>
      <c r="B40" s="134">
        <v>155034.36575999999</v>
      </c>
      <c r="C40" s="134">
        <v>186159.80687</v>
      </c>
      <c r="D40" s="146">
        <v>20.076478500375554</v>
      </c>
    </row>
    <row r="41" spans="1:4" x14ac:dyDescent="0.2">
      <c r="A41" s="59" t="s">
        <v>145</v>
      </c>
      <c r="B41" s="134">
        <v>2147765.0719300001</v>
      </c>
      <c r="C41" s="134">
        <v>2500045.8487900002</v>
      </c>
      <c r="D41" s="146">
        <v>16.402202525038618</v>
      </c>
    </row>
    <row r="42" spans="1:4" x14ac:dyDescent="0.2">
      <c r="A42" s="59" t="s">
        <v>137</v>
      </c>
      <c r="B42" s="134">
        <v>3156.9027799999999</v>
      </c>
      <c r="C42" s="134">
        <v>3637.2169699999999</v>
      </c>
      <c r="D42" s="146">
        <v>15.214728595474833</v>
      </c>
    </row>
    <row r="43" spans="1:4" x14ac:dyDescent="0.2">
      <c r="A43" s="61" t="s">
        <v>131</v>
      </c>
      <c r="B43" s="134">
        <v>170139.92357000001</v>
      </c>
      <c r="C43" s="134">
        <v>190817.48074999999</v>
      </c>
      <c r="D43" s="146">
        <v>12.153265821524078</v>
      </c>
    </row>
    <row r="44" spans="1:4" x14ac:dyDescent="0.2">
      <c r="A44" s="59" t="s">
        <v>153</v>
      </c>
      <c r="B44" s="134">
        <v>143121.23869999999</v>
      </c>
      <c r="C44" s="134">
        <v>156565.39629999999</v>
      </c>
      <c r="D44" s="146">
        <v>9.3935447471780442</v>
      </c>
    </row>
    <row r="45" spans="1:4" x14ac:dyDescent="0.2">
      <c r="A45" s="59" t="s">
        <v>148</v>
      </c>
      <c r="B45" s="134">
        <v>474822.42969000002</v>
      </c>
      <c r="C45" s="134">
        <v>509098.00763000001</v>
      </c>
      <c r="D45" s="146">
        <v>7.2186096942340514</v>
      </c>
    </row>
    <row r="46" spans="1:4" x14ac:dyDescent="0.2">
      <c r="A46" s="59" t="s">
        <v>149</v>
      </c>
      <c r="B46" s="134">
        <v>538464.43365000002</v>
      </c>
      <c r="C46" s="134">
        <v>561658.87502000004</v>
      </c>
      <c r="D46" s="146">
        <v>4.3075159510119674</v>
      </c>
    </row>
    <row r="48" spans="1:4" ht="19.5" x14ac:dyDescent="0.3">
      <c r="A48" s="157" t="s">
        <v>73</v>
      </c>
      <c r="B48" s="157"/>
      <c r="C48" s="157"/>
      <c r="D48" s="157"/>
    </row>
    <row r="49" spans="1:4" ht="15.75" x14ac:dyDescent="0.25">
      <c r="A49" s="156" t="s">
        <v>71</v>
      </c>
      <c r="B49" s="156"/>
      <c r="C49" s="156"/>
      <c r="D49" s="156"/>
    </row>
    <row r="51" spans="1:4" s="152" customFormat="1" ht="25.5" x14ac:dyDescent="0.2">
      <c r="A51" s="150" t="s">
        <v>72</v>
      </c>
      <c r="B51" s="151" t="s">
        <v>157</v>
      </c>
      <c r="C51" s="151" t="s">
        <v>158</v>
      </c>
      <c r="D51" s="150" t="s">
        <v>66</v>
      </c>
    </row>
    <row r="52" spans="1:4" x14ac:dyDescent="0.2">
      <c r="A52" s="59" t="s">
        <v>145</v>
      </c>
      <c r="B52" s="134">
        <v>2147765.0719300001</v>
      </c>
      <c r="C52" s="134">
        <v>2500045.8487900002</v>
      </c>
      <c r="D52" s="146">
        <v>16.402202525038618</v>
      </c>
    </row>
    <row r="53" spans="1:4" x14ac:dyDescent="0.2">
      <c r="A53" s="59" t="s">
        <v>144</v>
      </c>
      <c r="B53" s="134">
        <v>1526216.2764999999</v>
      </c>
      <c r="C53" s="134">
        <v>1394578.75828</v>
      </c>
      <c r="D53" s="146">
        <v>-8.6250893957099013</v>
      </c>
    </row>
    <row r="54" spans="1:4" x14ac:dyDescent="0.2">
      <c r="A54" s="59" t="s">
        <v>143</v>
      </c>
      <c r="B54" s="134">
        <v>1316135.5207700001</v>
      </c>
      <c r="C54" s="134">
        <v>1286393.11818</v>
      </c>
      <c r="D54" s="146">
        <v>-2.2598282715293121</v>
      </c>
    </row>
    <row r="55" spans="1:4" x14ac:dyDescent="0.2">
      <c r="A55" s="59" t="s">
        <v>150</v>
      </c>
      <c r="B55" s="134">
        <v>903306.15466999996</v>
      </c>
      <c r="C55" s="134">
        <v>904137.29209999996</v>
      </c>
      <c r="D55" s="146">
        <v>9.2010601909784953E-2</v>
      </c>
    </row>
    <row r="56" spans="1:4" x14ac:dyDescent="0.2">
      <c r="A56" s="59" t="s">
        <v>147</v>
      </c>
      <c r="B56" s="134">
        <v>925527.70447</v>
      </c>
      <c r="C56" s="134">
        <v>878706.98601999995</v>
      </c>
      <c r="D56" s="146">
        <v>-5.0588132828300054</v>
      </c>
    </row>
    <row r="57" spans="1:4" x14ac:dyDescent="0.2">
      <c r="A57" s="59" t="s">
        <v>140</v>
      </c>
      <c r="B57" s="134">
        <v>713442.91099999996</v>
      </c>
      <c r="C57" s="134">
        <v>648464.00300999999</v>
      </c>
      <c r="D57" s="146">
        <v>-9.1077936283538179</v>
      </c>
    </row>
    <row r="58" spans="1:4" x14ac:dyDescent="0.2">
      <c r="A58" s="59" t="s">
        <v>149</v>
      </c>
      <c r="B58" s="134">
        <v>538464.43365000002</v>
      </c>
      <c r="C58" s="134">
        <v>561658.87502000004</v>
      </c>
      <c r="D58" s="146">
        <v>4.3075159510119674</v>
      </c>
    </row>
    <row r="59" spans="1:4" x14ac:dyDescent="0.2">
      <c r="A59" s="59" t="s">
        <v>148</v>
      </c>
      <c r="B59" s="134">
        <v>474822.42969000002</v>
      </c>
      <c r="C59" s="134">
        <v>509098.00763000001</v>
      </c>
      <c r="D59" s="146">
        <v>7.2186096942340514</v>
      </c>
    </row>
    <row r="60" spans="1:4" x14ac:dyDescent="0.2">
      <c r="A60" s="59" t="s">
        <v>130</v>
      </c>
      <c r="B60" s="134">
        <v>532804.50525000005</v>
      </c>
      <c r="C60" s="134">
        <v>467506.69007999997</v>
      </c>
      <c r="D60" s="146">
        <v>-12.255492310328957</v>
      </c>
    </row>
    <row r="61" spans="1:4" x14ac:dyDescent="0.2">
      <c r="A61" s="59" t="s">
        <v>156</v>
      </c>
      <c r="B61" s="134">
        <v>361234.93433999998</v>
      </c>
      <c r="C61" s="134">
        <v>367628.47038999997</v>
      </c>
      <c r="D61" s="146">
        <v>1.7699107816583164</v>
      </c>
    </row>
    <row r="63" spans="1:4" ht="19.5" x14ac:dyDescent="0.3">
      <c r="A63" s="157" t="s">
        <v>75</v>
      </c>
      <c r="B63" s="157"/>
      <c r="C63" s="157"/>
      <c r="D63" s="157"/>
    </row>
    <row r="64" spans="1:4" ht="15.75" x14ac:dyDescent="0.25">
      <c r="A64" s="156" t="s">
        <v>76</v>
      </c>
      <c r="B64" s="156"/>
      <c r="C64" s="156"/>
      <c r="D64" s="156"/>
    </row>
    <row r="66" spans="1:4" s="152" customFormat="1" ht="25.5" x14ac:dyDescent="0.2">
      <c r="A66" s="150" t="s">
        <v>77</v>
      </c>
      <c r="B66" s="151" t="s">
        <v>157</v>
      </c>
      <c r="C66" s="151" t="s">
        <v>158</v>
      </c>
      <c r="D66" s="150" t="s">
        <v>66</v>
      </c>
    </row>
    <row r="67" spans="1:4" x14ac:dyDescent="0.2">
      <c r="A67" s="59" t="s">
        <v>179</v>
      </c>
      <c r="B67" s="60">
        <v>5276872.5493900003</v>
      </c>
      <c r="C67" s="60">
        <v>5159851.5199699998</v>
      </c>
      <c r="D67" s="135">
        <f>(C67-B67)/B67</f>
        <v>-2.2176209170245733E-2</v>
      </c>
    </row>
    <row r="68" spans="1:4" x14ac:dyDescent="0.2">
      <c r="A68" s="59" t="s">
        <v>180</v>
      </c>
      <c r="B68" s="60">
        <v>1252368.4779999999</v>
      </c>
      <c r="C68" s="60">
        <v>1253164.0883200001</v>
      </c>
      <c r="D68" s="135">
        <f t="shared" ref="D68:D76" si="1">(C68-B68)/B68</f>
        <v>6.3528453005363083E-4</v>
      </c>
    </row>
    <row r="69" spans="1:4" x14ac:dyDescent="0.2">
      <c r="A69" s="59" t="s">
        <v>181</v>
      </c>
      <c r="B69" s="60">
        <v>966184.84002999996</v>
      </c>
      <c r="C69" s="60">
        <v>1057670.9842600001</v>
      </c>
      <c r="D69" s="135">
        <f t="shared" si="1"/>
        <v>9.468803529059662E-2</v>
      </c>
    </row>
    <row r="70" spans="1:4" x14ac:dyDescent="0.2">
      <c r="A70" s="59" t="s">
        <v>182</v>
      </c>
      <c r="B70" s="60">
        <v>723071.00014999998</v>
      </c>
      <c r="C70" s="60">
        <v>739584.67668999999</v>
      </c>
      <c r="D70" s="135">
        <f t="shared" si="1"/>
        <v>2.2838250374547283E-2</v>
      </c>
    </row>
    <row r="71" spans="1:4" x14ac:dyDescent="0.2">
      <c r="A71" s="59" t="s">
        <v>183</v>
      </c>
      <c r="B71" s="60">
        <v>545670.85413999995</v>
      </c>
      <c r="C71" s="60">
        <v>486047.93160000001</v>
      </c>
      <c r="D71" s="135">
        <f t="shared" si="1"/>
        <v>-0.10926536040479595</v>
      </c>
    </row>
    <row r="72" spans="1:4" x14ac:dyDescent="0.2">
      <c r="A72" s="59" t="s">
        <v>184</v>
      </c>
      <c r="B72" s="60">
        <v>548803.05597999995</v>
      </c>
      <c r="C72" s="60">
        <v>468892.30420000001</v>
      </c>
      <c r="D72" s="135">
        <f t="shared" si="1"/>
        <v>-0.14560915962339707</v>
      </c>
    </row>
    <row r="73" spans="1:4" x14ac:dyDescent="0.2">
      <c r="A73" s="59" t="s">
        <v>185</v>
      </c>
      <c r="B73" s="60">
        <v>124064.48104</v>
      </c>
      <c r="C73" s="60">
        <v>455047.73913</v>
      </c>
      <c r="D73" s="135">
        <f t="shared" si="1"/>
        <v>2.6678325280165134</v>
      </c>
    </row>
    <row r="74" spans="1:4" x14ac:dyDescent="0.2">
      <c r="A74" s="59" t="s">
        <v>186</v>
      </c>
      <c r="B74" s="60">
        <v>334922.03472</v>
      </c>
      <c r="C74" s="60">
        <v>328457.58312999998</v>
      </c>
      <c r="D74" s="135">
        <f t="shared" si="1"/>
        <v>-1.9301362466056893E-2</v>
      </c>
    </row>
    <row r="75" spans="1:4" x14ac:dyDescent="0.2">
      <c r="A75" s="59" t="s">
        <v>187</v>
      </c>
      <c r="B75" s="60">
        <v>243266.94454</v>
      </c>
      <c r="C75" s="60">
        <v>255026.09839999999</v>
      </c>
      <c r="D75" s="135">
        <f t="shared" si="1"/>
        <v>4.8338478054368181E-2</v>
      </c>
    </row>
    <row r="76" spans="1:4" x14ac:dyDescent="0.2">
      <c r="A76" s="59" t="s">
        <v>188</v>
      </c>
      <c r="B76" s="60">
        <v>129765.12867999999</v>
      </c>
      <c r="C76" s="60">
        <v>170181.99400999999</v>
      </c>
      <c r="D76" s="135">
        <f t="shared" si="1"/>
        <v>0.31146168266567009</v>
      </c>
    </row>
    <row r="78" spans="1:4" ht="19.5" x14ac:dyDescent="0.3">
      <c r="A78" s="157" t="s">
        <v>78</v>
      </c>
      <c r="B78" s="157"/>
      <c r="C78" s="157"/>
      <c r="D78" s="157"/>
    </row>
    <row r="79" spans="1:4" ht="15.75" x14ac:dyDescent="0.25">
      <c r="A79" s="156" t="s">
        <v>79</v>
      </c>
      <c r="B79" s="156"/>
      <c r="C79" s="156"/>
      <c r="D79" s="156"/>
    </row>
    <row r="81" spans="1:4" s="152" customFormat="1" ht="25.5" x14ac:dyDescent="0.2">
      <c r="A81" s="150" t="s">
        <v>77</v>
      </c>
      <c r="B81" s="151" t="s">
        <v>157</v>
      </c>
      <c r="C81" s="151" t="s">
        <v>158</v>
      </c>
      <c r="D81" s="150" t="s">
        <v>66</v>
      </c>
    </row>
    <row r="82" spans="1:4" x14ac:dyDescent="0.2">
      <c r="A82" s="59" t="s">
        <v>189</v>
      </c>
      <c r="B82" s="60">
        <v>75.87867</v>
      </c>
      <c r="C82" s="60">
        <v>892.93289000000004</v>
      </c>
      <c r="D82" s="146">
        <v>1076.790381275792</v>
      </c>
    </row>
    <row r="83" spans="1:4" x14ac:dyDescent="0.2">
      <c r="A83" s="59" t="s">
        <v>190</v>
      </c>
      <c r="B83" s="60">
        <v>2.6649400000000001</v>
      </c>
      <c r="C83" s="60">
        <v>21.657219999999999</v>
      </c>
      <c r="D83" s="146">
        <v>712.6719550909213</v>
      </c>
    </row>
    <row r="84" spans="1:4" x14ac:dyDescent="0.2">
      <c r="A84" s="59" t="s">
        <v>191</v>
      </c>
      <c r="B84" s="60">
        <v>34.19735</v>
      </c>
      <c r="C84" s="60">
        <v>157.48643999999999</v>
      </c>
      <c r="D84" s="146">
        <v>360.52235041604098</v>
      </c>
    </row>
    <row r="85" spans="1:4" x14ac:dyDescent="0.2">
      <c r="A85" s="59" t="s">
        <v>185</v>
      </c>
      <c r="B85" s="60">
        <v>124064.48104</v>
      </c>
      <c r="C85" s="60">
        <v>455047.73913</v>
      </c>
      <c r="D85" s="146">
        <v>266.78325280165132</v>
      </c>
    </row>
    <row r="86" spans="1:4" x14ac:dyDescent="0.2">
      <c r="A86" s="59" t="s">
        <v>192</v>
      </c>
      <c r="B86" s="60">
        <v>158.48333</v>
      </c>
      <c r="C86" s="60">
        <v>546.63252999999997</v>
      </c>
      <c r="D86" s="146">
        <v>244.91484372520438</v>
      </c>
    </row>
    <row r="87" spans="1:4" x14ac:dyDescent="0.2">
      <c r="A87" s="59" t="s">
        <v>193</v>
      </c>
      <c r="B87" s="60">
        <v>2494.5241700000001</v>
      </c>
      <c r="C87" s="60">
        <v>7122.8092299999998</v>
      </c>
      <c r="D87" s="146">
        <v>185.53779176250674</v>
      </c>
    </row>
    <row r="88" spans="1:4" x14ac:dyDescent="0.2">
      <c r="A88" s="59" t="s">
        <v>194</v>
      </c>
      <c r="B88" s="60">
        <v>15300.73538</v>
      </c>
      <c r="C88" s="60">
        <v>37136.890090000001</v>
      </c>
      <c r="D88" s="146">
        <v>142.71310605464507</v>
      </c>
    </row>
    <row r="89" spans="1:4" x14ac:dyDescent="0.2">
      <c r="A89" s="59" t="s">
        <v>195</v>
      </c>
      <c r="B89" s="60">
        <v>7859.6591600000002</v>
      </c>
      <c r="C89" s="60">
        <v>16334.23164</v>
      </c>
      <c r="D89" s="146">
        <v>107.82366394626202</v>
      </c>
    </row>
    <row r="90" spans="1:4" x14ac:dyDescent="0.2">
      <c r="A90" s="59" t="s">
        <v>196</v>
      </c>
      <c r="B90" s="60">
        <v>620.42331999999999</v>
      </c>
      <c r="C90" s="60">
        <v>1223.43418</v>
      </c>
      <c r="D90" s="146">
        <v>97.193454946213166</v>
      </c>
    </row>
    <row r="91" spans="1:4" x14ac:dyDescent="0.2">
      <c r="A91" s="59" t="s">
        <v>197</v>
      </c>
      <c r="B91" s="60">
        <v>546.11729000000003</v>
      </c>
      <c r="C91" s="60">
        <v>978.81595000000004</v>
      </c>
      <c r="D91" s="146">
        <v>79.231818498183785</v>
      </c>
    </row>
    <row r="92" spans="1:4" x14ac:dyDescent="0.2">
      <c r="A92" s="64" t="s">
        <v>222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A5" sqref="A5:M5"/>
    </sheetView>
  </sheetViews>
  <sheetFormatPr defaultColWidth="9.140625" defaultRowHeight="12.75" x14ac:dyDescent="0.2"/>
  <cols>
    <col min="1" max="1" width="44.7109375" style="16" customWidth="1"/>
    <col min="2" max="2" width="16" style="18" customWidth="1"/>
    <col min="3" max="3" width="16" style="16" customWidth="1"/>
    <col min="4" max="4" width="10.28515625" style="16" customWidth="1"/>
    <col min="5" max="5" width="13.85546875" style="16" bestFit="1" customWidth="1"/>
    <col min="6" max="7" width="14.85546875" style="16" bestFit="1" customWidth="1"/>
    <col min="8" max="8" width="9.5703125" style="16" bestFit="1" customWidth="1"/>
    <col min="9" max="9" width="13.85546875" style="16" bestFit="1" customWidth="1"/>
    <col min="10" max="11" width="14.140625" style="16" bestFit="1" customWidth="1"/>
    <col min="12" max="12" width="9.5703125" style="16" bestFit="1" customWidth="1"/>
    <col min="13" max="13" width="10.5703125" style="16" bestFit="1" customWidth="1"/>
    <col min="14" max="16384" width="9.140625" style="16"/>
  </cols>
  <sheetData>
    <row r="1" spans="1:13" ht="26.25" x14ac:dyDescent="0.4">
      <c r="B1" s="155" t="s">
        <v>119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17"/>
    </row>
    <row r="3" spans="1:13" x14ac:dyDescent="0.2">
      <c r="D3" s="17"/>
    </row>
    <row r="4" spans="1:13" x14ac:dyDescent="0.2">
      <c r="B4" s="19"/>
      <c r="C4" s="17"/>
      <c r="D4" s="17"/>
      <c r="E4" s="17"/>
      <c r="F4" s="17"/>
      <c r="G4" s="17"/>
      <c r="H4" s="17"/>
      <c r="I4" s="17"/>
    </row>
    <row r="5" spans="1:13" ht="26.25" x14ac:dyDescent="0.2">
      <c r="A5" s="158" t="s">
        <v>114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8" x14ac:dyDescent="0.2">
      <c r="A6" s="67"/>
      <c r="B6" s="154" t="str">
        <f>SEKTOR_USD!B6</f>
        <v>1 - 30 HAZIRAN</v>
      </c>
      <c r="C6" s="154"/>
      <c r="D6" s="154"/>
      <c r="E6" s="154"/>
      <c r="F6" s="154" t="str">
        <f>SEKTOR_USD!F6</f>
        <v>1 OCAK  -  30 HAZIRAN</v>
      </c>
      <c r="G6" s="154"/>
      <c r="H6" s="154"/>
      <c r="I6" s="154"/>
      <c r="J6" s="154" t="s">
        <v>106</v>
      </c>
      <c r="K6" s="154"/>
      <c r="L6" s="154"/>
      <c r="M6" s="154"/>
    </row>
    <row r="7" spans="1:13" ht="30" x14ac:dyDescent="0.25">
      <c r="A7" s="68" t="s">
        <v>1</v>
      </c>
      <c r="B7" s="115">
        <f>SEKTOR_USD!B7</f>
        <v>2016</v>
      </c>
      <c r="C7" s="116">
        <f>SEKTOR_USD!C7</f>
        <v>2017</v>
      </c>
      <c r="D7" s="117" t="s">
        <v>121</v>
      </c>
      <c r="E7" s="117" t="s">
        <v>122</v>
      </c>
      <c r="F7" s="115">
        <f>SEKTOR_USD!F7</f>
        <v>2016</v>
      </c>
      <c r="G7" s="116">
        <f>SEKTOR_USD!G7</f>
        <v>2017</v>
      </c>
      <c r="H7" s="117" t="s">
        <v>121</v>
      </c>
      <c r="I7" s="117" t="s">
        <v>122</v>
      </c>
      <c r="J7" s="115" t="str">
        <f>SEKTOR_USD!J7</f>
        <v>2015 - 2016</v>
      </c>
      <c r="K7" s="116" t="str">
        <f>SEKTOR_USD!K7</f>
        <v>2016 - 2017</v>
      </c>
      <c r="L7" s="117" t="s">
        <v>121</v>
      </c>
      <c r="M7" s="117" t="s">
        <v>122</v>
      </c>
    </row>
    <row r="8" spans="1:13" ht="16.5" x14ac:dyDescent="0.25">
      <c r="A8" s="69" t="s">
        <v>2</v>
      </c>
      <c r="B8" s="70">
        <f>SEKTOR_USD!B8*$B$53</f>
        <v>4968280.615915766</v>
      </c>
      <c r="C8" s="70">
        <f>SEKTOR_USD!C8*$C$53</f>
        <v>5635968.4372399505</v>
      </c>
      <c r="D8" s="71">
        <f t="shared" ref="D8:D43" si="0">(C8-B8)/B8*100</f>
        <v>13.439011862278127</v>
      </c>
      <c r="E8" s="71">
        <f>C8/C$44*100</f>
        <v>13.268991260557836</v>
      </c>
      <c r="F8" s="70">
        <f>SEKTOR_USD!F8*$B$54</f>
        <v>28782591.340868879</v>
      </c>
      <c r="G8" s="70">
        <f>SEKTOR_USD!G8*$C$54</f>
        <v>36515719.881747819</v>
      </c>
      <c r="H8" s="71">
        <f t="shared" ref="H8:H43" si="1">(G8-F8)/F8*100</f>
        <v>26.867381221156911</v>
      </c>
      <c r="I8" s="71">
        <f>G8/G$44*100</f>
        <v>14.072095320283019</v>
      </c>
      <c r="J8" s="70">
        <f>SEKTOR_USD!J8*$B$55</f>
        <v>59192818.660202801</v>
      </c>
      <c r="K8" s="70">
        <f>SEKTOR_USD!K8*$C$55</f>
        <v>68963388.66449815</v>
      </c>
      <c r="L8" s="71">
        <f t="shared" ref="L8:L43" si="2">(K8-J8)/J8*100</f>
        <v>16.506343548840682</v>
      </c>
      <c r="M8" s="71">
        <f>K8/K$44*100</f>
        <v>14.825263611271067</v>
      </c>
    </row>
    <row r="9" spans="1:13" s="20" customFormat="1" ht="15.75" x14ac:dyDescent="0.25">
      <c r="A9" s="72" t="s">
        <v>3</v>
      </c>
      <c r="B9" s="73">
        <f>SEKTOR_USD!B9*$B$53</f>
        <v>3407528.5746746855</v>
      </c>
      <c r="C9" s="73">
        <f>SEKTOR_USD!C9*$C$53</f>
        <v>3735201.4176460966</v>
      </c>
      <c r="D9" s="74">
        <f t="shared" si="0"/>
        <v>9.6161436592705254</v>
      </c>
      <c r="E9" s="74">
        <f t="shared" ref="E9:E44" si="3">C9/C$44*100</f>
        <v>8.7939376380611876</v>
      </c>
      <c r="F9" s="73">
        <f>SEKTOR_USD!F9*$B$54</f>
        <v>20159719.691938236</v>
      </c>
      <c r="G9" s="73">
        <f>SEKTOR_USD!G9*$C$54</f>
        <v>24961741.094918534</v>
      </c>
      <c r="H9" s="74">
        <f t="shared" si="1"/>
        <v>23.819881805700902</v>
      </c>
      <c r="I9" s="74">
        <f t="shared" ref="I9:I44" si="4">G9/G$44*100</f>
        <v>9.6195282794766097</v>
      </c>
      <c r="J9" s="73">
        <f>SEKTOR_USD!J9*$B$55</f>
        <v>42293300.698718175</v>
      </c>
      <c r="K9" s="73">
        <f>SEKTOR_USD!K9*$C$55</f>
        <v>47945515.208541356</v>
      </c>
      <c r="L9" s="74">
        <f t="shared" si="2"/>
        <v>13.364325830436991</v>
      </c>
      <c r="M9" s="74">
        <f t="shared" ref="M9:M44" si="5">K9/K$44*100</f>
        <v>10.306989196874383</v>
      </c>
    </row>
    <row r="10" spans="1:13" ht="14.25" x14ac:dyDescent="0.2">
      <c r="A10" s="11" t="str">
        <f>SEKTOR_USD!A10</f>
        <v xml:space="preserve"> Hububat, Bakliyat, Yağlı Tohumlar ve Mamulleri </v>
      </c>
      <c r="B10" s="75">
        <f>SEKTOR_USD!B10*$B$53</f>
        <v>1554379.3546091085</v>
      </c>
      <c r="C10" s="75">
        <f>SEKTOR_USD!C10*$C$53</f>
        <v>1645237.856062284</v>
      </c>
      <c r="D10" s="76">
        <f t="shared" si="0"/>
        <v>5.8453234844993363</v>
      </c>
      <c r="E10" s="76">
        <f t="shared" si="3"/>
        <v>3.8734508499696765</v>
      </c>
      <c r="F10" s="75">
        <f>SEKTOR_USD!F10*$B$54</f>
        <v>9256925.2597377542</v>
      </c>
      <c r="G10" s="75">
        <f>SEKTOR_USD!G10*$C$54</f>
        <v>11675972.638655789</v>
      </c>
      <c r="H10" s="76">
        <f t="shared" si="1"/>
        <v>26.132298911815628</v>
      </c>
      <c r="I10" s="76">
        <f t="shared" si="4"/>
        <v>4.4995799195597357</v>
      </c>
      <c r="J10" s="75">
        <f>SEKTOR_USD!J10*$B$55</f>
        <v>18089857.662327513</v>
      </c>
      <c r="K10" s="75">
        <f>SEKTOR_USD!K10*$C$55</f>
        <v>21637724.556895562</v>
      </c>
      <c r="L10" s="76">
        <f t="shared" si="2"/>
        <v>19.612464402948575</v>
      </c>
      <c r="M10" s="76">
        <f t="shared" si="5"/>
        <v>4.6515256386928083</v>
      </c>
    </row>
    <row r="11" spans="1:13" ht="14.25" x14ac:dyDescent="0.2">
      <c r="A11" s="11" t="str">
        <f>SEKTOR_USD!A11</f>
        <v xml:space="preserve"> Yaş Meyve ve Sebze  </v>
      </c>
      <c r="B11" s="75">
        <f>SEKTOR_USD!B11*$B$53</f>
        <v>496358.3865866338</v>
      </c>
      <c r="C11" s="75">
        <f>SEKTOR_USD!C11*$C$53</f>
        <v>671520.10781838128</v>
      </c>
      <c r="D11" s="76">
        <f t="shared" si="0"/>
        <v>35.289364693987082</v>
      </c>
      <c r="E11" s="76">
        <f t="shared" si="3"/>
        <v>1.5809872857085339</v>
      </c>
      <c r="F11" s="75">
        <f>SEKTOR_USD!F11*$B$54</f>
        <v>2594682.8992525917</v>
      </c>
      <c r="G11" s="75">
        <f>SEKTOR_USD!G11*$C$54</f>
        <v>3461681.3163639638</v>
      </c>
      <c r="H11" s="76">
        <f t="shared" si="1"/>
        <v>33.414426763328741</v>
      </c>
      <c r="I11" s="76">
        <f t="shared" si="4"/>
        <v>1.3340311956074971</v>
      </c>
      <c r="J11" s="75">
        <f>SEKTOR_USD!J11*$B$55</f>
        <v>5738905.9532957226</v>
      </c>
      <c r="K11" s="75">
        <f>SEKTOR_USD!K11*$C$55</f>
        <v>6884674.4400601368</v>
      </c>
      <c r="L11" s="76">
        <f t="shared" si="2"/>
        <v>19.964928787627642</v>
      </c>
      <c r="M11" s="76">
        <f t="shared" si="5"/>
        <v>1.4800188248901256</v>
      </c>
    </row>
    <row r="12" spans="1:13" ht="14.25" x14ac:dyDescent="0.2">
      <c r="A12" s="11" t="str">
        <f>SEKTOR_USD!A12</f>
        <v xml:space="preserve"> Meyve Sebze Mamulleri </v>
      </c>
      <c r="B12" s="75">
        <f>SEKTOR_USD!B12*$B$53</f>
        <v>346663.58342742326</v>
      </c>
      <c r="C12" s="75">
        <f>SEKTOR_USD!C12*$C$53</f>
        <v>391821.04113666527</v>
      </c>
      <c r="D12" s="76">
        <f t="shared" si="0"/>
        <v>13.02630557925219</v>
      </c>
      <c r="E12" s="76">
        <f t="shared" si="3"/>
        <v>0.92248032054118001</v>
      </c>
      <c r="F12" s="75">
        <f>SEKTOR_USD!F12*$B$54</f>
        <v>1825643.249161263</v>
      </c>
      <c r="G12" s="75">
        <f>SEKTOR_USD!G12*$C$54</f>
        <v>2376185.0994558353</v>
      </c>
      <c r="H12" s="76">
        <f t="shared" si="1"/>
        <v>30.156047768231947</v>
      </c>
      <c r="I12" s="76">
        <f t="shared" si="4"/>
        <v>0.91571255685123298</v>
      </c>
      <c r="J12" s="75">
        <f>SEKTOR_USD!J12*$B$55</f>
        <v>3869152.3607918196</v>
      </c>
      <c r="K12" s="75">
        <f>SEKTOR_USD!K12*$C$55</f>
        <v>4578278.3228674689</v>
      </c>
      <c r="L12" s="76">
        <f t="shared" si="2"/>
        <v>18.327682550359096</v>
      </c>
      <c r="M12" s="76">
        <f t="shared" si="5"/>
        <v>0.98420603071698176</v>
      </c>
    </row>
    <row r="13" spans="1:13" ht="14.25" x14ac:dyDescent="0.2">
      <c r="A13" s="11" t="str">
        <f>SEKTOR_USD!A13</f>
        <v xml:space="preserve"> Kuru Meyve ve Mamulleri  </v>
      </c>
      <c r="B13" s="75">
        <f>SEKTOR_USD!B13*$B$53</f>
        <v>289858.70368897245</v>
      </c>
      <c r="C13" s="75">
        <f>SEKTOR_USD!C13*$C$53</f>
        <v>267107.92746178474</v>
      </c>
      <c r="D13" s="76">
        <f t="shared" si="0"/>
        <v>-7.8489194692597586</v>
      </c>
      <c r="E13" s="76">
        <f t="shared" si="3"/>
        <v>0.62886313054865717</v>
      </c>
      <c r="F13" s="75">
        <f>SEKTOR_USD!F13*$B$54</f>
        <v>1739105.4812954694</v>
      </c>
      <c r="G13" s="75">
        <f>SEKTOR_USD!G13*$C$54</f>
        <v>2087037.5860390319</v>
      </c>
      <c r="H13" s="76">
        <f t="shared" si="1"/>
        <v>20.00638307944299</v>
      </c>
      <c r="I13" s="76">
        <f t="shared" si="4"/>
        <v>0.80428352344861076</v>
      </c>
      <c r="J13" s="75">
        <f>SEKTOR_USD!J13*$B$55</f>
        <v>3937340.5186847001</v>
      </c>
      <c r="K13" s="75">
        <f>SEKTOR_USD!K13*$C$55</f>
        <v>4311403.1201371122</v>
      </c>
      <c r="L13" s="76">
        <f t="shared" si="2"/>
        <v>9.5003873725753003</v>
      </c>
      <c r="M13" s="76">
        <f t="shared" si="5"/>
        <v>0.92683507913806507</v>
      </c>
    </row>
    <row r="14" spans="1:13" ht="14.25" x14ac:dyDescent="0.2">
      <c r="A14" s="11" t="str">
        <f>SEKTOR_USD!A14</f>
        <v xml:space="preserve"> Fındık ve Mamulleri </v>
      </c>
      <c r="B14" s="75">
        <f>SEKTOR_USD!B14*$B$53</f>
        <v>451386.32667555637</v>
      </c>
      <c r="C14" s="75">
        <f>SEKTOR_USD!C14*$C$53</f>
        <v>397014.0608381448</v>
      </c>
      <c r="D14" s="76">
        <f t="shared" si="0"/>
        <v>-12.045616498368771</v>
      </c>
      <c r="E14" s="76">
        <f t="shared" si="3"/>
        <v>0.93470645945628406</v>
      </c>
      <c r="F14" s="75">
        <f>SEKTOR_USD!F14*$B$54</f>
        <v>2698267.7662790432</v>
      </c>
      <c r="G14" s="75">
        <f>SEKTOR_USD!G14*$C$54</f>
        <v>3063996.3496901863</v>
      </c>
      <c r="H14" s="76">
        <f t="shared" si="1"/>
        <v>13.554199030272265</v>
      </c>
      <c r="I14" s="76">
        <f t="shared" si="4"/>
        <v>1.1807749876893769</v>
      </c>
      <c r="J14" s="75">
        <f>SEKTOR_USD!J14*$B$55</f>
        <v>6963813.4874979891</v>
      </c>
      <c r="K14" s="75">
        <f>SEKTOR_USD!K14*$C$55</f>
        <v>6431167.9602663908</v>
      </c>
      <c r="L14" s="76">
        <f t="shared" si="2"/>
        <v>-7.6487621069669274</v>
      </c>
      <c r="M14" s="76">
        <f t="shared" si="5"/>
        <v>1.382527195743674</v>
      </c>
    </row>
    <row r="15" spans="1:13" ht="14.25" x14ac:dyDescent="0.2">
      <c r="A15" s="11" t="str">
        <f>SEKTOR_USD!A15</f>
        <v xml:space="preserve"> Zeytin ve Zeytinyağı </v>
      </c>
      <c r="B15" s="75">
        <f>SEKTOR_USD!B15*$B$53</f>
        <v>46405.427523144579</v>
      </c>
      <c r="C15" s="75">
        <f>SEKTOR_USD!C15*$C$53</f>
        <v>91253.420809622505</v>
      </c>
      <c r="D15" s="76">
        <f t="shared" si="0"/>
        <v>96.64385327365018</v>
      </c>
      <c r="E15" s="76">
        <f t="shared" si="3"/>
        <v>0.21484166504875976</v>
      </c>
      <c r="F15" s="75">
        <f>SEKTOR_USD!F15*$B$54</f>
        <v>263993.05235364853</v>
      </c>
      <c r="G15" s="75">
        <f>SEKTOR_USD!G15*$C$54</f>
        <v>597213.17684491212</v>
      </c>
      <c r="H15" s="76">
        <f t="shared" si="1"/>
        <v>126.22306591799151</v>
      </c>
      <c r="I15" s="76">
        <f t="shared" si="4"/>
        <v>0.23014857103478206</v>
      </c>
      <c r="J15" s="75">
        <f>SEKTOR_USD!J15*$B$55</f>
        <v>498521.27866292698</v>
      </c>
      <c r="K15" s="75">
        <f>SEKTOR_USD!K15*$C$55</f>
        <v>895151.10777204123</v>
      </c>
      <c r="L15" s="76">
        <f t="shared" si="2"/>
        <v>79.561263698293175</v>
      </c>
      <c r="M15" s="76">
        <f t="shared" si="5"/>
        <v>0.19243328092828429</v>
      </c>
    </row>
    <row r="16" spans="1:13" ht="14.25" x14ac:dyDescent="0.2">
      <c r="A16" s="11" t="str">
        <f>SEKTOR_USD!A16</f>
        <v xml:space="preserve"> Tütün </v>
      </c>
      <c r="B16" s="75">
        <f>SEKTOR_USD!B16*$B$53</f>
        <v>213266.98921100298</v>
      </c>
      <c r="C16" s="75">
        <f>SEKTOR_USD!C16*$C$53</f>
        <v>258447.00048881452</v>
      </c>
      <c r="D16" s="76">
        <f t="shared" si="0"/>
        <v>21.184718481260671</v>
      </c>
      <c r="E16" s="76">
        <f t="shared" si="3"/>
        <v>0.6084723555483359</v>
      </c>
      <c r="F16" s="75">
        <f>SEKTOR_USD!F16*$B$54</f>
        <v>1628465.9598704802</v>
      </c>
      <c r="G16" s="75">
        <f>SEKTOR_USD!G16*$C$54</f>
        <v>1515534.9336260394</v>
      </c>
      <c r="H16" s="76">
        <f t="shared" si="1"/>
        <v>-6.9348103692276606</v>
      </c>
      <c r="I16" s="76">
        <f t="shared" si="4"/>
        <v>0.5840430399912363</v>
      </c>
      <c r="J16" s="75">
        <f>SEKTOR_USD!J16*$B$55</f>
        <v>2951222.9933610875</v>
      </c>
      <c r="K16" s="75">
        <f>SEKTOR_USD!K16*$C$55</f>
        <v>2937452.6396561791</v>
      </c>
      <c r="L16" s="76">
        <f t="shared" si="2"/>
        <v>-0.46659821151724029</v>
      </c>
      <c r="M16" s="76">
        <f t="shared" si="5"/>
        <v>0.63147288107298816</v>
      </c>
    </row>
    <row r="17" spans="1:13" ht="14.25" x14ac:dyDescent="0.2">
      <c r="A17" s="11" t="str">
        <f>SEKTOR_USD!A17</f>
        <v xml:space="preserve"> Süs Bitkileri ve Mam.</v>
      </c>
      <c r="B17" s="75">
        <f>SEKTOR_USD!B17*$B$53</f>
        <v>9209.8029528441202</v>
      </c>
      <c r="C17" s="75">
        <f>SEKTOR_USD!C17*$C$53</f>
        <v>12800.00303039975</v>
      </c>
      <c r="D17" s="76">
        <f t="shared" si="0"/>
        <v>38.982376669057011</v>
      </c>
      <c r="E17" s="76">
        <f t="shared" si="3"/>
        <v>3.0135571239760836E-2</v>
      </c>
      <c r="F17" s="75">
        <f>SEKTOR_USD!F17*$B$54</f>
        <v>152636.02398798493</v>
      </c>
      <c r="G17" s="75">
        <f>SEKTOR_USD!G17*$C$54</f>
        <v>184119.99424277744</v>
      </c>
      <c r="H17" s="76">
        <f t="shared" si="1"/>
        <v>20.626828079111153</v>
      </c>
      <c r="I17" s="76">
        <f t="shared" si="4"/>
        <v>7.0954485294137629E-2</v>
      </c>
      <c r="J17" s="75">
        <f>SEKTOR_USD!J17*$B$55</f>
        <v>244486.44409641693</v>
      </c>
      <c r="K17" s="75">
        <f>SEKTOR_USD!K17*$C$55</f>
        <v>269663.06088646781</v>
      </c>
      <c r="L17" s="76">
        <f t="shared" si="2"/>
        <v>10.29775572347156</v>
      </c>
      <c r="M17" s="76">
        <f t="shared" si="5"/>
        <v>5.797026569145633E-2</v>
      </c>
    </row>
    <row r="18" spans="1:13" s="20" customFormat="1" ht="15.75" x14ac:dyDescent="0.25">
      <c r="A18" s="72" t="s">
        <v>12</v>
      </c>
      <c r="B18" s="73">
        <f>SEKTOR_USD!B18*$B$53</f>
        <v>452290.12708739901</v>
      </c>
      <c r="C18" s="73">
        <f>SEKTOR_USD!C18*$C$53</f>
        <v>655128.93834173225</v>
      </c>
      <c r="D18" s="74">
        <f t="shared" si="0"/>
        <v>44.847057034065514</v>
      </c>
      <c r="E18" s="74">
        <f t="shared" si="3"/>
        <v>1.5423968842614864</v>
      </c>
      <c r="F18" s="73">
        <f>SEKTOR_USD!F18*$B$54</f>
        <v>2574150.949703421</v>
      </c>
      <c r="G18" s="73">
        <f>SEKTOR_USD!G18*$C$54</f>
        <v>3802120.6441815258</v>
      </c>
      <c r="H18" s="74">
        <f t="shared" si="1"/>
        <v>47.703872790349941</v>
      </c>
      <c r="I18" s="74">
        <f t="shared" si="4"/>
        <v>1.4652266009654074</v>
      </c>
      <c r="J18" s="73">
        <f>SEKTOR_USD!J18*$B$55</f>
        <v>5153756.1150047258</v>
      </c>
      <c r="K18" s="73">
        <f>SEKTOR_USD!K18*$C$55</f>
        <v>6947349.0600943137</v>
      </c>
      <c r="L18" s="74">
        <f t="shared" si="2"/>
        <v>34.801665136378759</v>
      </c>
      <c r="M18" s="74">
        <f t="shared" si="5"/>
        <v>1.4934921733107385</v>
      </c>
    </row>
    <row r="19" spans="1:13" ht="14.25" x14ac:dyDescent="0.2">
      <c r="A19" s="11" t="str">
        <f>SEKTOR_USD!A19</f>
        <v xml:space="preserve"> Su Ürünleri ve Hayvansal Mamuller</v>
      </c>
      <c r="B19" s="75">
        <f>SEKTOR_USD!B19*$B$53</f>
        <v>452290.12708739901</v>
      </c>
      <c r="C19" s="75">
        <f>SEKTOR_USD!C19*$C$53</f>
        <v>655128.93834173225</v>
      </c>
      <c r="D19" s="76">
        <f t="shared" si="0"/>
        <v>44.847057034065514</v>
      </c>
      <c r="E19" s="76">
        <f t="shared" si="3"/>
        <v>1.5423968842614864</v>
      </c>
      <c r="F19" s="75">
        <f>SEKTOR_USD!F19*$B$54</f>
        <v>2574150.949703421</v>
      </c>
      <c r="G19" s="75">
        <f>SEKTOR_USD!G19*$C$54</f>
        <v>3802120.6441815258</v>
      </c>
      <c r="H19" s="76">
        <f t="shared" si="1"/>
        <v>47.703872790349941</v>
      </c>
      <c r="I19" s="76">
        <f t="shared" si="4"/>
        <v>1.4652266009654074</v>
      </c>
      <c r="J19" s="75">
        <f>SEKTOR_USD!J19*$B$55</f>
        <v>5153756.1150047258</v>
      </c>
      <c r="K19" s="75">
        <f>SEKTOR_USD!K19*$C$55</f>
        <v>6947349.0600943137</v>
      </c>
      <c r="L19" s="76">
        <f t="shared" si="2"/>
        <v>34.801665136378759</v>
      </c>
      <c r="M19" s="76">
        <f t="shared" si="5"/>
        <v>1.4934921733107385</v>
      </c>
    </row>
    <row r="20" spans="1:13" s="20" customFormat="1" ht="15.75" x14ac:dyDescent="0.25">
      <c r="A20" s="72" t="s">
        <v>112</v>
      </c>
      <c r="B20" s="73">
        <f>SEKTOR_USD!B20*$B$53</f>
        <v>1108461.9141536809</v>
      </c>
      <c r="C20" s="73">
        <f>SEKTOR_USD!C20*$C$53</f>
        <v>1245638.0812521223</v>
      </c>
      <c r="D20" s="74">
        <f t="shared" si="0"/>
        <v>12.375361331487554</v>
      </c>
      <c r="E20" s="74">
        <f t="shared" si="3"/>
        <v>2.9326567382351629</v>
      </c>
      <c r="F20" s="73">
        <f>SEKTOR_USD!F20*$B$54</f>
        <v>6048720.6992272222</v>
      </c>
      <c r="G20" s="73">
        <f>SEKTOR_USD!G20*$C$54</f>
        <v>7751858.14264776</v>
      </c>
      <c r="H20" s="74">
        <f t="shared" si="1"/>
        <v>28.15698604893641</v>
      </c>
      <c r="I20" s="74">
        <f t="shared" si="4"/>
        <v>2.9873404398410019</v>
      </c>
      <c r="J20" s="73">
        <f>SEKTOR_USD!J20*$B$55</f>
        <v>11745761.846479904</v>
      </c>
      <c r="K20" s="73">
        <f>SEKTOR_USD!K20*$C$55</f>
        <v>14070524.395862486</v>
      </c>
      <c r="L20" s="74">
        <f t="shared" si="2"/>
        <v>19.792352167256755</v>
      </c>
      <c r="M20" s="74">
        <f t="shared" si="5"/>
        <v>3.0247822410859477</v>
      </c>
    </row>
    <row r="21" spans="1:13" ht="14.25" x14ac:dyDescent="0.2">
      <c r="A21" s="11" t="str">
        <f>SEKTOR_USD!A21</f>
        <v xml:space="preserve"> Mobilya,Kağıt ve Orman Ürünleri</v>
      </c>
      <c r="B21" s="75">
        <f>SEKTOR_USD!B21*$B$53</f>
        <v>1108461.9141536809</v>
      </c>
      <c r="C21" s="75">
        <f>SEKTOR_USD!C21*$C$53</f>
        <v>1245638.0812521223</v>
      </c>
      <c r="D21" s="76">
        <f t="shared" si="0"/>
        <v>12.375361331487554</v>
      </c>
      <c r="E21" s="76">
        <f t="shared" si="3"/>
        <v>2.9326567382351629</v>
      </c>
      <c r="F21" s="75">
        <f>SEKTOR_USD!F21*$B$54</f>
        <v>6048720.6992272222</v>
      </c>
      <c r="G21" s="75">
        <f>SEKTOR_USD!G21*$C$54</f>
        <v>7751858.14264776</v>
      </c>
      <c r="H21" s="76">
        <f t="shared" si="1"/>
        <v>28.15698604893641</v>
      </c>
      <c r="I21" s="76">
        <f t="shared" si="4"/>
        <v>2.9873404398410019</v>
      </c>
      <c r="J21" s="75">
        <f>SEKTOR_USD!J21*$B$55</f>
        <v>11745761.846479904</v>
      </c>
      <c r="K21" s="75">
        <f>SEKTOR_USD!K21*$C$55</f>
        <v>14070524.395862486</v>
      </c>
      <c r="L21" s="76">
        <f t="shared" si="2"/>
        <v>19.792352167256755</v>
      </c>
      <c r="M21" s="76">
        <f t="shared" si="5"/>
        <v>3.0247822410859477</v>
      </c>
    </row>
    <row r="22" spans="1:13" ht="16.5" x14ac:dyDescent="0.25">
      <c r="A22" s="69" t="s">
        <v>14</v>
      </c>
      <c r="B22" s="70">
        <f>SEKTOR_USD!B22*$B$53</f>
        <v>28556256.326890599</v>
      </c>
      <c r="C22" s="70">
        <f>SEKTOR_USD!C22*$C$53</f>
        <v>35545014.340637825</v>
      </c>
      <c r="D22" s="77">
        <f t="shared" si="0"/>
        <v>24.473649254808361</v>
      </c>
      <c r="E22" s="77">
        <f t="shared" si="3"/>
        <v>83.685082678231097</v>
      </c>
      <c r="F22" s="70">
        <f>SEKTOR_USD!F22*$B$54</f>
        <v>157011063.62031049</v>
      </c>
      <c r="G22" s="70">
        <f>SEKTOR_USD!G22*$C$54</f>
        <v>214712681.17125675</v>
      </c>
      <c r="H22" s="77">
        <f t="shared" si="1"/>
        <v>36.750032908816088</v>
      </c>
      <c r="I22" s="77">
        <f t="shared" si="4"/>
        <v>82.74401615797585</v>
      </c>
      <c r="J22" s="70">
        <f>SEKTOR_USD!J22*$B$55</f>
        <v>313785253.37128031</v>
      </c>
      <c r="K22" s="70">
        <f>SEKTOR_USD!K22*$C$55</f>
        <v>381673849.22499061</v>
      </c>
      <c r="L22" s="77">
        <f t="shared" si="2"/>
        <v>21.635368496231539</v>
      </c>
      <c r="M22" s="77">
        <f t="shared" si="5"/>
        <v>82.049556117620483</v>
      </c>
    </row>
    <row r="23" spans="1:13" s="20" customFormat="1" ht="15.75" x14ac:dyDescent="0.25">
      <c r="A23" s="72" t="s">
        <v>15</v>
      </c>
      <c r="B23" s="73">
        <f>SEKTOR_USD!B23*$B$53</f>
        <v>2947759.689596443</v>
      </c>
      <c r="C23" s="73">
        <f>SEKTOR_USD!C23*$C$53</f>
        <v>3267505.2729681446</v>
      </c>
      <c r="D23" s="74">
        <f t="shared" si="0"/>
        <v>10.847070895914035</v>
      </c>
      <c r="E23" s="74">
        <f t="shared" si="3"/>
        <v>7.6928214544923046</v>
      </c>
      <c r="F23" s="73">
        <f>SEKTOR_USD!F23*$B$54</f>
        <v>16577271.33716828</v>
      </c>
      <c r="G23" s="73">
        <f>SEKTOR_USD!G23*$C$54</f>
        <v>20765258.563105062</v>
      </c>
      <c r="H23" s="74">
        <f t="shared" si="1"/>
        <v>25.263429310870961</v>
      </c>
      <c r="I23" s="74">
        <f t="shared" si="4"/>
        <v>8.0023260885073633</v>
      </c>
      <c r="J23" s="73">
        <f>SEKTOR_USD!J23*$B$55</f>
        <v>32993288.292947639</v>
      </c>
      <c r="K23" s="73">
        <f>SEKTOR_USD!K23*$C$55</f>
        <v>37915797.92633453</v>
      </c>
      <c r="L23" s="74">
        <f t="shared" si="2"/>
        <v>14.919730309024956</v>
      </c>
      <c r="M23" s="74">
        <f t="shared" si="5"/>
        <v>8.1508712111614283</v>
      </c>
    </row>
    <row r="24" spans="1:13" ht="14.25" x14ac:dyDescent="0.2">
      <c r="A24" s="11" t="str">
        <f>SEKTOR_USD!A24</f>
        <v xml:space="preserve"> Tekstil ve Hammaddeleri</v>
      </c>
      <c r="B24" s="75">
        <f>SEKTOR_USD!B24*$B$53</f>
        <v>2081365.5301774938</v>
      </c>
      <c r="C24" s="75">
        <f>SEKTOR_USD!C24*$C$53</f>
        <v>2282058.3077927167</v>
      </c>
      <c r="D24" s="76">
        <f t="shared" si="0"/>
        <v>9.6423609743411216</v>
      </c>
      <c r="E24" s="76">
        <f t="shared" si="3"/>
        <v>5.3727433145480852</v>
      </c>
      <c r="F24" s="75">
        <f>SEKTOR_USD!F24*$B$54</f>
        <v>11691864.493580727</v>
      </c>
      <c r="G24" s="75">
        <f>SEKTOR_USD!G24*$C$54</f>
        <v>14439660.9203727</v>
      </c>
      <c r="H24" s="76">
        <f t="shared" si="1"/>
        <v>23.501781330946976</v>
      </c>
      <c r="I24" s="76">
        <f t="shared" si="4"/>
        <v>5.5646249210498731</v>
      </c>
      <c r="J24" s="75">
        <f>SEKTOR_USD!J24*$B$55</f>
        <v>23097975.591797777</v>
      </c>
      <c r="K24" s="75">
        <f>SEKTOR_USD!K24*$C$55</f>
        <v>26487950.399252076</v>
      </c>
      <c r="L24" s="76">
        <f t="shared" si="2"/>
        <v>14.67650181714669</v>
      </c>
      <c r="M24" s="76">
        <f t="shared" si="5"/>
        <v>5.6941930319230254</v>
      </c>
    </row>
    <row r="25" spans="1:13" ht="14.25" x14ac:dyDescent="0.2">
      <c r="A25" s="11" t="str">
        <f>SEKTOR_USD!A25</f>
        <v xml:space="preserve"> Deri ve Deri Mamulleri </v>
      </c>
      <c r="B25" s="75">
        <f>SEKTOR_USD!B25*$B$53</f>
        <v>362920.12126493355</v>
      </c>
      <c r="C25" s="75">
        <f>SEKTOR_USD!C25*$C$53</f>
        <v>410667.18276472902</v>
      </c>
      <c r="D25" s="76">
        <f t="shared" si="0"/>
        <v>13.156355545505802</v>
      </c>
      <c r="E25" s="76">
        <f t="shared" si="3"/>
        <v>0.96685056344489617</v>
      </c>
      <c r="F25" s="75">
        <f>SEKTOR_USD!F25*$B$54</f>
        <v>2048248.6298612349</v>
      </c>
      <c r="G25" s="75">
        <f>SEKTOR_USD!G25*$C$54</f>
        <v>2655283.513117508</v>
      </c>
      <c r="H25" s="76">
        <f t="shared" si="1"/>
        <v>29.636777215732767</v>
      </c>
      <c r="I25" s="76">
        <f t="shared" si="4"/>
        <v>1.0232689597786739</v>
      </c>
      <c r="J25" s="75">
        <f>SEKTOR_USD!J25*$B$55</f>
        <v>4127355.3823387264</v>
      </c>
      <c r="K25" s="75">
        <f>SEKTOR_USD!K25*$C$55</f>
        <v>4811922.0708196778</v>
      </c>
      <c r="L25" s="76">
        <f t="shared" si="2"/>
        <v>16.586085400115174</v>
      </c>
      <c r="M25" s="76">
        <f t="shared" si="5"/>
        <v>1.0344331181846256</v>
      </c>
    </row>
    <row r="26" spans="1:13" ht="14.25" x14ac:dyDescent="0.2">
      <c r="A26" s="11" t="str">
        <f>SEKTOR_USD!A26</f>
        <v xml:space="preserve"> Halı </v>
      </c>
      <c r="B26" s="75">
        <f>SEKTOR_USD!B26*$B$53</f>
        <v>503474.03815401549</v>
      </c>
      <c r="C26" s="75">
        <f>SEKTOR_USD!C26*$C$53</f>
        <v>574779.78241069929</v>
      </c>
      <c r="D26" s="76">
        <f t="shared" si="0"/>
        <v>14.162745018218988</v>
      </c>
      <c r="E26" s="76">
        <f t="shared" si="3"/>
        <v>1.3532275764993245</v>
      </c>
      <c r="F26" s="75">
        <f>SEKTOR_USD!F26*$B$54</f>
        <v>2837158.213726317</v>
      </c>
      <c r="G26" s="75">
        <f>SEKTOR_USD!G26*$C$54</f>
        <v>3670314.1296148524</v>
      </c>
      <c r="H26" s="76">
        <f t="shared" si="1"/>
        <v>29.365860242043755</v>
      </c>
      <c r="I26" s="76">
        <f t="shared" si="4"/>
        <v>1.4144322076788161</v>
      </c>
      <c r="J26" s="75">
        <f>SEKTOR_USD!J26*$B$55</f>
        <v>5767957.31881114</v>
      </c>
      <c r="K26" s="75">
        <f>SEKTOR_USD!K26*$C$55</f>
        <v>6615925.4562627822</v>
      </c>
      <c r="L26" s="76">
        <f t="shared" si="2"/>
        <v>14.701359434234176</v>
      </c>
      <c r="M26" s="76">
        <f t="shared" si="5"/>
        <v>1.4222450610537776</v>
      </c>
    </row>
    <row r="27" spans="1:13" s="20" customFormat="1" ht="15.75" x14ac:dyDescent="0.25">
      <c r="A27" s="72" t="s">
        <v>19</v>
      </c>
      <c r="B27" s="73">
        <f>SEKTOR_USD!B27*$B$53</f>
        <v>3839633.2260604426</v>
      </c>
      <c r="C27" s="73">
        <f>SEKTOR_USD!C27*$C$53</f>
        <v>4527042.5016711019</v>
      </c>
      <c r="D27" s="74">
        <f t="shared" si="0"/>
        <v>17.902993206357838</v>
      </c>
      <c r="E27" s="74">
        <f t="shared" si="3"/>
        <v>10.658201524681514</v>
      </c>
      <c r="F27" s="73">
        <f>SEKTOR_USD!F27*$B$54</f>
        <v>20441132.816764522</v>
      </c>
      <c r="G27" s="73">
        <f>SEKTOR_USD!G27*$C$54</f>
        <v>28696808.082588598</v>
      </c>
      <c r="H27" s="74">
        <f t="shared" si="1"/>
        <v>40.38756237155944</v>
      </c>
      <c r="I27" s="74">
        <f t="shared" si="4"/>
        <v>11.058914353429033</v>
      </c>
      <c r="J27" s="73">
        <f>SEKTOR_USD!J27*$B$55</f>
        <v>41911727.775539592</v>
      </c>
      <c r="K27" s="73">
        <f>SEKTOR_USD!K27*$C$55</f>
        <v>50142407.310108691</v>
      </c>
      <c r="L27" s="74">
        <f t="shared" si="2"/>
        <v>19.638129877749076</v>
      </c>
      <c r="M27" s="74">
        <f t="shared" si="5"/>
        <v>10.779261588964964</v>
      </c>
    </row>
    <row r="28" spans="1:13" ht="14.25" x14ac:dyDescent="0.2">
      <c r="A28" s="11" t="str">
        <f>SEKTOR_USD!A28</f>
        <v xml:space="preserve"> Kimyevi Maddeler ve Mamulleri  </v>
      </c>
      <c r="B28" s="75">
        <f>SEKTOR_USD!B28*$B$53</f>
        <v>3839633.2260604426</v>
      </c>
      <c r="C28" s="75">
        <f>SEKTOR_USD!C28*$C$53</f>
        <v>4527042.5016711019</v>
      </c>
      <c r="D28" s="76">
        <f t="shared" si="0"/>
        <v>17.902993206357838</v>
      </c>
      <c r="E28" s="76">
        <f t="shared" si="3"/>
        <v>10.658201524681514</v>
      </c>
      <c r="F28" s="75">
        <f>SEKTOR_USD!F28*$B$54</f>
        <v>20441132.816764522</v>
      </c>
      <c r="G28" s="75">
        <f>SEKTOR_USD!G28*$C$54</f>
        <v>28696808.082588598</v>
      </c>
      <c r="H28" s="76">
        <f t="shared" si="1"/>
        <v>40.38756237155944</v>
      </c>
      <c r="I28" s="76">
        <f t="shared" si="4"/>
        <v>11.058914353429033</v>
      </c>
      <c r="J28" s="75">
        <f>SEKTOR_USD!J28*$B$55</f>
        <v>41911727.775539592</v>
      </c>
      <c r="K28" s="75">
        <f>SEKTOR_USD!K28*$C$55</f>
        <v>50142407.310108691</v>
      </c>
      <c r="L28" s="76">
        <f t="shared" si="2"/>
        <v>19.638129877749076</v>
      </c>
      <c r="M28" s="76">
        <f t="shared" si="5"/>
        <v>10.779261588964964</v>
      </c>
    </row>
    <row r="29" spans="1:13" s="20" customFormat="1" ht="15.75" x14ac:dyDescent="0.25">
      <c r="A29" s="72" t="s">
        <v>21</v>
      </c>
      <c r="B29" s="73">
        <f>SEKTOR_USD!B29*$B$53</f>
        <v>21768863.411233712</v>
      </c>
      <c r="C29" s="73">
        <f>SEKTOR_USD!C29*$C$53</f>
        <v>27750466.565998573</v>
      </c>
      <c r="D29" s="74">
        <f t="shared" si="0"/>
        <v>27.477792670048569</v>
      </c>
      <c r="E29" s="74">
        <f t="shared" si="3"/>
        <v>65.334059699057278</v>
      </c>
      <c r="F29" s="73">
        <f>SEKTOR_USD!F29*$B$54</f>
        <v>119992659.46637766</v>
      </c>
      <c r="G29" s="73">
        <f>SEKTOR_USD!G29*$C$54</f>
        <v>165250614.52556312</v>
      </c>
      <c r="H29" s="74">
        <f t="shared" si="1"/>
        <v>37.717269756711154</v>
      </c>
      <c r="I29" s="74">
        <f t="shared" si="4"/>
        <v>63.682775716039465</v>
      </c>
      <c r="J29" s="73">
        <f>SEKTOR_USD!J29*$B$55</f>
        <v>238880237.30279309</v>
      </c>
      <c r="K29" s="73">
        <f>SEKTOR_USD!K29*$C$55</f>
        <v>293615643.98854733</v>
      </c>
      <c r="L29" s="74">
        <f t="shared" si="2"/>
        <v>22.913325649611725</v>
      </c>
      <c r="M29" s="74">
        <f t="shared" si="5"/>
        <v>63.119423317494075</v>
      </c>
    </row>
    <row r="30" spans="1:13" ht="14.25" x14ac:dyDescent="0.2">
      <c r="A30" s="11" t="str">
        <f>SEKTOR_USD!A30</f>
        <v xml:space="preserve"> Hazırgiyim ve Konfeksiyon </v>
      </c>
      <c r="B30" s="75">
        <f>SEKTOR_USD!B30*$B$53</f>
        <v>4452513.1591123808</v>
      </c>
      <c r="C30" s="75">
        <f>SEKTOR_USD!C30*$C$53</f>
        <v>4907766.701670019</v>
      </c>
      <c r="D30" s="76">
        <f t="shared" si="0"/>
        <v>10.22464227030817</v>
      </c>
      <c r="E30" s="76">
        <f t="shared" si="3"/>
        <v>11.554556097763987</v>
      </c>
      <c r="F30" s="75">
        <f>SEKTOR_USD!F30*$B$54</f>
        <v>25442395.85257772</v>
      </c>
      <c r="G30" s="75">
        <f>SEKTOR_USD!G30*$C$54</f>
        <v>29735503.840519808</v>
      </c>
      <c r="H30" s="76">
        <f t="shared" si="1"/>
        <v>16.873835360544977</v>
      </c>
      <c r="I30" s="76">
        <f t="shared" si="4"/>
        <v>11.459197457848608</v>
      </c>
      <c r="J30" s="75">
        <f>SEKTOR_USD!J30*$B$55</f>
        <v>50802728.160036989</v>
      </c>
      <c r="K30" s="75">
        <f>SEKTOR_USD!K30*$C$55</f>
        <v>55519170.174266025</v>
      </c>
      <c r="L30" s="76">
        <f t="shared" si="2"/>
        <v>9.2838360951236023</v>
      </c>
      <c r="M30" s="76">
        <f t="shared" si="5"/>
        <v>11.935120202935023</v>
      </c>
    </row>
    <row r="31" spans="1:13" ht="14.25" x14ac:dyDescent="0.2">
      <c r="A31" s="11" t="str">
        <f>SEKTOR_USD!A31</f>
        <v xml:space="preserve"> Otomotiv Endüstrisi</v>
      </c>
      <c r="B31" s="75">
        <f>SEKTOR_USD!B31*$B$53</f>
        <v>6265791.023655274</v>
      </c>
      <c r="C31" s="75">
        <f>SEKTOR_USD!C31*$C$53</f>
        <v>8798098.8499155492</v>
      </c>
      <c r="D31" s="76">
        <f t="shared" si="0"/>
        <v>40.414814613191538</v>
      </c>
      <c r="E31" s="76">
        <f t="shared" si="3"/>
        <v>20.713724366814279</v>
      </c>
      <c r="F31" s="75">
        <f>SEKTOR_USD!F31*$B$54</f>
        <v>34270806.603608496</v>
      </c>
      <c r="G31" s="75">
        <f>SEKTOR_USD!G31*$C$54</f>
        <v>52034971.822671227</v>
      </c>
      <c r="H31" s="76">
        <f t="shared" si="1"/>
        <v>51.834686660664353</v>
      </c>
      <c r="I31" s="76">
        <f t="shared" si="4"/>
        <v>20.052763189337451</v>
      </c>
      <c r="J31" s="75">
        <f>SEKTOR_USD!J31*$B$55</f>
        <v>64976594.833649851</v>
      </c>
      <c r="K31" s="75">
        <f>SEKTOR_USD!K31*$C$55</f>
        <v>89475322.407192037</v>
      </c>
      <c r="L31" s="76">
        <f t="shared" si="2"/>
        <v>37.703926523485457</v>
      </c>
      <c r="M31" s="76">
        <f t="shared" si="5"/>
        <v>19.234774669258108</v>
      </c>
    </row>
    <row r="32" spans="1:13" ht="14.25" x14ac:dyDescent="0.2">
      <c r="A32" s="11" t="str">
        <f>SEKTOR_USD!A32</f>
        <v xml:space="preserve"> Gemi ve Yat</v>
      </c>
      <c r="B32" s="75">
        <f>SEKTOR_USD!B32*$B$53</f>
        <v>170155.43744699543</v>
      </c>
      <c r="C32" s="75">
        <f>SEKTOR_USD!C32*$C$53</f>
        <v>570528.53546548472</v>
      </c>
      <c r="D32" s="76">
        <f t="shared" si="0"/>
        <v>235.29844477829761</v>
      </c>
      <c r="E32" s="76">
        <f t="shared" si="3"/>
        <v>1.3432186917458551</v>
      </c>
      <c r="F32" s="75">
        <f>SEKTOR_USD!F32*$B$54</f>
        <v>1069916.3475766145</v>
      </c>
      <c r="G32" s="75">
        <f>SEKTOR_USD!G32*$C$54</f>
        <v>2344715.3259048737</v>
      </c>
      <c r="H32" s="76">
        <f t="shared" si="1"/>
        <v>119.14940651348198</v>
      </c>
      <c r="I32" s="76">
        <f t="shared" si="4"/>
        <v>0.90358502233867344</v>
      </c>
      <c r="J32" s="75">
        <f>SEKTOR_USD!J32*$B$55</f>
        <v>2780465.2442565751</v>
      </c>
      <c r="K32" s="75">
        <f>SEKTOR_USD!K32*$C$55</f>
        <v>4230588.4417752214</v>
      </c>
      <c r="L32" s="76">
        <f t="shared" si="2"/>
        <v>52.153976767523737</v>
      </c>
      <c r="M32" s="76">
        <f t="shared" si="5"/>
        <v>0.90946210873192979</v>
      </c>
    </row>
    <row r="33" spans="1:13" ht="14.25" x14ac:dyDescent="0.2">
      <c r="A33" s="11" t="str">
        <f>SEKTOR_USD!A33</f>
        <v xml:space="preserve"> Elektrik Elektronik ve Hizmet</v>
      </c>
      <c r="B33" s="75">
        <f>SEKTOR_USD!B33*$B$53</f>
        <v>2700091.9507463723</v>
      </c>
      <c r="C33" s="75">
        <f>SEKTOR_USD!C33*$C$53</f>
        <v>3092323.6575269336</v>
      </c>
      <c r="D33" s="76">
        <f t="shared" si="0"/>
        <v>14.526605535494399</v>
      </c>
      <c r="E33" s="76">
        <f t="shared" si="3"/>
        <v>7.2803842043223614</v>
      </c>
      <c r="F33" s="75">
        <f>SEKTOR_USD!F33*$B$54</f>
        <v>14443114.977987183</v>
      </c>
      <c r="G33" s="75">
        <f>SEKTOR_USD!G33*$C$54</f>
        <v>17244299.114585292</v>
      </c>
      <c r="H33" s="76">
        <f t="shared" si="1"/>
        <v>19.394598331920822</v>
      </c>
      <c r="I33" s="76">
        <f t="shared" si="4"/>
        <v>6.645450826596198</v>
      </c>
      <c r="J33" s="75">
        <f>SEKTOR_USD!J33*$B$55</f>
        <v>29998132.732937053</v>
      </c>
      <c r="K33" s="75">
        <f>SEKTOR_USD!K33*$C$55</f>
        <v>33023013.162660811</v>
      </c>
      <c r="L33" s="76">
        <f t="shared" si="2"/>
        <v>10.08356238921008</v>
      </c>
      <c r="M33" s="76">
        <f t="shared" si="5"/>
        <v>7.0990548007532936</v>
      </c>
    </row>
    <row r="34" spans="1:13" ht="14.25" x14ac:dyDescent="0.2">
      <c r="A34" s="11" t="str">
        <f>SEKTOR_USD!A34</f>
        <v xml:space="preserve"> Makine ve Aksamları</v>
      </c>
      <c r="B34" s="75">
        <f>SEKTOR_USD!B34*$B$53</f>
        <v>1385225.1145458403</v>
      </c>
      <c r="C34" s="75">
        <f>SEKTOR_USD!C34*$C$53</f>
        <v>1791604.9810013054</v>
      </c>
      <c r="D34" s="76">
        <f t="shared" si="0"/>
        <v>29.336738280889506</v>
      </c>
      <c r="E34" s="76">
        <f t="shared" si="3"/>
        <v>4.2180489653203654</v>
      </c>
      <c r="F34" s="75">
        <f>SEKTOR_USD!F34*$B$54</f>
        <v>7911188.6203881241</v>
      </c>
      <c r="G34" s="75">
        <f>SEKTOR_USD!G34*$C$54</f>
        <v>10305484.754834926</v>
      </c>
      <c r="H34" s="76">
        <f t="shared" si="1"/>
        <v>30.264682708694373</v>
      </c>
      <c r="I34" s="76">
        <f t="shared" si="4"/>
        <v>3.9714337896498066</v>
      </c>
      <c r="J34" s="75">
        <f>SEKTOR_USD!J34*$B$55</f>
        <v>15987126.084268181</v>
      </c>
      <c r="K34" s="75">
        <f>SEKTOR_USD!K34*$C$55</f>
        <v>18351558.362433437</v>
      </c>
      <c r="L34" s="76">
        <f t="shared" si="2"/>
        <v>14.789601743942772</v>
      </c>
      <c r="M34" s="76">
        <f t="shared" si="5"/>
        <v>3.945088773469156</v>
      </c>
    </row>
    <row r="35" spans="1:13" ht="14.25" x14ac:dyDescent="0.2">
      <c r="A35" s="11" t="str">
        <f>SEKTOR_USD!A35</f>
        <v xml:space="preserve"> Demir ve Demir Dışı Metaller </v>
      </c>
      <c r="B35" s="75">
        <f>SEKTOR_USD!B35*$B$53</f>
        <v>1570891.3693665622</v>
      </c>
      <c r="C35" s="75">
        <f>SEKTOR_USD!C35*$C$53</f>
        <v>1976575.8714985086</v>
      </c>
      <c r="D35" s="76">
        <f t="shared" si="0"/>
        <v>25.825114966131135</v>
      </c>
      <c r="E35" s="76">
        <f t="shared" si="3"/>
        <v>4.653533506583508</v>
      </c>
      <c r="F35" s="75">
        <f>SEKTOR_USD!F35*$B$54</f>
        <v>8819870.6128667276</v>
      </c>
      <c r="G35" s="75">
        <f>SEKTOR_USD!G35*$C$54</f>
        <v>11805135.789129525</v>
      </c>
      <c r="H35" s="76">
        <f t="shared" si="1"/>
        <v>33.847040475942933</v>
      </c>
      <c r="I35" s="76">
        <f t="shared" si="4"/>
        <v>4.5493556372840622</v>
      </c>
      <c r="J35" s="75">
        <f>SEKTOR_USD!J35*$B$55</f>
        <v>17765178.833940137</v>
      </c>
      <c r="K35" s="75">
        <f>SEKTOR_USD!K35*$C$55</f>
        <v>20868952.58941127</v>
      </c>
      <c r="L35" s="76">
        <f t="shared" si="2"/>
        <v>17.47110898507486</v>
      </c>
      <c r="M35" s="76">
        <f t="shared" si="5"/>
        <v>4.4862604553017063</v>
      </c>
    </row>
    <row r="36" spans="1:13" ht="14.25" x14ac:dyDescent="0.2">
      <c r="A36" s="11" t="str">
        <f>SEKTOR_USD!A36</f>
        <v xml:space="preserve"> Çelik</v>
      </c>
      <c r="B36" s="75">
        <f>SEKTOR_USD!B36*$B$53</f>
        <v>2635263.8235511431</v>
      </c>
      <c r="C36" s="75">
        <f>SEKTOR_USD!C36*$C$53</f>
        <v>3181817.3549260176</v>
      </c>
      <c r="D36" s="76">
        <f t="shared" si="0"/>
        <v>20.739992955937435</v>
      </c>
      <c r="E36" s="76">
        <f t="shared" si="3"/>
        <v>7.4910828804925558</v>
      </c>
      <c r="F36" s="75">
        <f>SEKTOR_USD!F36*$B$54</f>
        <v>12999628.603666533</v>
      </c>
      <c r="G36" s="75">
        <f>SEKTOR_USD!G36*$C$54</f>
        <v>21108078.729390353</v>
      </c>
      <c r="H36" s="76">
        <f t="shared" si="1"/>
        <v>62.374475247983931</v>
      </c>
      <c r="I36" s="76">
        <f t="shared" si="4"/>
        <v>8.1344389996947797</v>
      </c>
      <c r="J36" s="75">
        <f>SEKTOR_USD!J36*$B$55</f>
        <v>26089788.882994838</v>
      </c>
      <c r="K36" s="75">
        <f>SEKTOR_USD!K36*$C$55</f>
        <v>35260698.712435625</v>
      </c>
      <c r="L36" s="76">
        <f t="shared" si="2"/>
        <v>35.151337830174356</v>
      </c>
      <c r="M36" s="76">
        <f t="shared" si="5"/>
        <v>7.5800966810462418</v>
      </c>
    </row>
    <row r="37" spans="1:13" ht="14.25" x14ac:dyDescent="0.2">
      <c r="A37" s="11" t="str">
        <f>SEKTOR_USD!A37</f>
        <v xml:space="preserve"> Çimento Cam Seramik ve Toprak Ürünleri</v>
      </c>
      <c r="B37" s="75">
        <f>SEKTOR_USD!B37*$B$53</f>
        <v>698635.23096002417</v>
      </c>
      <c r="C37" s="75">
        <f>SEKTOR_USD!C37*$C$53</f>
        <v>817816.81216529803</v>
      </c>
      <c r="D37" s="76">
        <f t="shared" si="0"/>
        <v>17.059199983588204</v>
      </c>
      <c r="E37" s="76">
        <f t="shared" si="3"/>
        <v>1.9254196069758085</v>
      </c>
      <c r="F37" s="75">
        <f>SEKTOR_USD!F37*$B$54</f>
        <v>4110651.4287923202</v>
      </c>
      <c r="G37" s="75">
        <f>SEKTOR_USD!G37*$C$54</f>
        <v>4839430.1067121243</v>
      </c>
      <c r="H37" s="76">
        <f t="shared" si="1"/>
        <v>17.729031287236001</v>
      </c>
      <c r="I37" s="76">
        <f t="shared" si="4"/>
        <v>1.8649754674983225</v>
      </c>
      <c r="J37" s="75">
        <f>SEKTOR_USD!J37*$B$55</f>
        <v>7967401.631288508</v>
      </c>
      <c r="K37" s="75">
        <f>SEKTOR_USD!K37*$C$55</f>
        <v>8703866.0577176362</v>
      </c>
      <c r="L37" s="76">
        <f t="shared" si="2"/>
        <v>9.243470588164957</v>
      </c>
      <c r="M37" s="76">
        <f t="shared" si="5"/>
        <v>1.8710958269555857</v>
      </c>
    </row>
    <row r="38" spans="1:13" ht="14.25" x14ac:dyDescent="0.2">
      <c r="A38" s="11" t="str">
        <f>SEKTOR_USD!A38</f>
        <v xml:space="preserve"> Mücevher</v>
      </c>
      <c r="B38" s="75">
        <f>SEKTOR_USD!B38*$B$53</f>
        <v>456101.06180396496</v>
      </c>
      <c r="C38" s="75">
        <f>SEKTOR_USD!C38*$C$53</f>
        <v>890605.36024441023</v>
      </c>
      <c r="D38" s="76">
        <f t="shared" si="0"/>
        <v>95.264917104533708</v>
      </c>
      <c r="E38" s="76">
        <f t="shared" si="3"/>
        <v>2.0967886660976909</v>
      </c>
      <c r="F38" s="75">
        <f>SEKTOR_USD!F38*$B$54</f>
        <v>3204777.0504797283</v>
      </c>
      <c r="G38" s="75">
        <f>SEKTOR_USD!G38*$C$54</f>
        <v>6143655.3503291421</v>
      </c>
      <c r="H38" s="76">
        <f t="shared" si="1"/>
        <v>91.703049964411349</v>
      </c>
      <c r="I38" s="76">
        <f t="shared" si="4"/>
        <v>2.3675859050504999</v>
      </c>
      <c r="J38" s="75">
        <f>SEKTOR_USD!J38*$B$55</f>
        <v>6750902.2741140611</v>
      </c>
      <c r="K38" s="75">
        <f>SEKTOR_USD!K38*$C$55</f>
        <v>10258338.639244135</v>
      </c>
      <c r="L38" s="76">
        <f t="shared" si="2"/>
        <v>51.955075376800131</v>
      </c>
      <c r="M38" s="76">
        <f t="shared" si="5"/>
        <v>2.2052653949525691</v>
      </c>
    </row>
    <row r="39" spans="1:13" ht="14.25" x14ac:dyDescent="0.2">
      <c r="A39" s="11" t="str">
        <f>SEKTOR_USD!A39</f>
        <v xml:space="preserve"> Savunma ve Havacılık Sanayii</v>
      </c>
      <c r="B39" s="75">
        <f>SEKTOR_USD!B39*$B$53</f>
        <v>417535.31820639974</v>
      </c>
      <c r="C39" s="75">
        <f>SEKTOR_USD!C39*$C$53</f>
        <v>550981.02852405247</v>
      </c>
      <c r="D39" s="76">
        <f t="shared" si="0"/>
        <v>31.960340718216003</v>
      </c>
      <c r="E39" s="76">
        <f t="shared" si="3"/>
        <v>1.2971971957669706</v>
      </c>
      <c r="F39" s="75">
        <f>SEKTOR_USD!F39*$B$54</f>
        <v>2382205.4229485225</v>
      </c>
      <c r="G39" s="75">
        <f>SEKTOR_USD!G39*$C$54</f>
        <v>2887711.021951261</v>
      </c>
      <c r="H39" s="76">
        <f t="shared" si="1"/>
        <v>21.220067511099021</v>
      </c>
      <c r="I39" s="76">
        <f t="shared" si="4"/>
        <v>1.112839754766598</v>
      </c>
      <c r="J39" s="75">
        <f>SEKTOR_USD!J39*$B$55</f>
        <v>5051173.4335239679</v>
      </c>
      <c r="K39" s="75">
        <f>SEKTOR_USD!K39*$C$55</f>
        <v>5596623.431469758</v>
      </c>
      <c r="L39" s="76">
        <f t="shared" si="2"/>
        <v>10.798480890117748</v>
      </c>
      <c r="M39" s="76">
        <f t="shared" si="5"/>
        <v>1.2031226903336423</v>
      </c>
    </row>
    <row r="40" spans="1:13" ht="14.25" x14ac:dyDescent="0.2">
      <c r="A40" s="11" t="str">
        <f>SEKTOR_USD!A40</f>
        <v xml:space="preserve"> İklimlendirme Sanayii</v>
      </c>
      <c r="B40" s="75">
        <f>SEKTOR_USD!B40*$B$53</f>
        <v>978804.62678651826</v>
      </c>
      <c r="C40" s="75">
        <f>SEKTOR_USD!C40*$C$53</f>
        <v>1143466.5260025507</v>
      </c>
      <c r="D40" s="76">
        <f t="shared" si="0"/>
        <v>16.82275448131346</v>
      </c>
      <c r="E40" s="76">
        <f t="shared" si="3"/>
        <v>2.6921100622235974</v>
      </c>
      <c r="F40" s="75">
        <f>SEKTOR_USD!F40*$B$54</f>
        <v>5182973.5716022877</v>
      </c>
      <c r="G40" s="75">
        <f>SEKTOR_USD!G40*$C$54</f>
        <v>6596727.138945559</v>
      </c>
      <c r="H40" s="76">
        <f t="shared" si="1"/>
        <v>27.276881655142553</v>
      </c>
      <c r="I40" s="76">
        <f t="shared" si="4"/>
        <v>2.5421865816081097</v>
      </c>
      <c r="J40" s="75">
        <f>SEKTOR_USD!J40*$B$55</f>
        <v>10418081.930735702</v>
      </c>
      <c r="K40" s="75">
        <f>SEKTOR_USD!K40*$C$55</f>
        <v>11993027.962975187</v>
      </c>
      <c r="L40" s="76">
        <f t="shared" si="2"/>
        <v>15.117427974846676</v>
      </c>
      <c r="M40" s="76">
        <f t="shared" si="5"/>
        <v>2.5781766889883482</v>
      </c>
    </row>
    <row r="41" spans="1:13" ht="14.25" x14ac:dyDescent="0.2">
      <c r="A41" s="11" t="str">
        <f>SEKTOR_USD!A41</f>
        <v xml:space="preserve"> Diğer Sanayi Ürünleri</v>
      </c>
      <c r="B41" s="75">
        <f>SEKTOR_USD!B41*$B$53</f>
        <v>37855.295052235757</v>
      </c>
      <c r="C41" s="75">
        <f>SEKTOR_USD!C41*$C$53</f>
        <v>28880.887058449251</v>
      </c>
      <c r="D41" s="76">
        <f t="shared" si="0"/>
        <v>-23.707140523942297</v>
      </c>
      <c r="E41" s="76">
        <f t="shared" si="3"/>
        <v>6.7995454950310508E-2</v>
      </c>
      <c r="F41" s="75">
        <f>SEKTOR_USD!F41*$B$54</f>
        <v>155130.37388339054</v>
      </c>
      <c r="G41" s="75">
        <f>SEKTOR_USD!G41*$C$54</f>
        <v>204901.5305889922</v>
      </c>
      <c r="H41" s="76">
        <f t="shared" si="1"/>
        <v>32.083437601339106</v>
      </c>
      <c r="I41" s="76">
        <f t="shared" si="4"/>
        <v>7.8963084366342542E-2</v>
      </c>
      <c r="J41" s="75">
        <f>SEKTOR_USD!J41*$B$55</f>
        <v>292663.26104722382</v>
      </c>
      <c r="K41" s="75">
        <f>SEKTOR_USD!K41*$C$55</f>
        <v>334484.04696628964</v>
      </c>
      <c r="L41" s="76">
        <f t="shared" si="2"/>
        <v>14.289728669536577</v>
      </c>
      <c r="M41" s="76">
        <f t="shared" si="5"/>
        <v>7.1905024768493975E-2</v>
      </c>
    </row>
    <row r="42" spans="1:13" ht="16.5" x14ac:dyDescent="0.25">
      <c r="A42" s="69" t="s">
        <v>31</v>
      </c>
      <c r="B42" s="70">
        <f>SEKTOR_USD!B42*$B$53</f>
        <v>1053850.1806365363</v>
      </c>
      <c r="C42" s="70">
        <f>SEKTOR_USD!C42*$C$53</f>
        <v>1293748.9222847281</v>
      </c>
      <c r="D42" s="77">
        <f t="shared" si="0"/>
        <v>22.764027188693035</v>
      </c>
      <c r="E42" s="77">
        <f t="shared" si="3"/>
        <v>3.045926061211067</v>
      </c>
      <c r="F42" s="70">
        <f>SEKTOR_USD!F42*$B$54</f>
        <v>5138840.6620829282</v>
      </c>
      <c r="G42" s="70">
        <f>SEKTOR_USD!G42*$C$54</f>
        <v>8261881.3153599659</v>
      </c>
      <c r="H42" s="77">
        <f t="shared" si="1"/>
        <v>60.773253319965256</v>
      </c>
      <c r="I42" s="77">
        <f t="shared" si="4"/>
        <v>3.1838885217411144</v>
      </c>
      <c r="J42" s="70">
        <f>SEKTOR_USD!J42*$B$55</f>
        <v>10666439.343702458</v>
      </c>
      <c r="K42" s="70">
        <f>SEKTOR_USD!K42*$C$55</f>
        <v>14537550.719787577</v>
      </c>
      <c r="L42" s="77">
        <f t="shared" si="2"/>
        <v>36.292442598200786</v>
      </c>
      <c r="M42" s="77">
        <f t="shared" si="5"/>
        <v>3.1251802711084582</v>
      </c>
    </row>
    <row r="43" spans="1:13" ht="14.25" x14ac:dyDescent="0.2">
      <c r="A43" s="11" t="str">
        <f>SEKTOR_USD!A43</f>
        <v xml:space="preserve"> Madencilik Ürünleri</v>
      </c>
      <c r="B43" s="75">
        <f>SEKTOR_USD!B43*$B$53</f>
        <v>1053850.1806365363</v>
      </c>
      <c r="C43" s="75">
        <f>SEKTOR_USD!C43*$C$53</f>
        <v>1293748.9222847281</v>
      </c>
      <c r="D43" s="76">
        <f t="shared" si="0"/>
        <v>22.764027188693035</v>
      </c>
      <c r="E43" s="76">
        <f t="shared" si="3"/>
        <v>3.045926061211067</v>
      </c>
      <c r="F43" s="75">
        <f>SEKTOR_USD!F43*$B$54</f>
        <v>5138840.6620829282</v>
      </c>
      <c r="G43" s="75">
        <f>SEKTOR_USD!G43*$C$54</f>
        <v>8261881.3153599659</v>
      </c>
      <c r="H43" s="76">
        <f t="shared" si="1"/>
        <v>60.773253319965256</v>
      </c>
      <c r="I43" s="76">
        <f t="shared" si="4"/>
        <v>3.1838885217411144</v>
      </c>
      <c r="J43" s="75">
        <f>SEKTOR_USD!J43*$B$55</f>
        <v>10666439.343702458</v>
      </c>
      <c r="K43" s="75">
        <f>SEKTOR_USD!K43*$C$55</f>
        <v>14537550.719787577</v>
      </c>
      <c r="L43" s="76">
        <f t="shared" si="2"/>
        <v>36.292442598200786</v>
      </c>
      <c r="M43" s="76">
        <f t="shared" si="5"/>
        <v>3.1251802711084582</v>
      </c>
    </row>
    <row r="44" spans="1:13" ht="18" x14ac:dyDescent="0.25">
      <c r="A44" s="78" t="s">
        <v>33</v>
      </c>
      <c r="B44" s="139">
        <f>SEKTOR_USD!B44*$B$53</f>
        <v>34578387.123442896</v>
      </c>
      <c r="C44" s="139">
        <f>SEKTOR_USD!C44*$C$53</f>
        <v>42474731.7001625</v>
      </c>
      <c r="D44" s="140">
        <f>(C44-B44)/B44*100</f>
        <v>22.836069677079209</v>
      </c>
      <c r="E44" s="141">
        <f t="shared" si="3"/>
        <v>100</v>
      </c>
      <c r="F44" s="139">
        <f>SEKTOR_USD!F44*$B$54</f>
        <v>190932495.62326229</v>
      </c>
      <c r="G44" s="139">
        <f>SEKTOR_USD!G44*$C$54</f>
        <v>259490282.36836457</v>
      </c>
      <c r="H44" s="140">
        <f>(G44-F44)/F44*100</f>
        <v>35.906819591557017</v>
      </c>
      <c r="I44" s="140">
        <f t="shared" si="4"/>
        <v>100</v>
      </c>
      <c r="J44" s="139">
        <f>SEKTOR_USD!J44*$B$55</f>
        <v>383644511.37518555</v>
      </c>
      <c r="K44" s="139">
        <f>SEKTOR_USD!K44*$C$55</f>
        <v>465174788.60927629</v>
      </c>
      <c r="L44" s="140">
        <f>(K44-J44)/J44*100</f>
        <v>21.251516655834056</v>
      </c>
      <c r="M44" s="140">
        <f t="shared" si="5"/>
        <v>100</v>
      </c>
    </row>
    <row r="45" spans="1:13" ht="14.25" hidden="1" x14ac:dyDescent="0.2">
      <c r="A45" s="79" t="s">
        <v>34</v>
      </c>
      <c r="B45" s="75">
        <f>SEKTOR_USD!B45*2.1157</f>
        <v>0</v>
      </c>
      <c r="C45" s="75">
        <f>SEKTOR_USD!C45*2.7012</f>
        <v>0</v>
      </c>
      <c r="D45" s="76"/>
      <c r="E45" s="76"/>
      <c r="F45" s="75">
        <f>SEKTOR_USD!F45*2.1642</f>
        <v>11250218.329054113</v>
      </c>
      <c r="G45" s="75">
        <f>SEKTOR_USD!G45*2.5613</f>
        <v>12227711.12595824</v>
      </c>
      <c r="H45" s="76">
        <f>(G45-F45)/F45*100</f>
        <v>8.6886562403834784</v>
      </c>
      <c r="I45" s="76">
        <f t="shared" ref="I45:I46" si="6">G45/G$46*100</f>
        <v>6.250152886128328</v>
      </c>
      <c r="J45" s="75">
        <f>SEKTOR_USD!J45*2.0809</f>
        <v>18197205.948544949</v>
      </c>
      <c r="K45" s="75">
        <f>SEKTOR_USD!K45*2.3856</f>
        <v>22642706.958348691</v>
      </c>
      <c r="L45" s="76">
        <f>(K45-J45)/J45*100</f>
        <v>24.429580136500046</v>
      </c>
      <c r="M45" s="76">
        <f t="shared" ref="M45:M46" si="7">K45/K$46*100</f>
        <v>6.4423161228736054</v>
      </c>
    </row>
    <row r="46" spans="1:13" s="21" customFormat="1" ht="18" hidden="1" x14ac:dyDescent="0.25">
      <c r="A46" s="80" t="s">
        <v>35</v>
      </c>
      <c r="B46" s="81">
        <f>SEKTOR_USD!B46*2.1157</f>
        <v>0</v>
      </c>
      <c r="C46" s="81">
        <f>SEKTOR_USD!C46*2.7012</f>
        <v>0</v>
      </c>
      <c r="D46" s="82" t="e">
        <f>(C46-B46)/B46*100</f>
        <v>#DIV/0!</v>
      </c>
      <c r="E46" s="83" t="e">
        <f>C46/C$46*100</f>
        <v>#DIV/0!</v>
      </c>
      <c r="F46" s="81">
        <f>SEKTOR_USD!F46*2.1642</f>
        <v>152732397.6544461</v>
      </c>
      <c r="G46" s="81">
        <f>SEKTOR_USD!G46*2.5613</f>
        <v>195638592.34702215</v>
      </c>
      <c r="H46" s="82">
        <f>(G46-F46)/F46*100</f>
        <v>28.092399092463953</v>
      </c>
      <c r="I46" s="83">
        <f t="shared" si="6"/>
        <v>100</v>
      </c>
      <c r="J46" s="81">
        <f>SEKTOR_USD!J46*2.0809</f>
        <v>293361483.56511414</v>
      </c>
      <c r="K46" s="81">
        <f>SEKTOR_USD!K46*2.3856</f>
        <v>351468424.18917</v>
      </c>
      <c r="L46" s="82">
        <f>(K46-J46)/J46*100</f>
        <v>19.8072834640402</v>
      </c>
      <c r="M46" s="83">
        <f t="shared" si="7"/>
        <v>100</v>
      </c>
    </row>
    <row r="47" spans="1:13" s="21" customFormat="1" ht="18" hidden="1" x14ac:dyDescent="0.25">
      <c r="A47" s="22"/>
      <c r="B47" s="23"/>
      <c r="C47" s="23"/>
      <c r="D47" s="24"/>
      <c r="E47" s="25"/>
      <c r="F47" s="25"/>
      <c r="G47" s="25"/>
      <c r="H47" s="25"/>
      <c r="I47" s="25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6" t="s">
        <v>118</v>
      </c>
    </row>
    <row r="52" spans="1:3" x14ac:dyDescent="0.2">
      <c r="A52" s="136"/>
      <c r="B52" s="137">
        <v>2016</v>
      </c>
      <c r="C52" s="137">
        <v>2017</v>
      </c>
    </row>
    <row r="53" spans="1:3" x14ac:dyDescent="0.2">
      <c r="A53" s="147" t="s">
        <v>223</v>
      </c>
      <c r="B53" s="138">
        <v>2.917354</v>
      </c>
      <c r="C53" s="138">
        <v>3.5191750000000002</v>
      </c>
    </row>
    <row r="54" spans="1:3" x14ac:dyDescent="0.2">
      <c r="A54" s="137" t="s">
        <v>224</v>
      </c>
      <c r="B54" s="138">
        <v>2.9206229999999995</v>
      </c>
      <c r="C54" s="138">
        <v>3.6237351666666666</v>
      </c>
    </row>
    <row r="55" spans="1:3" x14ac:dyDescent="0.2">
      <c r="A55" s="137" t="s">
        <v>225</v>
      </c>
      <c r="B55" s="138">
        <v>2.9012700000000002</v>
      </c>
      <c r="C55" s="138">
        <v>3.3747998333333338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6" sqref="D6:E6"/>
    </sheetView>
  </sheetViews>
  <sheetFormatPr defaultColWidth="9.140625" defaultRowHeight="12.75" x14ac:dyDescent="0.2"/>
  <cols>
    <col min="1" max="1" width="51" style="16" customWidth="1"/>
    <col min="2" max="2" width="14.42578125" style="16" customWidth="1"/>
    <col min="3" max="3" width="17.85546875" style="16" bestFit="1" customWidth="1"/>
    <col min="4" max="4" width="14.42578125" style="16" customWidth="1"/>
    <col min="5" max="5" width="17.85546875" style="16" bestFit="1" customWidth="1"/>
    <col min="6" max="6" width="19.85546875" style="16" bestFit="1" customWidth="1"/>
    <col min="7" max="7" width="19.85546875" style="16" customWidth="1"/>
    <col min="8" max="16384" width="9.140625" style="16"/>
  </cols>
  <sheetData>
    <row r="1" spans="1:7" x14ac:dyDescent="0.2">
      <c r="B1" s="17"/>
    </row>
    <row r="2" spans="1:7" x14ac:dyDescent="0.2">
      <c r="B2" s="17"/>
    </row>
    <row r="3" spans="1:7" x14ac:dyDescent="0.2">
      <c r="B3" s="17"/>
    </row>
    <row r="4" spans="1:7" x14ac:dyDescent="0.2">
      <c r="B4" s="17"/>
      <c r="C4" s="17"/>
    </row>
    <row r="5" spans="1:7" ht="26.25" x14ac:dyDescent="0.2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">
      <c r="A6" s="67"/>
      <c r="B6" s="161" t="s">
        <v>220</v>
      </c>
      <c r="C6" s="161"/>
      <c r="D6" s="161" t="s">
        <v>221</v>
      </c>
      <c r="E6" s="161"/>
      <c r="F6" s="161" t="s">
        <v>120</v>
      </c>
      <c r="G6" s="161"/>
    </row>
    <row r="7" spans="1:7" ht="30" x14ac:dyDescent="0.25">
      <c r="A7" s="68" t="s">
        <v>1</v>
      </c>
      <c r="B7" s="84" t="s">
        <v>38</v>
      </c>
      <c r="C7" s="84" t="s">
        <v>39</v>
      </c>
      <c r="D7" s="84" t="s">
        <v>38</v>
      </c>
      <c r="E7" s="84" t="s">
        <v>39</v>
      </c>
      <c r="F7" s="84" t="s">
        <v>38</v>
      </c>
      <c r="G7" s="84" t="s">
        <v>39</v>
      </c>
    </row>
    <row r="8" spans="1:7" ht="16.5" x14ac:dyDescent="0.25">
      <c r="A8" s="69" t="s">
        <v>2</v>
      </c>
      <c r="B8" s="142">
        <f>SEKTOR_USD!D8</f>
        <v>-5.9604154347355376</v>
      </c>
      <c r="C8" s="142">
        <f>SEKTOR_TL!D8</f>
        <v>13.439011862278127</v>
      </c>
      <c r="D8" s="142">
        <f>SEKTOR_USD!H8</f>
        <v>2.251344124884473</v>
      </c>
      <c r="E8" s="142">
        <f>SEKTOR_TL!H8</f>
        <v>26.867381221156911</v>
      </c>
      <c r="F8" s="142">
        <f>SEKTOR_USD!L8</f>
        <v>0.15893565280933783</v>
      </c>
      <c r="G8" s="142">
        <f>SEKTOR_TL!L8</f>
        <v>16.506343548840682</v>
      </c>
    </row>
    <row r="9" spans="1:7" s="20" customFormat="1" ht="15.75" x14ac:dyDescent="0.25">
      <c r="A9" s="72" t="s">
        <v>3</v>
      </c>
      <c r="B9" s="143">
        <f>SEKTOR_USD!D9</f>
        <v>-9.1295274690950325</v>
      </c>
      <c r="C9" s="143">
        <f>SEKTOR_TL!D9</f>
        <v>9.6161436592705254</v>
      </c>
      <c r="D9" s="143">
        <f>SEKTOR_USD!H9</f>
        <v>-0.20484996102458961</v>
      </c>
      <c r="E9" s="143">
        <f>SEKTOR_TL!H9</f>
        <v>23.819881805700902</v>
      </c>
      <c r="F9" s="143">
        <f>SEKTOR_USD!L9</f>
        <v>-2.5422146956749692</v>
      </c>
      <c r="G9" s="143">
        <f>SEKTOR_TL!L9</f>
        <v>13.364325830436991</v>
      </c>
    </row>
    <row r="10" spans="1:7" ht="14.25" x14ac:dyDescent="0.2">
      <c r="A10" s="11" t="s">
        <v>4</v>
      </c>
      <c r="B10" s="144">
        <f>SEKTOR_USD!D10</f>
        <v>-12.25549231032897</v>
      </c>
      <c r="C10" s="144">
        <f>SEKTOR_TL!D10</f>
        <v>5.8453234844993363</v>
      </c>
      <c r="D10" s="144">
        <f>SEKTOR_USD!H10</f>
        <v>1.658889599149872</v>
      </c>
      <c r="E10" s="144">
        <f>SEKTOR_TL!H10</f>
        <v>26.132298911815628</v>
      </c>
      <c r="F10" s="144">
        <f>SEKTOR_USD!L10</f>
        <v>2.8292259501442745</v>
      </c>
      <c r="G10" s="144">
        <f>SEKTOR_TL!L10</f>
        <v>19.612464402948575</v>
      </c>
    </row>
    <row r="11" spans="1:7" ht="14.25" x14ac:dyDescent="0.2">
      <c r="A11" s="11" t="s">
        <v>5</v>
      </c>
      <c r="B11" s="144">
        <f>SEKTOR_USD!D11</f>
        <v>12.153265821524064</v>
      </c>
      <c r="C11" s="144">
        <f>SEKTOR_TL!D11</f>
        <v>35.289364693987082</v>
      </c>
      <c r="D11" s="144">
        <f>SEKTOR_USD!H11</f>
        <v>7.5280685302453607</v>
      </c>
      <c r="E11" s="144">
        <f>SEKTOR_TL!H11</f>
        <v>33.414426763328741</v>
      </c>
      <c r="F11" s="144">
        <f>SEKTOR_USD!L11</f>
        <v>3.1322348383270788</v>
      </c>
      <c r="G11" s="144">
        <f>SEKTOR_TL!L11</f>
        <v>19.964928787627642</v>
      </c>
    </row>
    <row r="12" spans="1:7" ht="14.25" x14ac:dyDescent="0.2">
      <c r="A12" s="11" t="s">
        <v>6</v>
      </c>
      <c r="B12" s="144">
        <f>SEKTOR_USD!D12</f>
        <v>-6.3025440090777813</v>
      </c>
      <c r="C12" s="144">
        <f>SEKTOR_TL!D12</f>
        <v>13.02630557925219</v>
      </c>
      <c r="D12" s="144">
        <f>SEKTOR_USD!H12</f>
        <v>4.901911761578833</v>
      </c>
      <c r="E12" s="144">
        <f>SEKTOR_TL!H12</f>
        <v>30.156047768231947</v>
      </c>
      <c r="F12" s="144">
        <f>SEKTOR_USD!L12</f>
        <v>1.7247162815573363</v>
      </c>
      <c r="G12" s="144">
        <f>SEKTOR_TL!L12</f>
        <v>18.327682550359096</v>
      </c>
    </row>
    <row r="13" spans="1:7" ht="14.25" x14ac:dyDescent="0.2">
      <c r="A13" s="11" t="s">
        <v>7</v>
      </c>
      <c r="B13" s="144">
        <f>SEKTOR_USD!D13</f>
        <v>-23.60785599162384</v>
      </c>
      <c r="C13" s="144">
        <f>SEKTOR_TL!D13</f>
        <v>-7.8489194692597586</v>
      </c>
      <c r="D13" s="144">
        <f>SEKTOR_USD!H13</f>
        <v>-3.278416758298254</v>
      </c>
      <c r="E13" s="144">
        <f>SEKTOR_TL!H13</f>
        <v>20.00638307944299</v>
      </c>
      <c r="F13" s="144">
        <f>SEKTOR_USD!L13</f>
        <v>-5.8639905885485231</v>
      </c>
      <c r="G13" s="144">
        <f>SEKTOR_TL!L13</f>
        <v>9.5003873725753003</v>
      </c>
    </row>
    <row r="14" spans="1:7" ht="14.25" x14ac:dyDescent="0.2">
      <c r="A14" s="11" t="s">
        <v>8</v>
      </c>
      <c r="B14" s="144">
        <f>SEKTOR_USD!D14</f>
        <v>-27.086867653351181</v>
      </c>
      <c r="C14" s="144">
        <f>SEKTOR_TL!D14</f>
        <v>-12.045616498368771</v>
      </c>
      <c r="D14" s="144">
        <f>SEKTOR_USD!H14</f>
        <v>-8.4786856155766248</v>
      </c>
      <c r="E14" s="144">
        <f>SEKTOR_TL!H14</f>
        <v>13.554199030272265</v>
      </c>
      <c r="F14" s="144">
        <f>SEKTOR_USD!L14</f>
        <v>-20.606883609663946</v>
      </c>
      <c r="G14" s="144">
        <f>SEKTOR_TL!L14</f>
        <v>-7.6487621069669274</v>
      </c>
    </row>
    <row r="15" spans="1:7" ht="14.25" x14ac:dyDescent="0.2">
      <c r="A15" s="11" t="s">
        <v>9</v>
      </c>
      <c r="B15" s="144">
        <f>SEKTOR_USD!D15</f>
        <v>63.01540330426775</v>
      </c>
      <c r="C15" s="144">
        <f>SEKTOR_TL!D15</f>
        <v>96.64385327365018</v>
      </c>
      <c r="D15" s="144">
        <f>SEKTOR_USD!H15</f>
        <v>82.32907733662158</v>
      </c>
      <c r="E15" s="144">
        <f>SEKTOR_TL!H15</f>
        <v>126.22306591799151</v>
      </c>
      <c r="F15" s="144">
        <f>SEKTOR_USD!L15</f>
        <v>54.366401937205353</v>
      </c>
      <c r="G15" s="144">
        <f>SEKTOR_TL!L15</f>
        <v>79.561263698293175</v>
      </c>
    </row>
    <row r="16" spans="1:7" ht="14.25" x14ac:dyDescent="0.2">
      <c r="A16" s="11" t="s">
        <v>10</v>
      </c>
      <c r="B16" s="144">
        <f>SEKTOR_USD!D16</f>
        <v>0.46068274529676201</v>
      </c>
      <c r="C16" s="144">
        <f>SEKTOR_TL!D16</f>
        <v>21.184718481260671</v>
      </c>
      <c r="D16" s="144">
        <f>SEKTOR_USD!H16</f>
        <v>-24.992219123722251</v>
      </c>
      <c r="E16" s="144">
        <f>SEKTOR_TL!H16</f>
        <v>-6.9348103692276606</v>
      </c>
      <c r="F16" s="144">
        <f>SEKTOR_USD!L16</f>
        <v>-14.432473963456893</v>
      </c>
      <c r="G16" s="144">
        <f>SEKTOR_TL!L16</f>
        <v>-0.46659821151724029</v>
      </c>
    </row>
    <row r="17" spans="1:7" ht="14.25" x14ac:dyDescent="0.2">
      <c r="A17" s="8" t="s">
        <v>11</v>
      </c>
      <c r="B17" s="144">
        <f>SEKTOR_USD!D17</f>
        <v>15.214728595474835</v>
      </c>
      <c r="C17" s="144">
        <f>SEKTOR_TL!D17</f>
        <v>38.982376669057011</v>
      </c>
      <c r="D17" s="144">
        <f>SEKTOR_USD!H17</f>
        <v>-2.7783565019819227</v>
      </c>
      <c r="E17" s="144">
        <f>SEKTOR_TL!H17</f>
        <v>20.626828079111153</v>
      </c>
      <c r="F17" s="144">
        <f>SEKTOR_USD!L17</f>
        <v>-5.1785037479497937</v>
      </c>
      <c r="G17" s="144">
        <f>SEKTOR_TL!L17</f>
        <v>10.29775572347156</v>
      </c>
    </row>
    <row r="18" spans="1:7" s="20" customFormat="1" ht="15.75" x14ac:dyDescent="0.25">
      <c r="A18" s="72" t="s">
        <v>12</v>
      </c>
      <c r="B18" s="143">
        <f>SEKTOR_USD!D18</f>
        <v>20.076478500375565</v>
      </c>
      <c r="C18" s="143">
        <f>SEKTOR_TL!D18</f>
        <v>44.847057034065514</v>
      </c>
      <c r="D18" s="143">
        <f>SEKTOR_USD!H18</f>
        <v>19.044937949311173</v>
      </c>
      <c r="E18" s="143">
        <f>SEKTOR_TL!H18</f>
        <v>47.703872790349941</v>
      </c>
      <c r="F18" s="143">
        <f>SEKTOR_USD!L18</f>
        <v>15.887177410439476</v>
      </c>
      <c r="G18" s="143">
        <f>SEKTOR_TL!L18</f>
        <v>34.801665136378759</v>
      </c>
    </row>
    <row r="19" spans="1:7" ht="14.25" x14ac:dyDescent="0.2">
      <c r="A19" s="11" t="s">
        <v>13</v>
      </c>
      <c r="B19" s="144">
        <f>SEKTOR_USD!D19</f>
        <v>20.076478500375565</v>
      </c>
      <c r="C19" s="144">
        <f>SEKTOR_TL!D19</f>
        <v>44.847057034065514</v>
      </c>
      <c r="D19" s="144">
        <f>SEKTOR_USD!H19</f>
        <v>19.044937949311173</v>
      </c>
      <c r="E19" s="144">
        <f>SEKTOR_TL!H19</f>
        <v>47.703872790349941</v>
      </c>
      <c r="F19" s="144">
        <f>SEKTOR_USD!L19</f>
        <v>15.887177410439476</v>
      </c>
      <c r="G19" s="144">
        <f>SEKTOR_TL!L19</f>
        <v>34.801665136378759</v>
      </c>
    </row>
    <row r="20" spans="1:7" s="20" customFormat="1" ht="15.75" x14ac:dyDescent="0.25">
      <c r="A20" s="72" t="s">
        <v>112</v>
      </c>
      <c r="B20" s="143">
        <f>SEKTOR_USD!D20</f>
        <v>-6.8421690078326547</v>
      </c>
      <c r="C20" s="143">
        <f>SEKTOR_TL!D20</f>
        <v>12.375361331487554</v>
      </c>
      <c r="D20" s="143">
        <f>SEKTOR_USD!H20</f>
        <v>3.2907273434954676</v>
      </c>
      <c r="E20" s="143">
        <f>SEKTOR_TL!H20</f>
        <v>28.15698604893641</v>
      </c>
      <c r="F20" s="143">
        <f>SEKTOR_USD!L20</f>
        <v>2.9838730402618929</v>
      </c>
      <c r="G20" s="143">
        <f>SEKTOR_TL!L20</f>
        <v>19.792352167256755</v>
      </c>
    </row>
    <row r="21" spans="1:7" ht="14.25" x14ac:dyDescent="0.2">
      <c r="A21" s="11" t="s">
        <v>111</v>
      </c>
      <c r="B21" s="144">
        <f>SEKTOR_USD!D21</f>
        <v>-6.8421690078326547</v>
      </c>
      <c r="C21" s="144">
        <f>SEKTOR_TL!D21</f>
        <v>12.375361331487554</v>
      </c>
      <c r="D21" s="144">
        <f>SEKTOR_USD!H21</f>
        <v>3.2907273434954676</v>
      </c>
      <c r="E21" s="144">
        <f>SEKTOR_TL!H21</f>
        <v>28.15698604893641</v>
      </c>
      <c r="F21" s="144">
        <f>SEKTOR_USD!L21</f>
        <v>2.9838730402618929</v>
      </c>
      <c r="G21" s="144">
        <f>SEKTOR_TL!L21</f>
        <v>19.792352167256755</v>
      </c>
    </row>
    <row r="22" spans="1:7" ht="16.5" x14ac:dyDescent="0.25">
      <c r="A22" s="69" t="s">
        <v>14</v>
      </c>
      <c r="B22" s="142">
        <f>SEKTOR_USD!D22</f>
        <v>3.1871670343509941</v>
      </c>
      <c r="C22" s="142">
        <f>SEKTOR_TL!D22</f>
        <v>24.473649254808361</v>
      </c>
      <c r="D22" s="142">
        <f>SEKTOR_USD!H22</f>
        <v>10.216468090198042</v>
      </c>
      <c r="E22" s="142">
        <f>SEKTOR_TL!H22</f>
        <v>36.750032908816088</v>
      </c>
      <c r="F22" s="142">
        <f>SEKTOR_USD!L22</f>
        <v>4.5682893756992575</v>
      </c>
      <c r="G22" s="142">
        <f>SEKTOR_TL!L22</f>
        <v>21.635368496231539</v>
      </c>
    </row>
    <row r="23" spans="1:7" s="20" customFormat="1" ht="15.75" x14ac:dyDescent="0.25">
      <c r="A23" s="72" t="s">
        <v>15</v>
      </c>
      <c r="B23" s="143">
        <f>SEKTOR_USD!D23</f>
        <v>-8.1091035067939519</v>
      </c>
      <c r="C23" s="143">
        <f>SEKTOR_TL!D23</f>
        <v>10.847070895914035</v>
      </c>
      <c r="D23" s="143">
        <f>SEKTOR_USD!H23</f>
        <v>0.95860648688974348</v>
      </c>
      <c r="E23" s="143">
        <f>SEKTOR_TL!H23</f>
        <v>25.263429310870961</v>
      </c>
      <c r="F23" s="143">
        <f>SEKTOR_USD!L23</f>
        <v>-1.2050543974490096</v>
      </c>
      <c r="G23" s="143">
        <f>SEKTOR_TL!L23</f>
        <v>14.919730309024956</v>
      </c>
    </row>
    <row r="24" spans="1:7" ht="14.25" x14ac:dyDescent="0.2">
      <c r="A24" s="11" t="s">
        <v>16</v>
      </c>
      <c r="B24" s="144">
        <f>SEKTOR_USD!D24</f>
        <v>-9.1077936283538143</v>
      </c>
      <c r="C24" s="144">
        <f>SEKTOR_TL!D24</f>
        <v>9.6423609743411216</v>
      </c>
      <c r="D24" s="144">
        <f>SEKTOR_USD!H24</f>
        <v>-0.46122950316752881</v>
      </c>
      <c r="E24" s="144">
        <f>SEKTOR_TL!H24</f>
        <v>23.501781330946976</v>
      </c>
      <c r="F24" s="144">
        <f>SEKTOR_USD!L24</f>
        <v>-1.4141546586442448</v>
      </c>
      <c r="G24" s="144">
        <f>SEKTOR_TL!L24</f>
        <v>14.67650181714669</v>
      </c>
    </row>
    <row r="25" spans="1:7" ht="14.25" x14ac:dyDescent="0.2">
      <c r="A25" s="11" t="s">
        <v>17</v>
      </c>
      <c r="B25" s="144">
        <f>SEKTOR_USD!D25</f>
        <v>-6.194734141921467</v>
      </c>
      <c r="C25" s="144">
        <f>SEKTOR_TL!D25</f>
        <v>13.156355545505802</v>
      </c>
      <c r="D25" s="144">
        <f>SEKTOR_USD!H25</f>
        <v>4.4833951070500122</v>
      </c>
      <c r="E25" s="144">
        <f>SEKTOR_TL!H25</f>
        <v>29.636777215732767</v>
      </c>
      <c r="F25" s="144">
        <f>SEKTOR_USD!L25</f>
        <v>0.22748864921582429</v>
      </c>
      <c r="G25" s="144">
        <f>SEKTOR_TL!L25</f>
        <v>16.586085400115174</v>
      </c>
    </row>
    <row r="26" spans="1:7" ht="14.25" x14ac:dyDescent="0.2">
      <c r="A26" s="11" t="s">
        <v>18</v>
      </c>
      <c r="B26" s="144">
        <f>SEKTOR_USD!D26</f>
        <v>-5.3604493013614887</v>
      </c>
      <c r="C26" s="144">
        <f>SEKTOR_TL!D26</f>
        <v>14.162745018218988</v>
      </c>
      <c r="D26" s="144">
        <f>SEKTOR_USD!H26</f>
        <v>4.2650440664648892</v>
      </c>
      <c r="E26" s="144">
        <f>SEKTOR_TL!H26</f>
        <v>29.365860242043755</v>
      </c>
      <c r="F26" s="144">
        <f>SEKTOR_USD!L26</f>
        <v>-1.392784899758075</v>
      </c>
      <c r="G26" s="144">
        <f>SEKTOR_TL!L26</f>
        <v>14.701359434234176</v>
      </c>
    </row>
    <row r="27" spans="1:7" s="20" customFormat="1" ht="15.75" x14ac:dyDescent="0.25">
      <c r="A27" s="72" t="s">
        <v>19</v>
      </c>
      <c r="B27" s="143">
        <f>SEKTOR_USD!D27</f>
        <v>-2.2598282715293174</v>
      </c>
      <c r="C27" s="143">
        <f>SEKTOR_TL!D27</f>
        <v>17.902993206357838</v>
      </c>
      <c r="D27" s="143">
        <f>SEKTOR_USD!H27</f>
        <v>13.148208883452064</v>
      </c>
      <c r="E27" s="143">
        <f>SEKTOR_TL!H27</f>
        <v>40.38756237155944</v>
      </c>
      <c r="F27" s="143">
        <f>SEKTOR_USD!L27</f>
        <v>2.8512902134344977</v>
      </c>
      <c r="G27" s="143">
        <f>SEKTOR_TL!L27</f>
        <v>19.638129877749076</v>
      </c>
    </row>
    <row r="28" spans="1:7" ht="14.25" x14ac:dyDescent="0.2">
      <c r="A28" s="11" t="s">
        <v>20</v>
      </c>
      <c r="B28" s="144">
        <f>SEKTOR_USD!D28</f>
        <v>-2.2598282715293174</v>
      </c>
      <c r="C28" s="144">
        <f>SEKTOR_TL!D28</f>
        <v>17.902993206357838</v>
      </c>
      <c r="D28" s="144">
        <f>SEKTOR_USD!H28</f>
        <v>13.148208883452064</v>
      </c>
      <c r="E28" s="144">
        <f>SEKTOR_TL!H28</f>
        <v>40.38756237155944</v>
      </c>
      <c r="F28" s="144">
        <f>SEKTOR_USD!L28</f>
        <v>2.8512902134344977</v>
      </c>
      <c r="G28" s="144">
        <f>SEKTOR_TL!L28</f>
        <v>19.638129877749076</v>
      </c>
    </row>
    <row r="29" spans="1:7" s="20" customFormat="1" ht="15.75" x14ac:dyDescent="0.25">
      <c r="A29" s="72" t="s">
        <v>21</v>
      </c>
      <c r="B29" s="143">
        <f>SEKTOR_USD!D29</f>
        <v>5.6775660082652575</v>
      </c>
      <c r="C29" s="143">
        <f>SEKTOR_TL!D29</f>
        <v>27.477792670048569</v>
      </c>
      <c r="D29" s="143">
        <f>SEKTOR_USD!H29</f>
        <v>10.996032284180881</v>
      </c>
      <c r="E29" s="143">
        <f>SEKTOR_TL!H29</f>
        <v>37.717269756711154</v>
      </c>
      <c r="F29" s="143">
        <f>SEKTOR_USD!L29</f>
        <v>5.6669319422200788</v>
      </c>
      <c r="G29" s="143">
        <f>SEKTOR_TL!L29</f>
        <v>22.913325649611725</v>
      </c>
    </row>
    <row r="30" spans="1:7" ht="14.25" x14ac:dyDescent="0.2">
      <c r="A30" s="11" t="s">
        <v>22</v>
      </c>
      <c r="B30" s="144">
        <f>SEKTOR_USD!D30</f>
        <v>-8.6250893957098995</v>
      </c>
      <c r="C30" s="144">
        <f>SEKTOR_TL!D30</f>
        <v>10.22464227030817</v>
      </c>
      <c r="D30" s="144">
        <f>SEKTOR_USD!H30</f>
        <v>-5.803157252738651</v>
      </c>
      <c r="E30" s="144">
        <f>SEKTOR_TL!H30</f>
        <v>16.873835360544977</v>
      </c>
      <c r="F30" s="144">
        <f>SEKTOR_USD!L30</f>
        <v>-6.0501568075126109</v>
      </c>
      <c r="G30" s="144">
        <f>SEKTOR_TL!L30</f>
        <v>9.2838360951236023</v>
      </c>
    </row>
    <row r="31" spans="1:7" ht="14.25" x14ac:dyDescent="0.2">
      <c r="A31" s="11" t="s">
        <v>23</v>
      </c>
      <c r="B31" s="144">
        <f>SEKTOR_USD!D31</f>
        <v>16.402202525038625</v>
      </c>
      <c r="C31" s="144">
        <f>SEKTOR_TL!D31</f>
        <v>40.414814613191538</v>
      </c>
      <c r="D31" s="144">
        <f>SEKTOR_USD!H31</f>
        <v>22.374251335492481</v>
      </c>
      <c r="E31" s="144">
        <f>SEKTOR_TL!H31</f>
        <v>51.834686660664353</v>
      </c>
      <c r="F31" s="144">
        <f>SEKTOR_USD!L31</f>
        <v>18.382212467453279</v>
      </c>
      <c r="G31" s="144">
        <f>SEKTOR_TL!L31</f>
        <v>37.703926523485457</v>
      </c>
    </row>
    <row r="32" spans="1:7" ht="14.25" x14ac:dyDescent="0.2">
      <c r="A32" s="11" t="s">
        <v>24</v>
      </c>
      <c r="B32" s="144">
        <f>SEKTOR_USD!D32</f>
        <v>177.95840191742258</v>
      </c>
      <c r="C32" s="144">
        <f>SEKTOR_TL!D32</f>
        <v>235.29844477829761</v>
      </c>
      <c r="D32" s="144">
        <f>SEKTOR_USD!H32</f>
        <v>76.627917786935001</v>
      </c>
      <c r="E32" s="144">
        <f>SEKTOR_TL!H32</f>
        <v>119.14940651348198</v>
      </c>
      <c r="F32" s="144">
        <f>SEKTOR_USD!L32</f>
        <v>30.804726199212173</v>
      </c>
      <c r="G32" s="144">
        <f>SEKTOR_TL!L32</f>
        <v>52.153976767523737</v>
      </c>
    </row>
    <row r="33" spans="1:7" ht="14.25" x14ac:dyDescent="0.2">
      <c r="A33" s="11" t="s">
        <v>107</v>
      </c>
      <c r="B33" s="144">
        <f>SEKTOR_USD!D33</f>
        <v>-5.0588132828300107</v>
      </c>
      <c r="C33" s="144">
        <f>SEKTOR_TL!D33</f>
        <v>14.526605535494399</v>
      </c>
      <c r="D33" s="144">
        <f>SEKTOR_USD!H33</f>
        <v>-3.7714971084017708</v>
      </c>
      <c r="E33" s="144">
        <f>SEKTOR_TL!H33</f>
        <v>19.394598331920822</v>
      </c>
      <c r="F33" s="144">
        <f>SEKTOR_USD!L33</f>
        <v>-5.3626428748855144</v>
      </c>
      <c r="G33" s="144">
        <f>SEKTOR_TL!L33</f>
        <v>10.08356238921008</v>
      </c>
    </row>
    <row r="34" spans="1:7" ht="14.25" x14ac:dyDescent="0.2">
      <c r="A34" s="11" t="s">
        <v>25</v>
      </c>
      <c r="B34" s="144">
        <f>SEKTOR_USD!D34</f>
        <v>7.2186096942340479</v>
      </c>
      <c r="C34" s="144">
        <f>SEKTOR_TL!D34</f>
        <v>29.336738280889506</v>
      </c>
      <c r="D34" s="144">
        <f>SEKTOR_USD!H34</f>
        <v>4.9894682995501407</v>
      </c>
      <c r="E34" s="144">
        <f>SEKTOR_TL!H34</f>
        <v>30.264682708694373</v>
      </c>
      <c r="F34" s="144">
        <f>SEKTOR_USD!L34</f>
        <v>-1.316924173631586</v>
      </c>
      <c r="G34" s="144">
        <f>SEKTOR_TL!L34</f>
        <v>14.789601743942772</v>
      </c>
    </row>
    <row r="35" spans="1:7" ht="14.25" x14ac:dyDescent="0.2">
      <c r="A35" s="11" t="s">
        <v>26</v>
      </c>
      <c r="B35" s="144">
        <f>SEKTOR_USD!D35</f>
        <v>4.30751595101197</v>
      </c>
      <c r="C35" s="144">
        <f>SEKTOR_TL!D35</f>
        <v>25.825114966131135</v>
      </c>
      <c r="D35" s="144">
        <f>SEKTOR_USD!H35</f>
        <v>7.8767423436075612</v>
      </c>
      <c r="E35" s="144">
        <f>SEKTOR_TL!H35</f>
        <v>33.847040475942933</v>
      </c>
      <c r="F35" s="144">
        <f>SEKTOR_USD!L35</f>
        <v>0.98833151490954252</v>
      </c>
      <c r="G35" s="144">
        <f>SEKTOR_TL!L35</f>
        <v>17.47110898507486</v>
      </c>
    </row>
    <row r="36" spans="1:7" ht="14.25" x14ac:dyDescent="0.2">
      <c r="A36" s="11" t="s">
        <v>27</v>
      </c>
      <c r="B36" s="144">
        <f>SEKTOR_USD!D36</f>
        <v>9.2010601909785231E-2</v>
      </c>
      <c r="C36" s="144">
        <f>SEKTOR_TL!D36</f>
        <v>20.739992955937435</v>
      </c>
      <c r="D36" s="144">
        <f>SEKTOR_USD!H36</f>
        <v>30.869008139582828</v>
      </c>
      <c r="E36" s="144">
        <f>SEKTOR_TL!H36</f>
        <v>62.374475247983931</v>
      </c>
      <c r="F36" s="144">
        <f>SEKTOR_USD!L36</f>
        <v>16.187786319539217</v>
      </c>
      <c r="G36" s="144">
        <f>SEKTOR_TL!L36</f>
        <v>35.151337830174356</v>
      </c>
    </row>
    <row r="37" spans="1:7" ht="14.25" x14ac:dyDescent="0.2">
      <c r="A37" s="11" t="s">
        <v>108</v>
      </c>
      <c r="B37" s="144">
        <f>SEKTOR_USD!D37</f>
        <v>-2.9593227648750116</v>
      </c>
      <c r="C37" s="144">
        <f>SEKTOR_TL!D37</f>
        <v>17.059199983588204</v>
      </c>
      <c r="D37" s="144">
        <f>SEKTOR_USD!H37</f>
        <v>-5.1138947161229735</v>
      </c>
      <c r="E37" s="144">
        <f>SEKTOR_TL!H37</f>
        <v>17.729031287236001</v>
      </c>
      <c r="F37" s="144">
        <f>SEKTOR_USD!L37</f>
        <v>-6.0848584906219845</v>
      </c>
      <c r="G37" s="144">
        <f>SEKTOR_TL!L37</f>
        <v>9.243470588164957</v>
      </c>
    </row>
    <row r="38" spans="1:7" ht="14.25" x14ac:dyDescent="0.2">
      <c r="A38" s="8" t="s">
        <v>28</v>
      </c>
      <c r="B38" s="144">
        <f>SEKTOR_USD!D38</f>
        <v>61.872281706530593</v>
      </c>
      <c r="C38" s="144">
        <f>SEKTOR_TL!D38</f>
        <v>95.264917104533708</v>
      </c>
      <c r="D38" s="144">
        <f>SEKTOR_USD!H38</f>
        <v>54.506968954696589</v>
      </c>
      <c r="E38" s="144">
        <f>SEKTOR_TL!H38</f>
        <v>91.703049964411349</v>
      </c>
      <c r="F38" s="144">
        <f>SEKTOR_USD!L38</f>
        <v>30.633733350343061</v>
      </c>
      <c r="G38" s="144">
        <f>SEKTOR_TL!L38</f>
        <v>51.955075376800131</v>
      </c>
    </row>
    <row r="39" spans="1:7" ht="14.25" x14ac:dyDescent="0.2">
      <c r="A39" s="8" t="s">
        <v>109</v>
      </c>
      <c r="B39" s="144">
        <f>SEKTOR_USD!D39</f>
        <v>9.3935447471780495</v>
      </c>
      <c r="C39" s="144">
        <f>SEKTOR_TL!D39</f>
        <v>31.960340718216003</v>
      </c>
      <c r="D39" s="144">
        <f>SEKTOR_USD!H39</f>
        <v>-2.3002231258156538</v>
      </c>
      <c r="E39" s="144">
        <f>SEKTOR_TL!H39</f>
        <v>21.220067511099021</v>
      </c>
      <c r="F39" s="144">
        <f>SEKTOR_USD!L39</f>
        <v>-4.748037060744613</v>
      </c>
      <c r="G39" s="144">
        <f>SEKTOR_TL!L39</f>
        <v>10.798480890117748</v>
      </c>
    </row>
    <row r="40" spans="1:7" ht="14.25" x14ac:dyDescent="0.2">
      <c r="A40" s="8" t="s">
        <v>29</v>
      </c>
      <c r="B40" s="144">
        <f>SEKTOR_USD!D40</f>
        <v>-3.1553332593355741</v>
      </c>
      <c r="C40" s="144">
        <f>SEKTOR_TL!D40</f>
        <v>16.82275448131346</v>
      </c>
      <c r="D40" s="144">
        <f>SEKTOR_USD!H40</f>
        <v>2.5813893216223578</v>
      </c>
      <c r="E40" s="144">
        <f>SEKTOR_TL!H40</f>
        <v>27.276881655142553</v>
      </c>
      <c r="F40" s="144">
        <f>SEKTOR_USD!L40</f>
        <v>-1.0350963746787978</v>
      </c>
      <c r="G40" s="144">
        <f>SEKTOR_TL!L40</f>
        <v>15.117427974846676</v>
      </c>
    </row>
    <row r="41" spans="1:7" ht="14.25" x14ac:dyDescent="0.2">
      <c r="A41" s="11" t="s">
        <v>30</v>
      </c>
      <c r="B41" s="144">
        <f>SEKTOR_USD!D41</f>
        <v>-36.75413164621969</v>
      </c>
      <c r="C41" s="144">
        <f>SEKTOR_TL!D41</f>
        <v>-23.707140523942297</v>
      </c>
      <c r="D41" s="144">
        <f>SEKTOR_USD!H41</f>
        <v>6.4553307664552415</v>
      </c>
      <c r="E41" s="144">
        <f>SEKTOR_TL!H41</f>
        <v>32.083437601339106</v>
      </c>
      <c r="F41" s="144">
        <f>SEKTOR_USD!L41</f>
        <v>-1.7466583286051611</v>
      </c>
      <c r="G41" s="144">
        <f>SEKTOR_TL!L41</f>
        <v>14.289728669536577</v>
      </c>
    </row>
    <row r="42" spans="1:7" ht="16.5" x14ac:dyDescent="0.25">
      <c r="A42" s="69" t="s">
        <v>31</v>
      </c>
      <c r="B42" s="142">
        <f>SEKTOR_USD!D42</f>
        <v>1.7699107816583151</v>
      </c>
      <c r="C42" s="142">
        <f>SEKTOR_TL!D42</f>
        <v>22.764027188693035</v>
      </c>
      <c r="D42" s="142">
        <f>SEKTOR_USD!H42</f>
        <v>29.578470786275759</v>
      </c>
      <c r="E42" s="142">
        <f>SEKTOR_TL!H42</f>
        <v>60.773253319965256</v>
      </c>
      <c r="F42" s="142">
        <f>SEKTOR_USD!L42</f>
        <v>17.168778732076508</v>
      </c>
      <c r="G42" s="142">
        <f>SEKTOR_TL!L42</f>
        <v>36.292442598200786</v>
      </c>
    </row>
    <row r="43" spans="1:7" ht="14.25" x14ac:dyDescent="0.2">
      <c r="A43" s="11" t="s">
        <v>32</v>
      </c>
      <c r="B43" s="144">
        <f>SEKTOR_USD!D43</f>
        <v>1.7699107816583151</v>
      </c>
      <c r="C43" s="144">
        <f>SEKTOR_TL!D43</f>
        <v>22.764027188693035</v>
      </c>
      <c r="D43" s="144">
        <f>SEKTOR_USD!H43</f>
        <v>29.578470786275759</v>
      </c>
      <c r="E43" s="144">
        <f>SEKTOR_TL!H43</f>
        <v>60.773253319965256</v>
      </c>
      <c r="F43" s="144">
        <f>SEKTOR_USD!L43</f>
        <v>17.168778732076508</v>
      </c>
      <c r="G43" s="144">
        <f>SEKTOR_TL!L43</f>
        <v>36.292442598200786</v>
      </c>
    </row>
    <row r="44" spans="1:7" ht="18" x14ac:dyDescent="0.25">
      <c r="A44" s="85" t="s">
        <v>40</v>
      </c>
      <c r="B44" s="145">
        <f>SEKTOR_USD!D44</f>
        <v>1.8296331431956931</v>
      </c>
      <c r="C44" s="145">
        <f>SEKTOR_TL!D44</f>
        <v>22.836069677079209</v>
      </c>
      <c r="D44" s="145">
        <f>SEKTOR_USD!H44</f>
        <v>9.5368631811675222</v>
      </c>
      <c r="E44" s="145">
        <f>SEKTOR_TL!H44</f>
        <v>35.906819591557017</v>
      </c>
      <c r="F44" s="145">
        <f>SEKTOR_USD!L44</f>
        <v>4.2382971142352668</v>
      </c>
      <c r="G44" s="145">
        <f>SEKTOR_TL!L44</f>
        <v>21.251516655834056</v>
      </c>
    </row>
    <row r="45" spans="1:7" ht="14.25" hidden="1" x14ac:dyDescent="0.2">
      <c r="A45" s="79" t="s">
        <v>34</v>
      </c>
      <c r="B45" s="86"/>
      <c r="C45" s="86"/>
      <c r="D45" s="76">
        <f>SEKTOR_USD!H45</f>
        <v>-8.1622653201741517</v>
      </c>
      <c r="E45" s="76">
        <f>SEKTOR_TL!H45</f>
        <v>8.6886562403834784</v>
      </c>
      <c r="F45" s="76">
        <f>SEKTOR_USD!L45</f>
        <v>8.5368516541092188</v>
      </c>
      <c r="G45" s="76">
        <f>SEKTOR_TL!L45</f>
        <v>24.429580136500046</v>
      </c>
    </row>
    <row r="46" spans="1:7" s="21" customFormat="1" ht="18" hidden="1" x14ac:dyDescent="0.25">
      <c r="A46" s="80" t="s">
        <v>40</v>
      </c>
      <c r="B46" s="87">
        <f>SEKTOR_USD!D46</f>
        <v>0</v>
      </c>
      <c r="C46" s="87" t="e">
        <f>SEKTOR_TL!D46</f>
        <v>#DIV/0!</v>
      </c>
      <c r="D46" s="87">
        <f>SEKTOR_USD!H46</f>
        <v>8.2331511794442154</v>
      </c>
      <c r="E46" s="87">
        <f>SEKTOR_TL!H46</f>
        <v>28.092399092463953</v>
      </c>
      <c r="F46" s="87">
        <f>SEKTOR_USD!L46</f>
        <v>4.5049363515766512</v>
      </c>
      <c r="G46" s="87">
        <f>SEKTOR_TL!L46</f>
        <v>19.8072834640402</v>
      </c>
    </row>
    <row r="47" spans="1:7" s="21" customFormat="1" ht="18" x14ac:dyDescent="0.25">
      <c r="A47" s="22"/>
      <c r="B47" s="24"/>
      <c r="C47" s="24"/>
      <c r="D47" s="24"/>
      <c r="E47" s="24"/>
    </row>
    <row r="48" spans="1:7" x14ac:dyDescent="0.2">
      <c r="A48" s="20" t="s">
        <v>36</v>
      </c>
    </row>
    <row r="49" spans="1:1" x14ac:dyDescent="0.2">
      <c r="A49" s="27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K22" sqref="K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124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2" t="s">
        <v>115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">
      <c r="A7" s="89"/>
      <c r="B7" s="154" t="s">
        <v>126</v>
      </c>
      <c r="C7" s="154"/>
      <c r="D7" s="154"/>
      <c r="E7" s="154"/>
      <c r="F7" s="154" t="s">
        <v>127</v>
      </c>
      <c r="G7" s="154"/>
      <c r="H7" s="154"/>
      <c r="I7" s="154"/>
      <c r="J7" s="154" t="s">
        <v>106</v>
      </c>
      <c r="K7" s="154"/>
      <c r="L7" s="154"/>
      <c r="M7" s="154"/>
    </row>
    <row r="8" spans="1:13" ht="60" x14ac:dyDescent="0.2">
      <c r="A8" s="90" t="s">
        <v>41</v>
      </c>
      <c r="B8" s="115">
        <v>2016</v>
      </c>
      <c r="C8" s="116">
        <v>2017</v>
      </c>
      <c r="D8" s="117" t="s">
        <v>121</v>
      </c>
      <c r="E8" s="117" t="s">
        <v>122</v>
      </c>
      <c r="F8" s="116">
        <v>2016</v>
      </c>
      <c r="G8" s="118">
        <v>2017</v>
      </c>
      <c r="H8" s="117" t="s">
        <v>121</v>
      </c>
      <c r="I8" s="116" t="s">
        <v>122</v>
      </c>
      <c r="J8" s="116" t="s">
        <v>128</v>
      </c>
      <c r="K8" s="118" t="s">
        <v>129</v>
      </c>
      <c r="L8" s="117" t="s">
        <v>121</v>
      </c>
      <c r="M8" s="116" t="s">
        <v>122</v>
      </c>
    </row>
    <row r="9" spans="1:13" ht="22.5" customHeight="1" x14ac:dyDescent="0.25">
      <c r="A9" s="91" t="s">
        <v>198</v>
      </c>
      <c r="B9" s="121">
        <v>3302309.6178700002</v>
      </c>
      <c r="C9" s="121">
        <v>3418454.2901099999</v>
      </c>
      <c r="D9" s="105">
        <f>(C9-B9)/B9*100</f>
        <v>3.5170739779062092</v>
      </c>
      <c r="E9" s="123">
        <f t="shared" ref="E9:E22" si="0">C9/C$22*100</f>
        <v>28.32304853935506</v>
      </c>
      <c r="F9" s="121">
        <v>17426215.826990001</v>
      </c>
      <c r="G9" s="121">
        <v>19511357.255040001</v>
      </c>
      <c r="H9" s="105">
        <f t="shared" ref="H9:H21" si="1">(G9-F9)/F9*100</f>
        <v>11.965543459071016</v>
      </c>
      <c r="I9" s="107">
        <f t="shared" ref="I9:I22" si="2">G9/G$22*100</f>
        <v>27.247259816117513</v>
      </c>
      <c r="J9" s="121">
        <v>35779619.91674</v>
      </c>
      <c r="K9" s="121">
        <v>37268792.412260003</v>
      </c>
      <c r="L9" s="105">
        <f t="shared" ref="L9:L22" si="3">(K9-J9)/J9*100</f>
        <v>4.1620690744768725</v>
      </c>
      <c r="M9" s="123">
        <f t="shared" ref="M9:M22" si="4">K9/K$22*100</f>
        <v>27.038162321190228</v>
      </c>
    </row>
    <row r="10" spans="1:13" ht="22.5" customHeight="1" x14ac:dyDescent="0.25">
      <c r="A10" s="91" t="s">
        <v>199</v>
      </c>
      <c r="B10" s="121">
        <v>2240562.0018500001</v>
      </c>
      <c r="C10" s="121">
        <v>2591910.5782400002</v>
      </c>
      <c r="D10" s="105">
        <f t="shared" ref="D10:D22" si="5">(C10-B10)/B10*100</f>
        <v>15.681269971547163</v>
      </c>
      <c r="E10" s="123">
        <f t="shared" si="0"/>
        <v>21.474854681996387</v>
      </c>
      <c r="F10" s="121">
        <v>12121165.24587</v>
      </c>
      <c r="G10" s="121">
        <v>14698645.98377</v>
      </c>
      <c r="H10" s="105">
        <f t="shared" si="1"/>
        <v>21.264298321303851</v>
      </c>
      <c r="I10" s="107">
        <f t="shared" si="2"/>
        <v>20.526395003169775</v>
      </c>
      <c r="J10" s="121">
        <v>23301583.295589998</v>
      </c>
      <c r="K10" s="121">
        <v>27101289.43048</v>
      </c>
      <c r="L10" s="105">
        <f t="shared" si="3"/>
        <v>16.306643573053357</v>
      </c>
      <c r="M10" s="123">
        <f t="shared" si="4"/>
        <v>19.661733458630188</v>
      </c>
    </row>
    <row r="11" spans="1:13" ht="22.5" customHeight="1" x14ac:dyDescent="0.25">
      <c r="A11" s="91" t="s">
        <v>200</v>
      </c>
      <c r="B11" s="121">
        <v>1663269.07608</v>
      </c>
      <c r="C11" s="121">
        <v>1517822.58243</v>
      </c>
      <c r="D11" s="105">
        <f t="shared" si="5"/>
        <v>-8.7446159939911237</v>
      </c>
      <c r="E11" s="123">
        <f t="shared" si="0"/>
        <v>12.575672812319748</v>
      </c>
      <c r="F11" s="121">
        <v>9395573.4649800006</v>
      </c>
      <c r="G11" s="121">
        <v>8987105.0714800004</v>
      </c>
      <c r="H11" s="105">
        <f t="shared" si="1"/>
        <v>-4.3474556930716277</v>
      </c>
      <c r="I11" s="107">
        <f t="shared" si="2"/>
        <v>12.550330747191317</v>
      </c>
      <c r="J11" s="121">
        <v>18791362.995979998</v>
      </c>
      <c r="K11" s="121">
        <v>17982867.84386</v>
      </c>
      <c r="L11" s="105">
        <f t="shared" si="3"/>
        <v>-4.3024827538745214</v>
      </c>
      <c r="M11" s="123">
        <f t="shared" si="4"/>
        <v>13.046403392529829</v>
      </c>
    </row>
    <row r="12" spans="1:13" ht="22.5" customHeight="1" x14ac:dyDescent="0.25">
      <c r="A12" s="91" t="s">
        <v>201</v>
      </c>
      <c r="B12" s="121">
        <v>819254.58592999994</v>
      </c>
      <c r="C12" s="121">
        <v>868835.32955000002</v>
      </c>
      <c r="D12" s="105">
        <f t="shared" si="5"/>
        <v>6.0519336078805228</v>
      </c>
      <c r="E12" s="123">
        <f t="shared" si="0"/>
        <v>7.1985941958461446</v>
      </c>
      <c r="F12" s="121">
        <v>4922651.6732000001</v>
      </c>
      <c r="G12" s="121">
        <v>6120529.9024400003</v>
      </c>
      <c r="H12" s="105">
        <f t="shared" si="1"/>
        <v>24.334003475434045</v>
      </c>
      <c r="I12" s="107">
        <f t="shared" si="2"/>
        <v>8.5472100317891062</v>
      </c>
      <c r="J12" s="121">
        <v>10237081.77132</v>
      </c>
      <c r="K12" s="121">
        <v>11207268.782360001</v>
      </c>
      <c r="L12" s="105">
        <f t="shared" si="3"/>
        <v>9.4771833683897722</v>
      </c>
      <c r="M12" s="123">
        <f t="shared" si="4"/>
        <v>8.1307692817804966</v>
      </c>
    </row>
    <row r="13" spans="1:13" ht="22.5" customHeight="1" x14ac:dyDescent="0.25">
      <c r="A13" s="92" t="s">
        <v>202</v>
      </c>
      <c r="B13" s="121">
        <v>964171.94136000006</v>
      </c>
      <c r="C13" s="121">
        <v>921552.57301000005</v>
      </c>
      <c r="D13" s="105">
        <f t="shared" si="5"/>
        <v>-4.4203078851147461</v>
      </c>
      <c r="E13" s="123">
        <f t="shared" si="0"/>
        <v>7.6353743656727051</v>
      </c>
      <c r="F13" s="121">
        <v>5518641.9468499999</v>
      </c>
      <c r="G13" s="121">
        <v>5648320.9184900001</v>
      </c>
      <c r="H13" s="105">
        <f t="shared" si="1"/>
        <v>2.3498348486627205</v>
      </c>
      <c r="I13" s="107">
        <f t="shared" si="2"/>
        <v>7.8877786706075579</v>
      </c>
      <c r="J13" s="121">
        <v>11138314.35626</v>
      </c>
      <c r="K13" s="121">
        <v>11159943.421630001</v>
      </c>
      <c r="L13" s="105">
        <f t="shared" si="3"/>
        <v>0.19418616388614357</v>
      </c>
      <c r="M13" s="123">
        <f t="shared" si="4"/>
        <v>8.0964351726638917</v>
      </c>
    </row>
    <row r="14" spans="1:13" ht="22.5" customHeight="1" x14ac:dyDescent="0.25">
      <c r="A14" s="91" t="s">
        <v>203</v>
      </c>
      <c r="B14" s="121">
        <v>1008129.99705</v>
      </c>
      <c r="C14" s="121">
        <v>1005680.97646</v>
      </c>
      <c r="D14" s="105">
        <f t="shared" si="5"/>
        <v>-0.24292706269690606</v>
      </c>
      <c r="E14" s="123">
        <f t="shared" si="0"/>
        <v>8.3324066066321478</v>
      </c>
      <c r="F14" s="121">
        <v>5463106.1171300001</v>
      </c>
      <c r="G14" s="121">
        <v>5546186.9955599997</v>
      </c>
      <c r="H14" s="105">
        <f t="shared" si="1"/>
        <v>1.5207626696009606</v>
      </c>
      <c r="I14" s="107">
        <f t="shared" si="2"/>
        <v>7.7451504824329911</v>
      </c>
      <c r="J14" s="121">
        <v>10655272.97903</v>
      </c>
      <c r="K14" s="121">
        <v>10984674.894680001</v>
      </c>
      <c r="L14" s="105">
        <f t="shared" si="3"/>
        <v>3.0914451117139543</v>
      </c>
      <c r="M14" s="123">
        <f t="shared" si="4"/>
        <v>7.969279486237328</v>
      </c>
    </row>
    <row r="15" spans="1:13" ht="22.5" customHeight="1" x14ac:dyDescent="0.25">
      <c r="A15" s="91" t="s">
        <v>204</v>
      </c>
      <c r="B15" s="121">
        <v>674736.22472000006</v>
      </c>
      <c r="C15" s="121">
        <v>584064.25274000003</v>
      </c>
      <c r="D15" s="105">
        <f t="shared" si="5"/>
        <v>-13.438136068302367</v>
      </c>
      <c r="E15" s="123">
        <f t="shared" si="0"/>
        <v>4.8391696294774373</v>
      </c>
      <c r="F15" s="121">
        <v>3926434.6385499998</v>
      </c>
      <c r="G15" s="121">
        <v>3939534.87867</v>
      </c>
      <c r="H15" s="105">
        <f t="shared" si="1"/>
        <v>0.33364212895284606</v>
      </c>
      <c r="I15" s="107">
        <f t="shared" si="2"/>
        <v>5.5014896703842044</v>
      </c>
      <c r="J15" s="121">
        <v>8184449.61938</v>
      </c>
      <c r="K15" s="121">
        <v>7784973.7879799996</v>
      </c>
      <c r="L15" s="105">
        <f t="shared" si="3"/>
        <v>-4.8809125839577483</v>
      </c>
      <c r="M15" s="123">
        <f t="shared" si="4"/>
        <v>5.6479260883261357</v>
      </c>
    </row>
    <row r="16" spans="1:13" ht="22.5" customHeight="1" x14ac:dyDescent="0.25">
      <c r="A16" s="91" t="s">
        <v>205</v>
      </c>
      <c r="B16" s="121">
        <v>559801.43883999996</v>
      </c>
      <c r="C16" s="121">
        <v>487933.60758000001</v>
      </c>
      <c r="D16" s="105">
        <f t="shared" si="5"/>
        <v>-12.838093344118914</v>
      </c>
      <c r="E16" s="123">
        <f t="shared" si="0"/>
        <v>4.0426947616217115</v>
      </c>
      <c r="F16" s="121">
        <v>2857522.3725399999</v>
      </c>
      <c r="G16" s="121">
        <v>3198889.0143300002</v>
      </c>
      <c r="H16" s="105">
        <f t="shared" si="1"/>
        <v>11.946245638194798</v>
      </c>
      <c r="I16" s="107">
        <f t="shared" si="2"/>
        <v>4.4671910291560533</v>
      </c>
      <c r="J16" s="121">
        <v>6111251.6358000003</v>
      </c>
      <c r="K16" s="121">
        <v>6530813.0188300004</v>
      </c>
      <c r="L16" s="105">
        <f t="shared" si="3"/>
        <v>6.8653920347869466</v>
      </c>
      <c r="M16" s="123">
        <f t="shared" si="4"/>
        <v>4.7380441131325597</v>
      </c>
    </row>
    <row r="17" spans="1:13" ht="22.5" customHeight="1" x14ac:dyDescent="0.25">
      <c r="A17" s="91" t="s">
        <v>206</v>
      </c>
      <c r="B17" s="121">
        <v>189229.3075</v>
      </c>
      <c r="C17" s="121">
        <v>204707.55955999999</v>
      </c>
      <c r="D17" s="105">
        <f t="shared" si="5"/>
        <v>8.1796272810436612</v>
      </c>
      <c r="E17" s="123">
        <f t="shared" si="0"/>
        <v>1.6960712806852332</v>
      </c>
      <c r="F17" s="121">
        <v>1064429.8266400001</v>
      </c>
      <c r="G17" s="121">
        <v>1174935.9323499999</v>
      </c>
      <c r="H17" s="105">
        <f t="shared" si="1"/>
        <v>10.381718263084146</v>
      </c>
      <c r="I17" s="107">
        <f t="shared" si="2"/>
        <v>1.6407769176469362</v>
      </c>
      <c r="J17" s="121">
        <v>2151695.1594400001</v>
      </c>
      <c r="K17" s="121">
        <v>2258547.4509999999</v>
      </c>
      <c r="L17" s="105">
        <f t="shared" si="3"/>
        <v>4.9659586345776408</v>
      </c>
      <c r="M17" s="123">
        <f t="shared" si="4"/>
        <v>1.6385551727766672</v>
      </c>
    </row>
    <row r="18" spans="1:13" ht="22.5" customHeight="1" x14ac:dyDescent="0.25">
      <c r="A18" s="91" t="s">
        <v>207</v>
      </c>
      <c r="B18" s="121">
        <v>162993.52408999999</v>
      </c>
      <c r="C18" s="121">
        <v>152115.51373000001</v>
      </c>
      <c r="D18" s="105">
        <f t="shared" si="5"/>
        <v>-6.6738911381494415</v>
      </c>
      <c r="E18" s="123">
        <f t="shared" si="0"/>
        <v>1.2603284155146872</v>
      </c>
      <c r="F18" s="121">
        <v>945066.25743999996</v>
      </c>
      <c r="G18" s="121">
        <v>906052.82132999995</v>
      </c>
      <c r="H18" s="105">
        <f t="shared" si="1"/>
        <v>-4.1281165000726823</v>
      </c>
      <c r="I18" s="107">
        <f t="shared" si="2"/>
        <v>1.2652864845436502</v>
      </c>
      <c r="J18" s="121">
        <v>1959876.75881</v>
      </c>
      <c r="K18" s="121">
        <v>1837816.3267699999</v>
      </c>
      <c r="L18" s="105">
        <f t="shared" si="3"/>
        <v>-6.2279646662126282</v>
      </c>
      <c r="M18" s="123">
        <f t="shared" si="4"/>
        <v>1.3333186546552644</v>
      </c>
    </row>
    <row r="19" spans="1:13" ht="22.5" customHeight="1" x14ac:dyDescent="0.25">
      <c r="A19" s="91" t="s">
        <v>208</v>
      </c>
      <c r="B19" s="121">
        <v>134744.69060999999</v>
      </c>
      <c r="C19" s="121">
        <v>157768.71064999999</v>
      </c>
      <c r="D19" s="105">
        <f t="shared" si="5"/>
        <v>17.087144536655526</v>
      </c>
      <c r="E19" s="123">
        <f t="shared" si="0"/>
        <v>1.3071670616334685</v>
      </c>
      <c r="F19" s="121">
        <v>700338.01330999995</v>
      </c>
      <c r="G19" s="121">
        <v>845710.62714999996</v>
      </c>
      <c r="H19" s="105">
        <f t="shared" si="1"/>
        <v>20.757492964422564</v>
      </c>
      <c r="I19" s="107">
        <f t="shared" si="2"/>
        <v>1.1810196946322324</v>
      </c>
      <c r="J19" s="121">
        <v>1393015.6206499999</v>
      </c>
      <c r="K19" s="121">
        <v>1575071.9609600001</v>
      </c>
      <c r="L19" s="105">
        <f t="shared" si="3"/>
        <v>13.069224609631453</v>
      </c>
      <c r="M19" s="123">
        <f t="shared" si="4"/>
        <v>1.1427000606003637</v>
      </c>
    </row>
    <row r="20" spans="1:13" ht="22.5" customHeight="1" x14ac:dyDescent="0.25">
      <c r="A20" s="91" t="s">
        <v>209</v>
      </c>
      <c r="B20" s="121">
        <v>79935.103390000004</v>
      </c>
      <c r="C20" s="121">
        <v>87791.316359999997</v>
      </c>
      <c r="D20" s="105">
        <f t="shared" si="5"/>
        <v>9.8282389548805131</v>
      </c>
      <c r="E20" s="123">
        <f t="shared" si="0"/>
        <v>0.72738071174213181</v>
      </c>
      <c r="F20" s="121">
        <v>690306.67120999994</v>
      </c>
      <c r="G20" s="121">
        <v>598570.49607999995</v>
      </c>
      <c r="H20" s="105">
        <f t="shared" si="1"/>
        <v>-13.289191450113147</v>
      </c>
      <c r="I20" s="107">
        <f t="shared" si="2"/>
        <v>0.83589294233958056</v>
      </c>
      <c r="J20" s="121">
        <v>1756163.37048</v>
      </c>
      <c r="K20" s="121">
        <v>1239682.49814</v>
      </c>
      <c r="L20" s="105">
        <f t="shared" si="3"/>
        <v>-29.409614220505798</v>
      </c>
      <c r="M20" s="123">
        <f t="shared" si="4"/>
        <v>0.89937812421369334</v>
      </c>
    </row>
    <row r="21" spans="1:13" ht="22.5" customHeight="1" x14ac:dyDescent="0.25">
      <c r="A21" s="91" t="s">
        <v>210</v>
      </c>
      <c r="B21" s="121">
        <v>53516.341919999999</v>
      </c>
      <c r="C21" s="121">
        <v>70876.644</v>
      </c>
      <c r="D21" s="105">
        <f t="shared" si="5"/>
        <v>32.439253987037091</v>
      </c>
      <c r="E21" s="123">
        <f t="shared" si="0"/>
        <v>0.58723693750311712</v>
      </c>
      <c r="F21" s="121">
        <v>342440.98908999999</v>
      </c>
      <c r="G21" s="121">
        <v>432671.88290000003</v>
      </c>
      <c r="H21" s="105">
        <f t="shared" si="1"/>
        <v>26.349326361245161</v>
      </c>
      <c r="I21" s="107">
        <f t="shared" si="2"/>
        <v>0.6042185099890891</v>
      </c>
      <c r="J21" s="121">
        <v>773614.27292000002</v>
      </c>
      <c r="K21" s="121">
        <v>906000.13567999995</v>
      </c>
      <c r="L21" s="105">
        <f t="shared" si="3"/>
        <v>17.112644814619397</v>
      </c>
      <c r="M21" s="123">
        <f t="shared" si="4"/>
        <v>0.65729467326335411</v>
      </c>
    </row>
    <row r="22" spans="1:13" ht="24" customHeight="1" x14ac:dyDescent="0.2">
      <c r="A22" s="110" t="s">
        <v>42</v>
      </c>
      <c r="B22" s="122">
        <f>SUM(B9:B21)</f>
        <v>11852653.85121</v>
      </c>
      <c r="C22" s="122">
        <f>SUM(C9:C21)</f>
        <v>12069513.934420003</v>
      </c>
      <c r="D22" s="120">
        <f t="shared" si="5"/>
        <v>1.8296331431957247</v>
      </c>
      <c r="E22" s="124">
        <f t="shared" si="0"/>
        <v>100</v>
      </c>
      <c r="F22" s="108">
        <f>SUM(F9:F21)</f>
        <v>65373893.043800004</v>
      </c>
      <c r="G22" s="108">
        <f>SUM(G9:G21)</f>
        <v>71608511.779589996</v>
      </c>
      <c r="H22" s="120">
        <f>(G22-F22)/F22*100</f>
        <v>9.5368631811675133</v>
      </c>
      <c r="I22" s="112">
        <f t="shared" si="2"/>
        <v>100</v>
      </c>
      <c r="J22" s="122">
        <f>SUM(J9:J21)</f>
        <v>132233301.75239998</v>
      </c>
      <c r="K22" s="122">
        <f>SUM(K9:K21)</f>
        <v>137837741.96463001</v>
      </c>
      <c r="L22" s="120">
        <f t="shared" si="3"/>
        <v>4.2382971142353014</v>
      </c>
      <c r="M22" s="12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2" sqref="C22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8"/>
    </row>
    <row r="8" spans="9:9" x14ac:dyDescent="0.2">
      <c r="I8" s="28"/>
    </row>
    <row r="9" spans="9:9" x14ac:dyDescent="0.2">
      <c r="I9" s="28"/>
    </row>
    <row r="10" spans="9:9" x14ac:dyDescent="0.2">
      <c r="I10" s="28"/>
    </row>
    <row r="17" spans="3:14" ht="12.75" customHeight="1" x14ac:dyDescent="0.2"/>
    <row r="21" spans="3:14" x14ac:dyDescent="0.2">
      <c r="C21" s="1" t="s">
        <v>226</v>
      </c>
    </row>
    <row r="22" spans="3:14" x14ac:dyDescent="0.2">
      <c r="C22" s="106" t="s">
        <v>117</v>
      </c>
    </row>
    <row r="24" spans="3:14" x14ac:dyDescent="0.2">
      <c r="H24" s="28"/>
      <c r="I24" s="28"/>
    </row>
    <row r="25" spans="3:14" x14ac:dyDescent="0.2">
      <c r="H25" s="28"/>
      <c r="I25" s="28"/>
    </row>
    <row r="26" spans="3:14" x14ac:dyDescent="0.2">
      <c r="H26" s="165"/>
      <c r="I26" s="165"/>
      <c r="N26" t="s">
        <v>43</v>
      </c>
    </row>
    <row r="27" spans="3:14" x14ac:dyDescent="0.2">
      <c r="H27" s="165"/>
      <c r="I27" s="16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8"/>
      <c r="I37" s="28"/>
    </row>
    <row r="38" spans="8:9" x14ac:dyDescent="0.2">
      <c r="H38" s="28"/>
      <c r="I38" s="28"/>
    </row>
    <row r="39" spans="8:9" x14ac:dyDescent="0.2">
      <c r="H39" s="165"/>
      <c r="I39" s="165"/>
    </row>
    <row r="40" spans="8:9" x14ac:dyDescent="0.2">
      <c r="H40" s="165"/>
      <c r="I40" s="16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8"/>
      <c r="I49" s="28"/>
    </row>
    <row r="50" spans="3:9" x14ac:dyDescent="0.2">
      <c r="H50" s="28"/>
      <c r="I50" s="28"/>
    </row>
    <row r="51" spans="3:9" x14ac:dyDescent="0.2">
      <c r="H51" s="165"/>
      <c r="I51" s="165"/>
    </row>
    <row r="52" spans="3:9" x14ac:dyDescent="0.2">
      <c r="H52" s="165"/>
      <c r="I52" s="16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9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8.7109375" customWidth="1"/>
  </cols>
  <sheetData>
    <row r="1" spans="1:16" x14ac:dyDescent="0.2"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3" spans="1:16" ht="15.75" x14ac:dyDescent="0.25">
      <c r="A3" s="64"/>
      <c r="B3" s="119" t="s">
        <v>123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s="66" customFormat="1" x14ac:dyDescent="0.2">
      <c r="A4" s="88"/>
      <c r="B4" s="101" t="s">
        <v>105</v>
      </c>
      <c r="C4" s="101" t="s">
        <v>44</v>
      </c>
      <c r="D4" s="101" t="s">
        <v>45</v>
      </c>
      <c r="E4" s="101" t="s">
        <v>46</v>
      </c>
      <c r="F4" s="101" t="s">
        <v>47</v>
      </c>
      <c r="G4" s="101" t="s">
        <v>48</v>
      </c>
      <c r="H4" s="101" t="s">
        <v>49</v>
      </c>
      <c r="I4" s="101" t="s">
        <v>0</v>
      </c>
      <c r="J4" s="101" t="s">
        <v>104</v>
      </c>
      <c r="K4" s="101" t="s">
        <v>50</v>
      </c>
      <c r="L4" s="101" t="s">
        <v>51</v>
      </c>
      <c r="M4" s="101" t="s">
        <v>52</v>
      </c>
      <c r="N4" s="101" t="s">
        <v>53</v>
      </c>
      <c r="O4" s="102" t="s">
        <v>103</v>
      </c>
      <c r="P4" s="102" t="s">
        <v>102</v>
      </c>
    </row>
    <row r="5" spans="1:16" x14ac:dyDescent="0.2">
      <c r="A5" s="93" t="s">
        <v>101</v>
      </c>
      <c r="B5" s="94" t="s">
        <v>169</v>
      </c>
      <c r="C5" s="125">
        <v>1105020.2153400001</v>
      </c>
      <c r="D5" s="125">
        <v>1100925.68147</v>
      </c>
      <c r="E5" s="125">
        <v>1301286.3226300001</v>
      </c>
      <c r="F5" s="125">
        <v>1093749.61519</v>
      </c>
      <c r="G5" s="125">
        <v>1224497.95422</v>
      </c>
      <c r="H5" s="125">
        <v>1268671.274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125">
        <f>SUM(C5:N5)</f>
        <v>7094151.0628500003</v>
      </c>
      <c r="P5" s="96">
        <f>O5/O$26*100</f>
        <v>9.9068544877537708</v>
      </c>
    </row>
    <row r="6" spans="1:16" x14ac:dyDescent="0.2">
      <c r="A6" s="93" t="s">
        <v>100</v>
      </c>
      <c r="B6" s="94" t="s">
        <v>170</v>
      </c>
      <c r="C6" s="125">
        <v>666301.69692000002</v>
      </c>
      <c r="D6" s="125">
        <v>695711.14393000002</v>
      </c>
      <c r="E6" s="125">
        <v>865784.64150000003</v>
      </c>
      <c r="F6" s="125">
        <v>727749.98733999999</v>
      </c>
      <c r="G6" s="125">
        <v>768445.83732000005</v>
      </c>
      <c r="H6" s="125">
        <v>796863.25022000005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125">
        <f t="shared" ref="O6:O24" si="0">SUM(C6:N6)</f>
        <v>4520856.5572300004</v>
      </c>
      <c r="P6" s="96">
        <f t="shared" ref="P6:P24" si="1">O6/O$26*100</f>
        <v>6.3132949489931214</v>
      </c>
    </row>
    <row r="7" spans="1:16" x14ac:dyDescent="0.2">
      <c r="A7" s="93" t="s">
        <v>99</v>
      </c>
      <c r="B7" s="94" t="s">
        <v>171</v>
      </c>
      <c r="C7" s="125">
        <v>610396.72319000005</v>
      </c>
      <c r="D7" s="125">
        <v>665616.81227999995</v>
      </c>
      <c r="E7" s="125">
        <v>811473.20771999995</v>
      </c>
      <c r="F7" s="125">
        <v>692135.19192000001</v>
      </c>
      <c r="G7" s="125">
        <v>697321.60863000003</v>
      </c>
      <c r="H7" s="125">
        <v>730212.16937000002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125">
        <f t="shared" si="0"/>
        <v>4207155.7131099999</v>
      </c>
      <c r="P7" s="96">
        <f>O7/O$26*100</f>
        <v>5.8752173569247823</v>
      </c>
    </row>
    <row r="8" spans="1:16" x14ac:dyDescent="0.2">
      <c r="A8" s="93" t="s">
        <v>98</v>
      </c>
      <c r="B8" s="94" t="s">
        <v>173</v>
      </c>
      <c r="C8" s="125">
        <v>622146.09409000003</v>
      </c>
      <c r="D8" s="125">
        <v>694561.59976999997</v>
      </c>
      <c r="E8" s="125">
        <v>840562.14989</v>
      </c>
      <c r="F8" s="125">
        <v>670590.26414999994</v>
      </c>
      <c r="G8" s="125">
        <v>740643.38144999999</v>
      </c>
      <c r="H8" s="125">
        <v>593707.08724999998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125">
        <f t="shared" si="0"/>
        <v>4162210.5766000003</v>
      </c>
      <c r="P8" s="96">
        <f t="shared" si="1"/>
        <v>5.8124522813869195</v>
      </c>
    </row>
    <row r="9" spans="1:16" x14ac:dyDescent="0.2">
      <c r="A9" s="93" t="s">
        <v>97</v>
      </c>
      <c r="B9" s="94" t="s">
        <v>172</v>
      </c>
      <c r="C9" s="125">
        <v>508403.77194000001</v>
      </c>
      <c r="D9" s="125">
        <v>604653.14780999999</v>
      </c>
      <c r="E9" s="125">
        <v>710999.65601000004</v>
      </c>
      <c r="F9" s="125">
        <v>714552.59502000001</v>
      </c>
      <c r="G9" s="125">
        <v>686850.69321000006</v>
      </c>
      <c r="H9" s="125">
        <v>721576.43373000005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125">
        <f t="shared" si="0"/>
        <v>3947036.2977200001</v>
      </c>
      <c r="P9" s="96">
        <f t="shared" si="1"/>
        <v>5.5119652672980024</v>
      </c>
    </row>
    <row r="10" spans="1:16" x14ac:dyDescent="0.2">
      <c r="A10" s="93" t="s">
        <v>96</v>
      </c>
      <c r="B10" s="94" t="s">
        <v>174</v>
      </c>
      <c r="C10" s="125">
        <v>497995.80291999999</v>
      </c>
      <c r="D10" s="125">
        <v>507592.01932999998</v>
      </c>
      <c r="E10" s="125">
        <v>592741.65541999997</v>
      </c>
      <c r="F10" s="125">
        <v>489381.70194</v>
      </c>
      <c r="G10" s="125">
        <v>563015.96083999996</v>
      </c>
      <c r="H10" s="125">
        <v>546198.01503999997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125">
        <f t="shared" si="0"/>
        <v>3196925.1554899998</v>
      </c>
      <c r="P10" s="96">
        <f t="shared" si="1"/>
        <v>4.4644485355736627</v>
      </c>
    </row>
    <row r="11" spans="1:16" x14ac:dyDescent="0.2">
      <c r="A11" s="93" t="s">
        <v>95</v>
      </c>
      <c r="B11" s="94" t="s">
        <v>175</v>
      </c>
      <c r="C11" s="125">
        <v>446625.73332</v>
      </c>
      <c r="D11" s="125">
        <v>434935.15429999999</v>
      </c>
      <c r="E11" s="125">
        <v>575782.98852999997</v>
      </c>
      <c r="F11" s="125">
        <v>514795.26866</v>
      </c>
      <c r="G11" s="125">
        <v>499574.72973999998</v>
      </c>
      <c r="H11" s="125">
        <v>509790.91188000003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125">
        <f t="shared" si="0"/>
        <v>2981504.7864299999</v>
      </c>
      <c r="P11" s="96">
        <f t="shared" si="1"/>
        <v>4.1636178609702572</v>
      </c>
    </row>
    <row r="12" spans="1:16" x14ac:dyDescent="0.2">
      <c r="A12" s="93" t="s">
        <v>94</v>
      </c>
      <c r="B12" s="94" t="s">
        <v>211</v>
      </c>
      <c r="C12" s="125">
        <v>246252.42029000001</v>
      </c>
      <c r="D12" s="125">
        <v>274322.66229000001</v>
      </c>
      <c r="E12" s="125">
        <v>319520.37277000002</v>
      </c>
      <c r="F12" s="125">
        <v>419446.80958</v>
      </c>
      <c r="G12" s="125">
        <v>316532.94053999998</v>
      </c>
      <c r="H12" s="125">
        <v>234666.51595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125">
        <f t="shared" si="0"/>
        <v>1810741.7214199998</v>
      </c>
      <c r="P12" s="96">
        <f t="shared" si="1"/>
        <v>2.5286682775833094</v>
      </c>
    </row>
    <row r="13" spans="1:16" x14ac:dyDescent="0.2">
      <c r="A13" s="93" t="s">
        <v>93</v>
      </c>
      <c r="B13" s="94" t="s">
        <v>176</v>
      </c>
      <c r="C13" s="125">
        <v>276038.46649000002</v>
      </c>
      <c r="D13" s="125">
        <v>269188.20325000002</v>
      </c>
      <c r="E13" s="125">
        <v>333858.14062000002</v>
      </c>
      <c r="F13" s="125">
        <v>275712.05757</v>
      </c>
      <c r="G13" s="125">
        <v>296725.47681999998</v>
      </c>
      <c r="H13" s="125">
        <v>305584.35502999998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125">
        <f t="shared" si="0"/>
        <v>1757106.6997799999</v>
      </c>
      <c r="P13" s="96">
        <f t="shared" si="1"/>
        <v>2.4537679336059233</v>
      </c>
    </row>
    <row r="14" spans="1:16" x14ac:dyDescent="0.2">
      <c r="A14" s="93" t="s">
        <v>92</v>
      </c>
      <c r="B14" s="94" t="s">
        <v>177</v>
      </c>
      <c r="C14" s="125">
        <v>218383.22792</v>
      </c>
      <c r="D14" s="125">
        <v>253823.67535999999</v>
      </c>
      <c r="E14" s="125">
        <v>326402.59412999998</v>
      </c>
      <c r="F14" s="125">
        <v>249958.04245000001</v>
      </c>
      <c r="G14" s="125">
        <v>289979.67710999999</v>
      </c>
      <c r="H14" s="125">
        <v>284986.51181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125">
        <f t="shared" si="0"/>
        <v>1623533.72878</v>
      </c>
      <c r="P14" s="96">
        <f t="shared" si="1"/>
        <v>2.2672356797153026</v>
      </c>
    </row>
    <row r="15" spans="1:16" x14ac:dyDescent="0.2">
      <c r="A15" s="93" t="s">
        <v>91</v>
      </c>
      <c r="B15" s="94" t="s">
        <v>212</v>
      </c>
      <c r="C15" s="125">
        <v>223192.25143999999</v>
      </c>
      <c r="D15" s="125">
        <v>244046.8089</v>
      </c>
      <c r="E15" s="125">
        <v>321397.11417000002</v>
      </c>
      <c r="F15" s="125">
        <v>241115.76613</v>
      </c>
      <c r="G15" s="125">
        <v>266317.75101000001</v>
      </c>
      <c r="H15" s="125">
        <v>244300.69219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125">
        <f t="shared" si="0"/>
        <v>1540370.38384</v>
      </c>
      <c r="P15" s="96">
        <f t="shared" si="1"/>
        <v>2.1510995628302378</v>
      </c>
    </row>
    <row r="16" spans="1:16" x14ac:dyDescent="0.2">
      <c r="A16" s="93" t="s">
        <v>90</v>
      </c>
      <c r="B16" s="94" t="s">
        <v>213</v>
      </c>
      <c r="C16" s="125">
        <v>272028.05037000001</v>
      </c>
      <c r="D16" s="125">
        <v>284607.03813</v>
      </c>
      <c r="E16" s="125">
        <v>232881.37325999999</v>
      </c>
      <c r="F16" s="125">
        <v>248380.29253999999</v>
      </c>
      <c r="G16" s="125">
        <v>233936.25768000001</v>
      </c>
      <c r="H16" s="125">
        <v>250560.12687000001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125">
        <f t="shared" si="0"/>
        <v>1522393.1388500002</v>
      </c>
      <c r="P16" s="96">
        <f t="shared" si="1"/>
        <v>2.1259946632264959</v>
      </c>
    </row>
    <row r="17" spans="1:16" x14ac:dyDescent="0.2">
      <c r="A17" s="93" t="s">
        <v>89</v>
      </c>
      <c r="B17" s="94" t="s">
        <v>214</v>
      </c>
      <c r="C17" s="125">
        <v>205116.38467</v>
      </c>
      <c r="D17" s="125">
        <v>236740.0325</v>
      </c>
      <c r="E17" s="125">
        <v>274460.18475000001</v>
      </c>
      <c r="F17" s="125">
        <v>290776.85200000001</v>
      </c>
      <c r="G17" s="125">
        <v>277900.42628000001</v>
      </c>
      <c r="H17" s="125">
        <v>188798.39511000001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125">
        <f t="shared" si="0"/>
        <v>1473792.2753099999</v>
      </c>
      <c r="P17" s="96">
        <f t="shared" si="1"/>
        <v>2.0581244305793027</v>
      </c>
    </row>
    <row r="18" spans="1:16" x14ac:dyDescent="0.2">
      <c r="A18" s="93" t="s">
        <v>88</v>
      </c>
      <c r="B18" s="94" t="s">
        <v>178</v>
      </c>
      <c r="C18" s="125">
        <v>193395.95845999999</v>
      </c>
      <c r="D18" s="125">
        <v>226926.09099</v>
      </c>
      <c r="E18" s="125">
        <v>286308.13853</v>
      </c>
      <c r="F18" s="125">
        <v>237471.62594999999</v>
      </c>
      <c r="G18" s="125">
        <v>267607.27548000001</v>
      </c>
      <c r="H18" s="125">
        <v>259102.14074</v>
      </c>
      <c r="I18" s="95">
        <v>0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125">
        <f t="shared" si="0"/>
        <v>1470811.23015</v>
      </c>
      <c r="P18" s="96">
        <f t="shared" si="1"/>
        <v>2.0539614545783831</v>
      </c>
    </row>
    <row r="19" spans="1:16" x14ac:dyDescent="0.2">
      <c r="A19" s="93" t="s">
        <v>87</v>
      </c>
      <c r="B19" s="94" t="s">
        <v>215</v>
      </c>
      <c r="C19" s="125">
        <v>217933.66897</v>
      </c>
      <c r="D19" s="125">
        <v>211794.39707000001</v>
      </c>
      <c r="E19" s="125">
        <v>313778.84479</v>
      </c>
      <c r="F19" s="125">
        <v>240801.96718000001</v>
      </c>
      <c r="G19" s="125">
        <v>252619.11540000001</v>
      </c>
      <c r="H19" s="125">
        <v>233737.58728000001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125">
        <f t="shared" si="0"/>
        <v>1470665.5806900002</v>
      </c>
      <c r="P19" s="96">
        <f t="shared" si="1"/>
        <v>2.0537580577246013</v>
      </c>
    </row>
    <row r="20" spans="1:16" x14ac:dyDescent="0.2">
      <c r="A20" s="93" t="s">
        <v>86</v>
      </c>
      <c r="B20" s="94" t="s">
        <v>216</v>
      </c>
      <c r="C20" s="125">
        <v>218017.50833000001</v>
      </c>
      <c r="D20" s="125">
        <v>179571.02506000001</v>
      </c>
      <c r="E20" s="125">
        <v>245270.14597000001</v>
      </c>
      <c r="F20" s="125">
        <v>252656.62302999999</v>
      </c>
      <c r="G20" s="125">
        <v>236060.99642000001</v>
      </c>
      <c r="H20" s="125">
        <v>201636.61543999999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125">
        <f t="shared" si="0"/>
        <v>1333212.9142500001</v>
      </c>
      <c r="P20" s="96">
        <f t="shared" si="1"/>
        <v>1.8618078788644719</v>
      </c>
    </row>
    <row r="21" spans="1:16" x14ac:dyDescent="0.2">
      <c r="A21" s="93" t="s">
        <v>85</v>
      </c>
      <c r="B21" s="94" t="s">
        <v>217</v>
      </c>
      <c r="C21" s="125">
        <v>165377.19153000001</v>
      </c>
      <c r="D21" s="125">
        <v>197725.99257</v>
      </c>
      <c r="E21" s="125">
        <v>241005.04112000001</v>
      </c>
      <c r="F21" s="125">
        <v>217648.20061</v>
      </c>
      <c r="G21" s="125">
        <v>250544.14522000001</v>
      </c>
      <c r="H21" s="125">
        <v>220291.19109000001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125">
        <f t="shared" si="0"/>
        <v>1292591.7621400002</v>
      </c>
      <c r="P21" s="96">
        <f t="shared" si="1"/>
        <v>1.8050811698455338</v>
      </c>
    </row>
    <row r="22" spans="1:16" x14ac:dyDescent="0.2">
      <c r="A22" s="93" t="s">
        <v>84</v>
      </c>
      <c r="B22" s="94" t="s">
        <v>166</v>
      </c>
      <c r="C22" s="125">
        <v>149234.41308999999</v>
      </c>
      <c r="D22" s="125">
        <v>171024.15486000001</v>
      </c>
      <c r="E22" s="125">
        <v>186788.45751000001</v>
      </c>
      <c r="F22" s="125">
        <v>167071.04128999999</v>
      </c>
      <c r="G22" s="125">
        <v>199995.95634999999</v>
      </c>
      <c r="H22" s="125">
        <v>237006.33994999999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125">
        <f t="shared" si="0"/>
        <v>1111120.36305</v>
      </c>
      <c r="P22" s="96">
        <f t="shared" si="1"/>
        <v>1.5516596217919076</v>
      </c>
    </row>
    <row r="23" spans="1:16" x14ac:dyDescent="0.2">
      <c r="A23" s="93" t="s">
        <v>83</v>
      </c>
      <c r="B23" s="94" t="s">
        <v>218</v>
      </c>
      <c r="C23" s="125">
        <v>156368.11121999999</v>
      </c>
      <c r="D23" s="125">
        <v>201656.14223</v>
      </c>
      <c r="E23" s="125">
        <v>216195.44003</v>
      </c>
      <c r="F23" s="125">
        <v>153261.11515999999</v>
      </c>
      <c r="G23" s="125">
        <v>161450.66665999999</v>
      </c>
      <c r="H23" s="125">
        <v>198570.35771000001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125">
        <f t="shared" si="0"/>
        <v>1087501.8330099999</v>
      </c>
      <c r="P23" s="96">
        <f t="shared" si="1"/>
        <v>1.5186767689814797</v>
      </c>
    </row>
    <row r="24" spans="1:16" x14ac:dyDescent="0.2">
      <c r="A24" s="93" t="s">
        <v>82</v>
      </c>
      <c r="B24" s="94" t="s">
        <v>219</v>
      </c>
      <c r="C24" s="125">
        <v>121451.12727</v>
      </c>
      <c r="D24" s="125">
        <v>147234.65865999999</v>
      </c>
      <c r="E24" s="125">
        <v>181771.42834000001</v>
      </c>
      <c r="F24" s="125">
        <v>182068.96818</v>
      </c>
      <c r="G24" s="125">
        <v>155790.49208</v>
      </c>
      <c r="H24" s="125">
        <v>133017.58314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125">
        <f t="shared" si="0"/>
        <v>921334.25766999996</v>
      </c>
      <c r="P24" s="96">
        <f t="shared" si="1"/>
        <v>1.2866267358074048</v>
      </c>
    </row>
    <row r="25" spans="1:16" x14ac:dyDescent="0.2">
      <c r="A25" s="97"/>
      <c r="B25" s="166" t="s">
        <v>81</v>
      </c>
      <c r="C25" s="166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26">
        <f>SUM(O5:O24)</f>
        <v>48525016.038370021</v>
      </c>
      <c r="P25" s="99">
        <f>SUM(P5:P24)</f>
        <v>67.76431297403488</v>
      </c>
    </row>
    <row r="26" spans="1:16" ht="13.5" customHeight="1" x14ac:dyDescent="0.2">
      <c r="A26" s="97"/>
      <c r="B26" s="167" t="s">
        <v>80</v>
      </c>
      <c r="C26" s="167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26">
        <v>71608511.779590011</v>
      </c>
      <c r="P26" s="95">
        <f>O26/O$26*100</f>
        <v>100</v>
      </c>
    </row>
    <row r="27" spans="1:16" x14ac:dyDescent="0.2">
      <c r="B27" s="65"/>
    </row>
    <row r="28" spans="1:16" x14ac:dyDescent="0.2">
      <c r="B28" s="28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25" sqref="O2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0" t="s">
        <v>2</v>
      </c>
    </row>
    <row r="2" spans="2:2" ht="15" x14ac:dyDescent="0.25">
      <c r="B2" s="30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9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2017-07-01T02:34:57Z</cp:lastPrinted>
  <dcterms:created xsi:type="dcterms:W3CDTF">2013-08-01T04:41:02Z</dcterms:created>
  <dcterms:modified xsi:type="dcterms:W3CDTF">2017-07-01T02:35:08Z</dcterms:modified>
</cp:coreProperties>
</file>