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aylık ihracat rakamları,\13. Mart 17\"/>
    </mc:Choice>
  </mc:AlternateContent>
  <bookViews>
    <workbookView xWindow="240" yWindow="480" windowWidth="15570" windowHeight="7590" tabRatio="788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7_AYLIK_IHR" sheetId="22" r:id="rId14"/>
  </sheets>
  <calcPr calcId="152511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I8" i="1"/>
  <c r="O67" i="22" l="1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K7" i="2" l="1"/>
  <c r="J7" i="2"/>
  <c r="G7" i="2"/>
  <c r="F7" i="2"/>
  <c r="C7" i="2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8" i="1" l="1"/>
  <c r="K22" i="1"/>
  <c r="K22" i="2" s="1"/>
  <c r="G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J44" i="1"/>
  <c r="K8" i="2"/>
  <c r="K29" i="2"/>
  <c r="K18" i="2"/>
  <c r="C8" i="1"/>
  <c r="G23" i="2"/>
  <c r="K27" i="2"/>
  <c r="C22" i="1"/>
  <c r="C22" i="2" s="1"/>
  <c r="G42" i="2"/>
  <c r="J46" i="2"/>
  <c r="K44" i="1" l="1"/>
  <c r="J44" i="2"/>
  <c r="J45" i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F44" i="2" l="1"/>
  <c r="F45" i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63" i="22"/>
  <c r="O64" i="22"/>
  <c r="O65" i="22"/>
  <c r="O66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D44" i="3"/>
  <c r="E44" i="1"/>
  <c r="D44" i="1"/>
  <c r="B44" i="3" s="1"/>
  <c r="D43" i="3"/>
  <c r="E43" i="1"/>
  <c r="D43" i="1"/>
  <c r="B43" i="3" s="1"/>
  <c r="D42" i="3"/>
  <c r="E42" i="1"/>
  <c r="D42" i="1"/>
  <c r="B42" i="3" s="1"/>
  <c r="D41" i="3"/>
  <c r="E41" i="1"/>
  <c r="D41" i="1"/>
  <c r="B41" i="3" s="1"/>
  <c r="D40" i="3"/>
  <c r="E40" i="1"/>
  <c r="D40" i="1"/>
  <c r="B40" i="3" s="1"/>
  <c r="D39" i="3"/>
  <c r="E39" i="1"/>
  <c r="D39" i="1"/>
  <c r="B39" i="3" s="1"/>
  <c r="D38" i="3"/>
  <c r="E38" i="1"/>
  <c r="D38" i="1"/>
  <c r="B38" i="3" s="1"/>
  <c r="D37" i="3"/>
  <c r="E37" i="1"/>
  <c r="D37" i="1"/>
  <c r="B37" i="3" s="1"/>
  <c r="D36" i="3"/>
  <c r="E36" i="1"/>
  <c r="D36" i="1"/>
  <c r="B36" i="3" s="1"/>
  <c r="D35" i="3"/>
  <c r="E35" i="1"/>
  <c r="D35" i="1"/>
  <c r="B35" i="3" s="1"/>
  <c r="D34" i="3"/>
  <c r="E34" i="1"/>
  <c r="D34" i="1"/>
  <c r="B34" i="3" s="1"/>
  <c r="D33" i="3"/>
  <c r="E33" i="1"/>
  <c r="D33" i="1"/>
  <c r="B33" i="3" s="1"/>
  <c r="D32" i="3"/>
  <c r="E32" i="1"/>
  <c r="D32" i="1"/>
  <c r="B32" i="3" s="1"/>
  <c r="D31" i="3"/>
  <c r="E31" i="1"/>
  <c r="D31" i="1"/>
  <c r="B31" i="3" s="1"/>
  <c r="D30" i="3"/>
  <c r="E30" i="1"/>
  <c r="D30" i="1"/>
  <c r="B30" i="3" s="1"/>
  <c r="D29" i="3"/>
  <c r="E29" i="1"/>
  <c r="D29" i="1"/>
  <c r="B29" i="3" s="1"/>
  <c r="D28" i="3"/>
  <c r="E28" i="1"/>
  <c r="D28" i="1"/>
  <c r="B28" i="3" s="1"/>
  <c r="D27" i="3"/>
  <c r="E27" i="1"/>
  <c r="D27" i="1"/>
  <c r="B27" i="3" s="1"/>
  <c r="D26" i="3"/>
  <c r="E26" i="1"/>
  <c r="D26" i="1"/>
  <c r="B26" i="3" s="1"/>
  <c r="D25" i="3"/>
  <c r="E25" i="1"/>
  <c r="D25" i="1"/>
  <c r="B25" i="3" s="1"/>
  <c r="D24" i="3"/>
  <c r="E24" i="1"/>
  <c r="D24" i="1"/>
  <c r="B24" i="3" s="1"/>
  <c r="D23" i="3"/>
  <c r="E23" i="1"/>
  <c r="D22" i="3"/>
  <c r="E22" i="1"/>
  <c r="D22" i="1"/>
  <c r="B22" i="3" s="1"/>
  <c r="D21" i="3"/>
  <c r="E21" i="1"/>
  <c r="D21" i="1"/>
  <c r="B21" i="3" s="1"/>
  <c r="D20" i="3"/>
  <c r="E20" i="1"/>
  <c r="D20" i="1"/>
  <c r="B20" i="3" s="1"/>
  <c r="D19" i="3"/>
  <c r="E19" i="1"/>
  <c r="D19" i="1"/>
  <c r="B19" i="3" s="1"/>
  <c r="D18" i="3"/>
  <c r="E18" i="1"/>
  <c r="D18" i="1"/>
  <c r="B18" i="3" s="1"/>
  <c r="D17" i="3"/>
  <c r="E17" i="1"/>
  <c r="D17" i="1"/>
  <c r="B17" i="3" s="1"/>
  <c r="D16" i="3"/>
  <c r="E16" i="1"/>
  <c r="D16" i="1"/>
  <c r="B16" i="3" s="1"/>
  <c r="D15" i="3"/>
  <c r="E15" i="1"/>
  <c r="D15" i="1"/>
  <c r="B15" i="3" s="1"/>
  <c r="D14" i="3"/>
  <c r="E14" i="1"/>
  <c r="D14" i="1"/>
  <c r="B14" i="3" s="1"/>
  <c r="D13" i="3"/>
  <c r="E13" i="1"/>
  <c r="D13" i="1"/>
  <c r="B13" i="3" s="1"/>
  <c r="D12" i="3"/>
  <c r="E12" i="1"/>
  <c r="D12" i="1"/>
  <c r="B12" i="3" s="1"/>
  <c r="D11" i="3"/>
  <c r="E11" i="1"/>
  <c r="D11" i="1"/>
  <c r="B11" i="3" s="1"/>
  <c r="D10" i="3"/>
  <c r="E10" i="1"/>
  <c r="D10" i="1"/>
  <c r="B10" i="3" s="1"/>
  <c r="D9" i="3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<sst xmlns="http://schemas.openxmlformats.org/spreadsheetml/2006/main" count="421" uniqueCount="231">
  <si>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</si>
  <si>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</si>
  <si>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</si>
  <si>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</si>
  <si>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</si>
  <si>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</si>
  <si>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</si>
  <si>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</si>
  <si>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</si>
  <si>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</si>
  <si>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</si>
  <si>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</si>
  <si>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</si>
  <si>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</si>
  <si>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</si>
  <si>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</si>
  <si>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</si>
  <si>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</si>
  <si>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</si>
  <si>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</si>
  <si>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</si>
  <si>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</si>
  <si>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</si>
  <si>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</si>
  <si>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</si>
  <si>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</si>
  <si>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</si>
  <si>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</si>
  <si>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</si>
  <si>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</si>
  <si>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</si>
  <si>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</si>
  <si>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</si>
  <si>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</si>
  <si>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</si>
  <si>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</si>
  <si>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</si>
  <si>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</si>
  <si>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</si>
  <si>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</si>
  <si>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</si>
  <si>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</si>
  <si>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</si>
  <si>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</si>
  <si>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</si>
  <si>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</si>
  <si>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</si>
  <si>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</si>
  <si>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</si>
  <si>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</si>
  <si>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</si>
  <si>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</si>
  <si>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</si>
  <si>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</si>
  <si>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</si>
  <si>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</si>
  <si>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</si>
  <si>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</si>
  <si>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</si>
  <si>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</si>
  <si>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</si>
  <si>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</si>
  <si>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</si>
  <si>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</si>
  <si>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</si>
  <si>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</si>
  <si>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</si>
  <si>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</si>
  <si>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</si>
  <si>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</si>
  <si>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</si>
  <si>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</si>
  <si>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</si>
  <si>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</si>
  <si>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</si>
  <si>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</si>
  <si>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</si>
  <si>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</si>
  <si>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</si>
  <si>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</si>
  <si>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</si>
  <si>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</si>
  <si>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</si>
  <si>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</si>
  <si>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</si>
  <si>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</si>
  <si>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</si>
  <si>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</si>
  <si>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</si>
  <si>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</si>
  <si>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</si>
  <si>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</si>
  <si>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</si>
  <si>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</si>
  <si>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</si>
  <si>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</si>
  <si>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</si>
  <si>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</si>
  <si>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</si>
  <si>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</si>
  <si>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</si>
  <si>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</si>
  <si>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</si>
  <si>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</si>
  <si>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</si>
  <si>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</si>
  <si>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</si>
  <si>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</si>
  <si>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</si>
  <si>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</si>
  <si>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</si>
  <si>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Pay(15)  (%)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</si>
  <si>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</si>
  <si>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</si>
  <si>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</si>
  <si>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</si>
  <si>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</si>
  <si>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</si>
  <si>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</si>
  <si>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</si>
  <si>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Değişim    ('16/'15)</t>
  </si>
  <si>
    <t xml:space="preserve"> Pay(16)  (%)</t>
  </si>
  <si>
    <t>Not: İlgili dönem ortalama MB Dolar Satış Kuru baz alınarak hesaplanmıştır.</t>
  </si>
  <si>
    <t>1 Mart - 31 Mart</t>
  </si>
  <si>
    <t>1 Nisan - 31 Mart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</si>
  <si>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=2016 Yılında 0 fobusd üzerindeki İller baz alınmıştır.</t>
    </r>
  </si>
  <si>
    <t>2017 İHRACAT RAKAMLARI - TL</t>
  </si>
  <si>
    <t>SON 12 AYLIK
(2017/2016)</t>
  </si>
  <si>
    <t>Değişim    ('17/'16)</t>
  </si>
  <si>
    <t xml:space="preserve"> Pay(17)  (%)</t>
  </si>
  <si>
    <t>2017 YILI İHRACATIMIZDA İLK 20 ÜLKE (1.000 $)</t>
  </si>
  <si>
    <t>MART (2017/2016)</t>
  </si>
  <si>
    <t>OCAK-MART
(2017/2016)</t>
  </si>
  <si>
    <t>1 - 31 MART İHRACAT RAKAMLARI</t>
  </si>
  <si>
    <t xml:space="preserve">SEKTÖREL BAZDA İHRACAT RAKAMLARI -1.000 $ </t>
  </si>
  <si>
    <t>1 - 31 MART</t>
  </si>
  <si>
    <t>1 OCAK  -  31 MART</t>
  </si>
  <si>
    <t>2015 - 2016</t>
  </si>
  <si>
    <t>2016 - 2017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</si>
  <si>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</si>
  <si>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</si>
  <si>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</si>
  <si>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</si>
  <si>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</si>
  <si>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</si>
  <si>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</si>
  <si>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</si>
  <si>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</si>
  <si>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</si>
  <si>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</si>
  <si>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</si>
  <si>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</si>
  <si>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</si>
  <si>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</si>
  <si>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</si>
  <si>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</si>
  <si>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</si>
  <si>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</si>
  <si>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</si>
  <si>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</si>
  <si>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</si>
  <si>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</si>
  <si>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</si>
  <si>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</si>
  <si>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</si>
  <si>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</si>
  <si>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2016  1 - 31 MART</t>
  </si>
  <si>
    <t>2017  1 - 31 MART</t>
  </si>
  <si>
    <t>CEBELİ TARIK</t>
  </si>
  <si>
    <t>SINGAPUR</t>
  </si>
  <si>
    <t xml:space="preserve">HAITI </t>
  </si>
  <si>
    <t>RUANDA</t>
  </si>
  <si>
    <t>TAYVAN</t>
  </si>
  <si>
    <t xml:space="preserve">ESTONYA </t>
  </si>
  <si>
    <t>KANADA</t>
  </si>
  <si>
    <t>PANAMA</t>
  </si>
  <si>
    <t xml:space="preserve">BAHREYN </t>
  </si>
  <si>
    <t xml:space="preserve">SENEGAL </t>
  </si>
  <si>
    <t xml:space="preserve">ALMANYA </t>
  </si>
  <si>
    <t>BİRLEŞİK KRALLIK</t>
  </si>
  <si>
    <t>IRAK</t>
  </si>
  <si>
    <t>İTALYA</t>
  </si>
  <si>
    <t>BİRLEŞİK DEVLETLER</t>
  </si>
  <si>
    <t>FRANSA</t>
  </si>
  <si>
    <t>İSPANYA</t>
  </si>
  <si>
    <t>HOLLANDA</t>
  </si>
  <si>
    <t>İSRAİL</t>
  </si>
  <si>
    <t xml:space="preserve">POLONYA </t>
  </si>
  <si>
    <t>İSTANBUL</t>
  </si>
  <si>
    <t>KOCAELI</t>
  </si>
  <si>
    <t>BURSA</t>
  </si>
  <si>
    <t>İZMIR</t>
  </si>
  <si>
    <t>GAZIANTEP</t>
  </si>
  <si>
    <t>ANKARA</t>
  </si>
  <si>
    <t>SAKARYA</t>
  </si>
  <si>
    <t>MANISA</t>
  </si>
  <si>
    <t>HATAY</t>
  </si>
  <si>
    <t>DENIZLI</t>
  </si>
  <si>
    <t>MUŞ</t>
  </si>
  <si>
    <t>YALOVA</t>
  </si>
  <si>
    <t>KASTAMONU</t>
  </si>
  <si>
    <t>KARS</t>
  </si>
  <si>
    <t>VAN</t>
  </si>
  <si>
    <t>ELAZIĞ</t>
  </si>
  <si>
    <t>KARABÜK</t>
  </si>
  <si>
    <t>AKSARAY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</si>
  <si>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</si>
  <si>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</si>
  <si>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</si>
  <si>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</si>
  <si>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</si>
  <si>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</si>
  <si>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</si>
  <si>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</si>
  <si>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</si>
  <si>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</si>
  <si>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</si>
  <si>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</si>
  <si>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</si>
  <si>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BİRLEŞİK ARAP EMİRLİKLERİ</t>
  </si>
  <si>
    <t>İRAN (İSLAM CUM.)</t>
  </si>
  <si>
    <t>BELÇİKA</t>
  </si>
  <si>
    <t xml:space="preserve">SUUDİ ARABİSTAN </t>
  </si>
  <si>
    <t xml:space="preserve">ROMANYA </t>
  </si>
  <si>
    <t>ÇİN HALK CUMHURİYETİ</t>
  </si>
  <si>
    <t>BULGARİSTAN</t>
  </si>
  <si>
    <t xml:space="preserve">MISIR </t>
  </si>
  <si>
    <t xml:space="preserve">RUSYA FEDERASYONU </t>
  </si>
  <si>
    <t>CEZAYİR</t>
  </si>
  <si>
    <t>*Ocak - Mart dönemi için ilk 2 ay TUİK, son ay TİM rakamı kullanılmıştır.</t>
  </si>
  <si>
    <t>1 Ocak - 31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</si>
</sst>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8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</fonts>
  <fills count="4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19" applyNumberFormat="0" applyFill="0" applyAlignment="0" applyProtection="0"/>
    <xf numFmtId="0" fontId="59" fillId="0" borderId="20" applyNumberFormat="0" applyFill="0" applyAlignment="0" applyProtection="0"/>
    <xf numFmtId="0" fontId="60" fillId="0" borderId="21" applyNumberFormat="0" applyFill="0" applyAlignment="0" applyProtection="0"/>
    <xf numFmtId="0" fontId="61" fillId="0" borderId="22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3" applyNumberFormat="0" applyAlignment="0" applyProtection="0"/>
    <xf numFmtId="0" fontId="62" fillId="40" borderId="23" applyNumberFormat="0" applyAlignment="0" applyProtection="0"/>
    <xf numFmtId="0" fontId="63" fillId="41" borderId="24" applyNumberFormat="0" applyAlignment="0" applyProtection="0"/>
    <xf numFmtId="0" fontId="63" fillId="41" borderId="24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5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3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0" applyNumberFormat="0" applyFill="0" applyAlignment="0" applyProtection="0"/>
    <xf numFmtId="0" fontId="7" fillId="0" borderId="2" applyNumberFormat="0" applyFill="0" applyAlignment="0" applyProtection="0"/>
    <xf numFmtId="0" fontId="60" fillId="0" borderId="21" applyNumberFormat="0" applyFill="0" applyAlignment="0" applyProtection="0"/>
    <xf numFmtId="0" fontId="8" fillId="0" borderId="3" applyNumberFormat="0" applyFill="0" applyAlignment="0" applyProtection="0"/>
    <xf numFmtId="0" fontId="61" fillId="0" borderId="22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3" applyNumberFormat="0" applyAlignment="0" applyProtection="0"/>
    <xf numFmtId="0" fontId="65" fillId="32" borderId="23" applyNumberFormat="0" applyAlignment="0" applyProtection="0"/>
    <xf numFmtId="0" fontId="11" fillId="0" borderId="6" applyNumberFormat="0" applyFill="0" applyAlignment="0" applyProtection="0"/>
    <xf numFmtId="0" fontId="58" fillId="0" borderId="19" applyNumberFormat="0" applyFill="0" applyAlignment="0" applyProtection="0"/>
    <xf numFmtId="0" fontId="58" fillId="0" borderId="19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26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28" fillId="29" borderId="26" applyNumberFormat="0" applyFont="0" applyAlignment="0" applyProtection="0"/>
    <xf numFmtId="0" fontId="10" fillId="3" borderId="5" applyNumberFormat="0" applyAlignment="0" applyProtection="0"/>
    <xf numFmtId="0" fontId="64" fillId="40" borderId="25" applyNumberFormat="0" applyAlignment="0" applyProtection="0"/>
    <xf numFmtId="0" fontId="64" fillId="40" borderId="25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27" applyNumberFormat="0" applyFill="0" applyAlignment="0" applyProtection="0"/>
    <xf numFmtId="0" fontId="14" fillId="0" borderId="8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3" applyNumberFormat="0" applyAlignment="0" applyProtection="0"/>
    <xf numFmtId="0" fontId="62" fillId="40" borderId="23" applyNumberFormat="0" applyAlignment="0" applyProtection="0"/>
    <xf numFmtId="0" fontId="62" fillId="40" borderId="23" applyNumberFormat="0" applyAlignment="0" applyProtection="0"/>
    <xf numFmtId="0" fontId="63" fillId="41" borderId="24" applyNumberFormat="0" applyAlignment="0" applyProtection="0"/>
    <xf numFmtId="0" fontId="63" fillId="41" borderId="24" applyNumberFormat="0" applyAlignment="0" applyProtection="0"/>
    <xf numFmtId="0" fontId="63" fillId="41" borderId="24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3" applyNumberFormat="0" applyAlignment="0" applyProtection="0"/>
    <xf numFmtId="0" fontId="65" fillId="32" borderId="23" applyNumberFormat="0" applyAlignment="0" applyProtection="0"/>
    <xf numFmtId="0" fontId="65" fillId="32" borderId="23" applyNumberFormat="0" applyAlignment="0" applyProtection="0"/>
    <xf numFmtId="0" fontId="65" fillId="32" borderId="23" applyNumberFormat="0" applyAlignment="0" applyProtection="0"/>
    <xf numFmtId="0" fontId="63" fillId="41" borderId="24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19" applyNumberFormat="0" applyFill="0" applyAlignment="0" applyProtection="0"/>
    <xf numFmtId="0" fontId="58" fillId="0" borderId="19" applyNumberFormat="0" applyFill="0" applyAlignment="0" applyProtection="0"/>
    <xf numFmtId="0" fontId="58" fillId="0" borderId="19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2" fillId="4" borderId="7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53" fillId="29" borderId="26" applyNumberFormat="0" applyFont="0" applyAlignment="0" applyProtection="0"/>
    <xf numFmtId="0" fontId="2" fillId="4" borderId="7" applyNumberFormat="0" applyFont="0" applyAlignment="0" applyProtection="0"/>
    <xf numFmtId="0" fontId="16" fillId="29" borderId="26" applyNumberFormat="0" applyFont="0" applyAlignment="0" applyProtection="0"/>
    <xf numFmtId="0" fontId="67" fillId="32" borderId="0" applyNumberFormat="0" applyBorder="0" applyAlignment="0" applyProtection="0"/>
    <xf numFmtId="0" fontId="64" fillId="40" borderId="25" applyNumberFormat="0" applyAlignment="0" applyProtection="0"/>
    <xf numFmtId="0" fontId="64" fillId="40" borderId="25" applyNumberFormat="0" applyAlignment="0" applyProtection="0"/>
    <xf numFmtId="0" fontId="64" fillId="40" borderId="25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0" fontId="68" fillId="0" borderId="27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78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0" fontId="45" fillId="0" borderId="0" xfId="0" applyFont="1"/>
    <xf numFmtId="0" fontId="46" fillId="26" borderId="14" xfId="0" applyFont="1" applyFill="1" applyBorder="1"/>
    <xf numFmtId="0" fontId="47" fillId="0" borderId="0" xfId="0" applyFont="1"/>
    <xf numFmtId="0" fontId="48" fillId="26" borderId="14" xfId="0" applyFont="1" applyFill="1" applyBorder="1"/>
    <xf numFmtId="0" fontId="50" fillId="0" borderId="0" xfId="0" applyFont="1"/>
    <xf numFmtId="0" fontId="51" fillId="26" borderId="16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28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5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17" xfId="0" applyNumberFormat="1" applyFont="1" applyFill="1" applyBorder="1" applyAlignment="1">
      <alignment horizontal="right"/>
    </xf>
    <xf numFmtId="3" fontId="51" fillId="26" borderId="18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49" fontId="44" fillId="26" borderId="29" xfId="0" applyNumberFormat="1" applyFont="1" applyFill="1" applyBorder="1" applyAlignment="1">
      <alignment horizontal="center"/>
    </xf>
    <xf numFmtId="49" fontId="44" fillId="26" borderId="30" xfId="0" applyNumberFormat="1" applyFont="1" applyFill="1" applyBorder="1" applyAlignment="1">
      <alignment horizontal="center"/>
    </xf>
    <xf numFmtId="0" fontId="44" fillId="26" borderId="31" xfId="0" applyFont="1" applyFill="1" applyBorder="1" applyAlignment="1">
      <alignment horizontal="center"/>
    </xf>
    <xf numFmtId="0" fontId="51" fillId="26" borderId="32" xfId="0" applyFont="1" applyFill="1" applyBorder="1" applyAlignment="1">
      <alignment horizontal="center"/>
    </xf>
    <xf numFmtId="3" fontId="51" fillId="26" borderId="33" xfId="0" applyNumberFormat="1" applyFont="1" applyFill="1" applyBorder="1" applyAlignment="1">
      <alignment horizontal="right"/>
    </xf>
    <xf numFmtId="3" fontId="51" fillId="26" borderId="34" xfId="0" applyNumberFormat="1" applyFont="1" applyFill="1" applyBorder="1" applyAlignment="1">
      <alignment horizontal="right"/>
    </xf>
    <xf numFmtId="0" fontId="46" fillId="26" borderId="29" xfId="0" applyFont="1" applyFill="1" applyBorder="1"/>
    <xf numFmtId="3" fontId="46" fillId="26" borderId="30" xfId="0" applyNumberFormat="1" applyFont="1" applyFill="1" applyBorder="1" applyAlignment="1">
      <alignment horizontal="right"/>
    </xf>
    <xf numFmtId="3" fontId="46" fillId="26" borderId="31" xfId="0" applyNumberFormat="1" applyFont="1" applyFill="1" applyBorder="1" applyAlignment="1">
      <alignment horizontal="right"/>
    </xf>
    <xf numFmtId="0" fontId="48" fillId="26" borderId="35" xfId="0" applyFont="1" applyFill="1" applyBorder="1"/>
    <xf numFmtId="3" fontId="48" fillId="26" borderId="36" xfId="0" applyNumberFormat="1" applyFont="1" applyFill="1" applyBorder="1" applyAlignment="1">
      <alignment horizontal="right"/>
    </xf>
    <xf numFmtId="3" fontId="46" fillId="26" borderId="37" xfId="0" applyNumberFormat="1" applyFont="1" applyFill="1" applyBorder="1" applyAlignment="1">
      <alignment horizontal="right"/>
    </xf>
    <xf numFmtId="166" fontId="21" fillId="45" borderId="9" xfId="2" applyNumberFormat="1" applyFont="1" applyFill="1" applyBorder="1" applyAlignment="1">
      <alignment horizontal="center"/>
    </xf>
    <xf numFmtId="166" fontId="75" fillId="45" borderId="9" xfId="2" applyNumberFormat="1" applyFont="1" applyFill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'2002_2017_AYLIK_IHR'!$A$25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'2002_2017_AYLIK_IHR'!$C$25:$N$25</c:f>
              <c:numCache>
                <c:formatCode>#,##0</c:formatCode>
                <c:ptCount val="12"/>
                <c:pt idx="0">
                  <c:v>7469156.7911399985</c:v>
                </c:pt>
                <c:pt idx="1">
                  <c:v>8788245.8234400004</c:v>
                </c:pt>
                <c:pt idx="2">
                  <c:v>9425403.2862400003</c:v>
                </c:pt>
                <c:pt idx="3">
                  <c:v>9437565.7390200011</c:v>
                </c:pt>
                <c:pt idx="4">
                  <c:v>8852644.6600399986</c:v>
                </c:pt>
                <c:pt idx="5">
                  <c:v>9789091.8310800008</c:v>
                </c:pt>
                <c:pt idx="6">
                  <c:v>7266347.9990500007</c:v>
                </c:pt>
                <c:pt idx="7">
                  <c:v>9145888.160600001</c:v>
                </c:pt>
                <c:pt idx="8">
                  <c:v>8543863.9829599988</c:v>
                </c:pt>
                <c:pt idx="9">
                  <c:v>9412884.6875100024</c:v>
                </c:pt>
                <c:pt idx="10">
                  <c:v>9508715.3641799986</c:v>
                </c:pt>
                <c:pt idx="11">
                  <c:v>9974347.6386199985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'2002_2017_AYLIK_IHR'!$A$24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'2002_2017_AYLIK_IHR'!$C$24:$N$24</c:f>
              <c:numCache>
                <c:formatCode>#,##0</c:formatCode>
                <c:ptCount val="12"/>
                <c:pt idx="0">
                  <c:v>8529349.9842499997</c:v>
                </c:pt>
                <c:pt idx="1">
                  <c:v>9307022.693669999</c:v>
                </c:pt>
                <c:pt idx="2">
                  <c:v>11357753.372790001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59488"/>
        <c:axId val="171160576"/>
      </c:lineChart>
      <c:catAx>
        <c:axId val="17115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116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1605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1159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'2002_2017_AYLIK_IHR'!$A$10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'2002_2017_AYLIK_IHR'!$C$10:$N$10</c:f>
              <c:numCache>
                <c:formatCode>#,##0</c:formatCode>
                <c:ptCount val="12"/>
                <c:pt idx="0">
                  <c:v>96387.542220000003</c:v>
                </c:pt>
                <c:pt idx="1">
                  <c:v>93916.162509999995</c:v>
                </c:pt>
                <c:pt idx="2">
                  <c:v>115901.92167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'2002_2017_AYLIK_IHR'!$A$11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'2002_2017_AYLIK_IHR'!$C$11:$N$11</c:f>
              <c:numCache>
                <c:formatCode>#,##0</c:formatCode>
                <c:ptCount val="12"/>
                <c:pt idx="0">
                  <c:v>89731.465129999997</c:v>
                </c:pt>
                <c:pt idx="1">
                  <c:v>105702.40222</c:v>
                </c:pt>
                <c:pt idx="2">
                  <c:v>108063.88145</c:v>
                </c:pt>
                <c:pt idx="3">
                  <c:v>96465.707190000001</c:v>
                </c:pt>
                <c:pt idx="4">
                  <c:v>96136.855660000001</c:v>
                </c:pt>
                <c:pt idx="5">
                  <c:v>99356.71286</c:v>
                </c:pt>
                <c:pt idx="6">
                  <c:v>54505.851459999998</c:v>
                </c:pt>
                <c:pt idx="7">
                  <c:v>88499.630420000001</c:v>
                </c:pt>
                <c:pt idx="8">
                  <c:v>133309.95624</c:v>
                </c:pt>
                <c:pt idx="9">
                  <c:v>164988.28182</c:v>
                </c:pt>
                <c:pt idx="10">
                  <c:v>145185.17379</c:v>
                </c:pt>
                <c:pt idx="11">
                  <c:v>115269.88946000001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46640"/>
        <c:axId val="176652624"/>
      </c:lineChart>
      <c:catAx>
        <c:axId val="17664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65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652624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6466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'2002_2017_AYLIK_IHR'!$A$12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'2002_2017_AYLIK_IHR'!$C$12:$N$12</c:f>
              <c:numCache>
                <c:formatCode>#,##0</c:formatCode>
                <c:ptCount val="12"/>
                <c:pt idx="0">
                  <c:v>154596.05067999999</c:v>
                </c:pt>
                <c:pt idx="1">
                  <c:v>152217.45178</c:v>
                </c:pt>
                <c:pt idx="2">
                  <c:v>167641.26858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'2002_2017_AYLIK_IHR'!$A$13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'2002_2017_AYLIK_IHR'!$C$13:$N$13</c:f>
              <c:numCache>
                <c:formatCode>#,##0</c:formatCode>
                <c:ptCount val="12"/>
                <c:pt idx="0">
                  <c:v>178413.55434</c:v>
                </c:pt>
                <c:pt idx="1">
                  <c:v>169593.44938000001</c:v>
                </c:pt>
                <c:pt idx="2">
                  <c:v>138571.21487</c:v>
                </c:pt>
                <c:pt idx="3">
                  <c:v>141600.09865</c:v>
                </c:pt>
                <c:pt idx="4">
                  <c:v>140964.30918000001</c:v>
                </c:pt>
                <c:pt idx="5">
                  <c:v>154724.56434000001</c:v>
                </c:pt>
                <c:pt idx="6">
                  <c:v>112831.10505</c:v>
                </c:pt>
                <c:pt idx="7">
                  <c:v>122918.08375000001</c:v>
                </c:pt>
                <c:pt idx="8">
                  <c:v>137884.89418999999</c:v>
                </c:pt>
                <c:pt idx="9">
                  <c:v>251115.38299000001</c:v>
                </c:pt>
                <c:pt idx="10">
                  <c:v>231839.25833000001</c:v>
                </c:pt>
                <c:pt idx="11">
                  <c:v>203921.99945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56976"/>
        <c:axId val="176647728"/>
      </c:lineChart>
      <c:catAx>
        <c:axId val="17665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647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6477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656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'2002_2017_AYLIK_IHR'!$A$14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'2002_2017_AYLIK_IHR'!$C$14:$N$14</c:f>
              <c:numCache>
                <c:formatCode>#,##0</c:formatCode>
                <c:ptCount val="12"/>
                <c:pt idx="0">
                  <c:v>25072.38391</c:v>
                </c:pt>
                <c:pt idx="1">
                  <c:v>28978.176670000001</c:v>
                </c:pt>
                <c:pt idx="2">
                  <c:v>31857.964199999999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'2002_2017_AYLIK_IHR'!$A$15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'2002_2017_AYLIK_IHR'!$C$15:$N$15</c:f>
              <c:numCache>
                <c:formatCode>#,##0</c:formatCode>
                <c:ptCount val="12"/>
                <c:pt idx="0">
                  <c:v>10191.507659999999</c:v>
                </c:pt>
                <c:pt idx="1">
                  <c:v>15895.20304</c:v>
                </c:pt>
                <c:pt idx="2">
                  <c:v>18612.352360000001</c:v>
                </c:pt>
                <c:pt idx="3">
                  <c:v>16074.062110000001</c:v>
                </c:pt>
                <c:pt idx="4">
                  <c:v>13709.48552</c:v>
                </c:pt>
                <c:pt idx="5">
                  <c:v>15906.68377</c:v>
                </c:pt>
                <c:pt idx="6">
                  <c:v>7864.1694500000003</c:v>
                </c:pt>
                <c:pt idx="7">
                  <c:v>14110.55587</c:v>
                </c:pt>
                <c:pt idx="8">
                  <c:v>16903.757259999998</c:v>
                </c:pt>
                <c:pt idx="9">
                  <c:v>16057.673000000001</c:v>
                </c:pt>
                <c:pt idx="10">
                  <c:v>19860.462739999999</c:v>
                </c:pt>
                <c:pt idx="11">
                  <c:v>25643.104299999999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52080"/>
        <c:axId val="176647184"/>
      </c:lineChart>
      <c:catAx>
        <c:axId val="17665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647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6471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6520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'2002_2017_AYLIK_IHR'!$A$16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'2002_2017_AYLIK_IHR'!$C$16:$N$16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56699.429049999999</c:v>
                </c:pt>
                <c:pt idx="2">
                  <c:v>62670.285960000001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'2002_2017_AYLIK_IHR'!$A$17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'2002_2017_AYLIK_IHR'!$C$17:$N$17</c:f>
              <c:numCache>
                <c:formatCode>#,##0</c:formatCode>
                <c:ptCount val="12"/>
                <c:pt idx="0">
                  <c:v>84511.730519999997</c:v>
                </c:pt>
                <c:pt idx="1">
                  <c:v>95207.148939999999</c:v>
                </c:pt>
                <c:pt idx="2">
                  <c:v>120666.01637</c:v>
                </c:pt>
                <c:pt idx="3">
                  <c:v>106168.6369</c:v>
                </c:pt>
                <c:pt idx="4">
                  <c:v>77918.443740000002</c:v>
                </c:pt>
                <c:pt idx="5">
                  <c:v>73102.883369999996</c:v>
                </c:pt>
                <c:pt idx="6">
                  <c:v>63427.968549999998</c:v>
                </c:pt>
                <c:pt idx="7">
                  <c:v>105204.74516999999</c:v>
                </c:pt>
                <c:pt idx="8">
                  <c:v>70332.889139999999</c:v>
                </c:pt>
                <c:pt idx="9">
                  <c:v>74471.286319999999</c:v>
                </c:pt>
                <c:pt idx="10">
                  <c:v>63456.790180000004</c:v>
                </c:pt>
                <c:pt idx="11">
                  <c:v>75289.751940000002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54800"/>
        <c:axId val="176656432"/>
      </c:lineChart>
      <c:catAx>
        <c:axId val="17665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65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656432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654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'2002_2017_AYLIK_IHR'!$A$18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'2002_2017_AYLIK_IHR'!$C$18:$N$18</c:f>
              <c:numCache>
                <c:formatCode>#,##0</c:formatCode>
                <c:ptCount val="12"/>
                <c:pt idx="0">
                  <c:v>7168.6970300000003</c:v>
                </c:pt>
                <c:pt idx="1">
                  <c:v>8680.4198500000002</c:v>
                </c:pt>
                <c:pt idx="2">
                  <c:v>14868.026400000001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'2002_2017_AYLIK_IHR'!$A$19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'2002_2017_AYLIK_IHR'!$C$19:$N$19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10943.8946</c:v>
                </c:pt>
                <c:pt idx="2">
                  <c:v>11918.69154</c:v>
                </c:pt>
                <c:pt idx="3">
                  <c:v>14289.86443</c:v>
                </c:pt>
                <c:pt idx="4">
                  <c:v>5571.9104900000002</c:v>
                </c:pt>
                <c:pt idx="5">
                  <c:v>3156.9027799999999</c:v>
                </c:pt>
                <c:pt idx="6">
                  <c:v>3344.2157099999999</c:v>
                </c:pt>
                <c:pt idx="7">
                  <c:v>4817.8857399999997</c:v>
                </c:pt>
                <c:pt idx="8">
                  <c:v>5467.3721800000003</c:v>
                </c:pt>
                <c:pt idx="9">
                  <c:v>3457.1936799999999</c:v>
                </c:pt>
                <c:pt idx="10">
                  <c:v>5491.6414599999998</c:v>
                </c:pt>
                <c:pt idx="11">
                  <c:v>6517.1455100000003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45008"/>
        <c:axId val="176645552"/>
      </c:lineChart>
      <c:catAx>
        <c:axId val="17664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645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64555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64500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'2002_2017_AYLIK_IHR'!$A$20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'2002_2017_AYLIK_IHR'!$C$20:$N$20</c:f>
              <c:numCache>
                <c:formatCode>#,##0</c:formatCode>
                <c:ptCount val="12"/>
                <c:pt idx="0">
                  <c:v>171467.14107000001</c:v>
                </c:pt>
                <c:pt idx="1">
                  <c:v>171239.53036999999</c:v>
                </c:pt>
                <c:pt idx="2">
                  <c:v>185880.02738000001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'2002_2017_AYLIK_IHR'!$A$21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'2002_2017_AYLIK_IHR'!$C$21:$N$21</c:f>
              <c:numCache>
                <c:formatCode>#,##0</c:formatCode>
                <c:ptCount val="12"/>
                <c:pt idx="0">
                  <c:v>134162.91104000001</c:v>
                </c:pt>
                <c:pt idx="1">
                  <c:v>143119.48126</c:v>
                </c:pt>
                <c:pt idx="2">
                  <c:v>150086.95507</c:v>
                </c:pt>
                <c:pt idx="3">
                  <c:v>144289.19433999999</c:v>
                </c:pt>
                <c:pt idx="4">
                  <c:v>154677.59112</c:v>
                </c:pt>
                <c:pt idx="5">
                  <c:v>155034.36575999999</c:v>
                </c:pt>
                <c:pt idx="6">
                  <c:v>131760.60505000001</c:v>
                </c:pt>
                <c:pt idx="7">
                  <c:v>174431.12315</c:v>
                </c:pt>
                <c:pt idx="8">
                  <c:v>149466.84672</c:v>
                </c:pt>
                <c:pt idx="9">
                  <c:v>166819.5215</c:v>
                </c:pt>
                <c:pt idx="10">
                  <c:v>175058.29003</c:v>
                </c:pt>
                <c:pt idx="11">
                  <c:v>211832.53851000001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66928"/>
        <c:axId val="176564752"/>
      </c:lineChart>
      <c:catAx>
        <c:axId val="17656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56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564752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56692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'2002_2017_AYLIK_IHR'!$A$22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'2002_2017_AYLIK_IHR'!$C$22:$N$22</c:f>
              <c:numCache>
                <c:formatCode>#,##0</c:formatCode>
                <c:ptCount val="12"/>
                <c:pt idx="0">
                  <c:v>312242.69001999998</c:v>
                </c:pt>
                <c:pt idx="1">
                  <c:v>332121.33646000002</c:v>
                </c:pt>
                <c:pt idx="2">
                  <c:v>391946.11284999998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'2002_2017_AYLIK_IHR'!$A$23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'2002_2017_AYLIK_IHR'!$C$23:$N$23</c:f>
              <c:numCache>
                <c:formatCode>#,##0</c:formatCode>
                <c:ptCount val="12"/>
                <c:pt idx="0">
                  <c:v>272169.44436000002</c:v>
                </c:pt>
                <c:pt idx="1">
                  <c:v>345267.60492999997</c:v>
                </c:pt>
                <c:pt idx="2">
                  <c:v>369384.29501</c:v>
                </c:pt>
                <c:pt idx="3">
                  <c:v>344801.37011000002</c:v>
                </c:pt>
                <c:pt idx="4">
                  <c:v>359476.89548000001</c:v>
                </c:pt>
                <c:pt idx="5">
                  <c:v>379954.45539999998</c:v>
                </c:pt>
                <c:pt idx="6">
                  <c:v>272883.78418000002</c:v>
                </c:pt>
                <c:pt idx="7">
                  <c:v>366542.71085999999</c:v>
                </c:pt>
                <c:pt idx="8">
                  <c:v>318557.67203000002</c:v>
                </c:pt>
                <c:pt idx="9">
                  <c:v>348211.95416999998</c:v>
                </c:pt>
                <c:pt idx="10">
                  <c:v>370055.95185000001</c:v>
                </c:pt>
                <c:pt idx="11">
                  <c:v>353946.01494999998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68016"/>
        <c:axId val="176565840"/>
      </c:lineChart>
      <c:catAx>
        <c:axId val="17656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56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56584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56801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'2002_2017_AYLIK_IHR'!$A$26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'2002_2017_AYLIK_IHR'!$C$26:$N$26</c:f>
              <c:numCache>
                <c:formatCode>#,##0</c:formatCode>
                <c:ptCount val="12"/>
                <c:pt idx="0">
                  <c:v>615213.98357000004</c:v>
                </c:pt>
                <c:pt idx="1">
                  <c:v>637937.44886</c:v>
                </c:pt>
                <c:pt idx="2">
                  <c:v>759040.76306999999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'2002_2017_AYLIK_IHR'!$A$27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'2002_2017_AYLIK_IHR'!$C$27:$N$27</c:f>
              <c:numCache>
                <c:formatCode>#,##0</c:formatCode>
                <c:ptCount val="12"/>
                <c:pt idx="0">
                  <c:v>596370.85843000002</c:v>
                </c:pt>
                <c:pt idx="1">
                  <c:v>632879.71793000004</c:v>
                </c:pt>
                <c:pt idx="2">
                  <c:v>703269.33320999995</c:v>
                </c:pt>
                <c:pt idx="3">
                  <c:v>689810.16899000003</c:v>
                </c:pt>
                <c:pt idx="4">
                  <c:v>667583.85747000005</c:v>
                </c:pt>
                <c:pt idx="5">
                  <c:v>713443.76679999998</c:v>
                </c:pt>
                <c:pt idx="6">
                  <c:v>517432.74354</c:v>
                </c:pt>
                <c:pt idx="7">
                  <c:v>661290.12170000002</c:v>
                </c:pt>
                <c:pt idx="8">
                  <c:v>654896.91166999994</c:v>
                </c:pt>
                <c:pt idx="9">
                  <c:v>691273.74487000005</c:v>
                </c:pt>
                <c:pt idx="10">
                  <c:v>693851.48051999998</c:v>
                </c:pt>
                <c:pt idx="11">
                  <c:v>645637.79622000002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68560"/>
        <c:axId val="176569104"/>
      </c:lineChart>
      <c:catAx>
        <c:axId val="17656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56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5691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5685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'2002_2017_AYLIK_IHR'!$A$28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'2002_2017_AYLIK_IHR'!$C$28:$N$28</c:f>
              <c:numCache>
                <c:formatCode>#,##0</c:formatCode>
                <c:ptCount val="12"/>
                <c:pt idx="0">
                  <c:v>90971.067219999997</c:v>
                </c:pt>
                <c:pt idx="1">
                  <c:v>116582.44633999999</c:v>
                </c:pt>
                <c:pt idx="2">
                  <c:v>159357.31591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'2002_2017_AYLIK_IHR'!$A$29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'2002_2017_AYLIK_IHR'!$C$29:$N$29</c:f>
              <c:numCache>
                <c:formatCode>#,##0</c:formatCode>
                <c:ptCount val="12"/>
                <c:pt idx="0">
                  <c:v>88262.762650000004</c:v>
                </c:pt>
                <c:pt idx="1">
                  <c:v>108392.23509</c:v>
                </c:pt>
                <c:pt idx="2">
                  <c:v>126201.02546</c:v>
                </c:pt>
                <c:pt idx="3">
                  <c:v>134430.98965999999</c:v>
                </c:pt>
                <c:pt idx="4">
                  <c:v>121148.57137000001</c:v>
                </c:pt>
                <c:pt idx="5">
                  <c:v>124400.44001000001</c:v>
                </c:pt>
                <c:pt idx="6">
                  <c:v>100638.91873</c:v>
                </c:pt>
                <c:pt idx="7">
                  <c:v>143152.28302999999</c:v>
                </c:pt>
                <c:pt idx="8">
                  <c:v>110401.74906</c:v>
                </c:pt>
                <c:pt idx="9">
                  <c:v>120235.45069</c:v>
                </c:pt>
                <c:pt idx="10">
                  <c:v>103235.54207</c:v>
                </c:pt>
                <c:pt idx="11">
                  <c:v>114950.65715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70704"/>
        <c:axId val="177958736"/>
      </c:lineChart>
      <c:catAx>
        <c:axId val="17797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95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587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9707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'2002_2017_AYLIK_IHR'!$A$30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'2002_2017_AYLIK_IHR'!$C$30:$N$30</c:f>
              <c:numCache>
                <c:formatCode>#,##0</c:formatCode>
                <c:ptCount val="12"/>
                <c:pt idx="0">
                  <c:v>145813.17071000001</c:v>
                </c:pt>
                <c:pt idx="1">
                  <c:v>155611.43997000001</c:v>
                </c:pt>
                <c:pt idx="2">
                  <c:v>189583.40619000001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'2002_2017_AYLIK_IHR'!$A$31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'2002_2017_AYLIK_IHR'!$C$31:$N$31</c:f>
              <c:numCache>
                <c:formatCode>#,##0</c:formatCode>
                <c:ptCount val="12"/>
                <c:pt idx="0">
                  <c:v>129495.75634000001</c:v>
                </c:pt>
                <c:pt idx="1">
                  <c:v>155035.06388</c:v>
                </c:pt>
                <c:pt idx="2">
                  <c:v>178973.65542</c:v>
                </c:pt>
                <c:pt idx="3">
                  <c:v>170895.45955</c:v>
                </c:pt>
                <c:pt idx="4">
                  <c:v>164493.13253999999</c:v>
                </c:pt>
                <c:pt idx="5">
                  <c:v>172579.00075000001</c:v>
                </c:pt>
                <c:pt idx="6">
                  <c:v>103247.80958</c:v>
                </c:pt>
                <c:pt idx="7">
                  <c:v>166134.79951000001</c:v>
                </c:pt>
                <c:pt idx="8">
                  <c:v>155502.63203000001</c:v>
                </c:pt>
                <c:pt idx="9">
                  <c:v>177825.40615</c:v>
                </c:pt>
                <c:pt idx="10">
                  <c:v>176485.70331000001</c:v>
                </c:pt>
                <c:pt idx="11">
                  <c:v>168553.55379999999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4720"/>
        <c:axId val="177956560"/>
      </c:lineChart>
      <c:catAx>
        <c:axId val="17796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95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565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9647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'2002_2017_AYLIK_IHR'!$A$59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'2002_2017_AYLIK_IHR'!$C$59:$N$59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315280.87226999999</c:v>
                </c:pt>
                <c:pt idx="5">
                  <c:v>361234.93433999998</c:v>
                </c:pt>
                <c:pt idx="6">
                  <c:v>271374.76497000002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351115.53035000002</c:v>
                </c:pt>
                <c:pt idx="10">
                  <c:v>384497.77041</c:v>
                </c:pt>
                <c:pt idx="11">
                  <c:v>354103.23116000002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'2002_2017_AYLIK_IHR'!$A$58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'2002_2017_AYLIK_IHR'!$C$58:$N$58</c:f>
              <c:numCache>
                <c:formatCode>#,##0</c:formatCode>
                <c:ptCount val="12"/>
                <c:pt idx="0">
                  <c:v>328058.58783999999</c:v>
                </c:pt>
                <c:pt idx="1">
                  <c:v>309406.47369999997</c:v>
                </c:pt>
                <c:pt idx="2">
                  <c:v>382764.62508999999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2208"/>
        <c:axId val="171168192"/>
      </c:lineChart>
      <c:catAx>
        <c:axId val="17116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11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168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1162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'2002_2017_AYLIK_IHR'!$A$32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'2002_2017_AYLIK_IHR'!$C$32:$N$32</c:f>
              <c:numCache>
                <c:formatCode>#,##0</c:formatCode>
                <c:ptCount val="12"/>
                <c:pt idx="0">
                  <c:v>1233189.62586</c:v>
                </c:pt>
                <c:pt idx="1">
                  <c:v>1347791.1085900001</c:v>
                </c:pt>
                <c:pt idx="2">
                  <c:v>1531794.47807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'2002_2017_AYLIK_IHR'!$A$33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'2002_2017_AYLIK_IHR'!$C$33:$N$33</c:f>
              <c:numCache>
                <c:formatCode>#,##0</c:formatCode>
                <c:ptCount val="12"/>
                <c:pt idx="0">
                  <c:v>997802.33733999997</c:v>
                </c:pt>
                <c:pt idx="1">
                  <c:v>1136929.47416</c:v>
                </c:pt>
                <c:pt idx="2">
                  <c:v>1189671.24434</c:v>
                </c:pt>
                <c:pt idx="3">
                  <c:v>1231414.8769499999</c:v>
                </c:pt>
                <c:pt idx="4">
                  <c:v>1126977.20539</c:v>
                </c:pt>
                <c:pt idx="5">
                  <c:v>1316497.23025</c:v>
                </c:pt>
                <c:pt idx="6">
                  <c:v>961048.09597999998</c:v>
                </c:pt>
                <c:pt idx="7">
                  <c:v>1208513.6978800001</c:v>
                </c:pt>
                <c:pt idx="8">
                  <c:v>1095818.3611300001</c:v>
                </c:pt>
                <c:pt idx="9">
                  <c:v>1229361.7342600001</c:v>
                </c:pt>
                <c:pt idx="10">
                  <c:v>1154924.0810499999</c:v>
                </c:pt>
                <c:pt idx="11">
                  <c:v>1289901.0498299999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7440"/>
        <c:axId val="177955472"/>
      </c:lineChart>
      <c:catAx>
        <c:axId val="17796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95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5547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9674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'2002_2017_AYLIK_IHR'!$A$42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'2002_2017_AYLIK_IHR'!$C$42:$N$42</c:f>
              <c:numCache>
                <c:formatCode>#,##0</c:formatCode>
                <c:ptCount val="12"/>
                <c:pt idx="0">
                  <c:v>389948.55222000001</c:v>
                </c:pt>
                <c:pt idx="1">
                  <c:v>434904.34492</c:v>
                </c:pt>
                <c:pt idx="2">
                  <c:v>519192.03084999998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'2002_2017_AYLIK_IHR'!$A$43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'2002_2017_AYLIK_IHR'!$C$43:$N$43</c:f>
              <c:numCache>
                <c:formatCode>#,##0</c:formatCode>
                <c:ptCount val="12"/>
                <c:pt idx="0">
                  <c:v>375918.05167999998</c:v>
                </c:pt>
                <c:pt idx="1">
                  <c:v>439468.14053999999</c:v>
                </c:pt>
                <c:pt idx="2">
                  <c:v>469290.16256999999</c:v>
                </c:pt>
                <c:pt idx="3">
                  <c:v>493246.72258</c:v>
                </c:pt>
                <c:pt idx="4">
                  <c:v>455987.73937000002</c:v>
                </c:pt>
                <c:pt idx="5">
                  <c:v>474822.42969000002</c:v>
                </c:pt>
                <c:pt idx="6">
                  <c:v>351496.09875</c:v>
                </c:pt>
                <c:pt idx="7">
                  <c:v>450441.87657000002</c:v>
                </c:pt>
                <c:pt idx="8">
                  <c:v>403975.42975000001</c:v>
                </c:pt>
                <c:pt idx="9">
                  <c:v>441762.73931999999</c:v>
                </c:pt>
                <c:pt idx="10">
                  <c:v>455002.50803999999</c:v>
                </c:pt>
                <c:pt idx="11">
                  <c:v>492012.90052999998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6896"/>
        <c:axId val="177966352"/>
      </c:lineChart>
      <c:catAx>
        <c:axId val="17796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96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6635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96689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'2002_2017_AYLIK_IHR'!$A$36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'2002_2017_AYLIK_IHR'!$C$36:$N$36</c:f>
              <c:numCache>
                <c:formatCode>#,##0</c:formatCode>
                <c:ptCount val="12"/>
                <c:pt idx="0">
                  <c:v>2069160.6195400001</c:v>
                </c:pt>
                <c:pt idx="1">
                  <c:v>2229793.4843299999</c:v>
                </c:pt>
                <c:pt idx="2">
                  <c:v>2712809.1547599998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'2002_2017_AYLIK_IHR'!$A$37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'2002_2017_AYLIK_IHR'!$C$37:$N$37</c:f>
              <c:numCache>
                <c:formatCode>#,##0</c:formatCode>
                <c:ptCount val="12"/>
                <c:pt idx="0">
                  <c:v>1512283.8370399999</c:v>
                </c:pt>
                <c:pt idx="1">
                  <c:v>1983150.7717299999</c:v>
                </c:pt>
                <c:pt idx="2">
                  <c:v>2046659.37879</c:v>
                </c:pt>
                <c:pt idx="3">
                  <c:v>2045827.21077</c:v>
                </c:pt>
                <c:pt idx="4">
                  <c:v>1998425.90329</c:v>
                </c:pt>
                <c:pt idx="5">
                  <c:v>2148010.2819300001</c:v>
                </c:pt>
                <c:pt idx="6">
                  <c:v>1724587.2621200001</c:v>
                </c:pt>
                <c:pt idx="7">
                  <c:v>1677701.8428799999</c:v>
                </c:pt>
                <c:pt idx="8">
                  <c:v>1940449.7278400001</c:v>
                </c:pt>
                <c:pt idx="9">
                  <c:v>2210886.45426</c:v>
                </c:pt>
                <c:pt idx="10">
                  <c:v>2253244.9683300001</c:v>
                </c:pt>
                <c:pt idx="11">
                  <c:v>2346483.6132200002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59280"/>
        <c:axId val="177968528"/>
      </c:lineChart>
      <c:catAx>
        <c:axId val="17795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96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6852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959280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'2002_2017_AYLIK_IHR'!$A$40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'2002_2017_AYLIK_IHR'!$C$40:$N$40</c:f>
              <c:numCache>
                <c:formatCode>#,##0</c:formatCode>
                <c:ptCount val="12"/>
                <c:pt idx="0">
                  <c:v>604997.66735999996</c:v>
                </c:pt>
                <c:pt idx="1">
                  <c:v>701590.90246999997</c:v>
                </c:pt>
                <c:pt idx="2">
                  <c:v>913575.88844000001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'2002_2017_AYLIK_IHR'!$A$41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'2002_2017_AYLIK_IHR'!$C$41:$N$41</c:f>
              <c:numCache>
                <c:formatCode>#,##0</c:formatCode>
                <c:ptCount val="12"/>
                <c:pt idx="0">
                  <c:v>626645.54021999997</c:v>
                </c:pt>
                <c:pt idx="1">
                  <c:v>803500.83227999997</c:v>
                </c:pt>
                <c:pt idx="2">
                  <c:v>897845.23930999998</c:v>
                </c:pt>
                <c:pt idx="3">
                  <c:v>885134.66258999996</c:v>
                </c:pt>
                <c:pt idx="4">
                  <c:v>806574.66910000006</c:v>
                </c:pt>
                <c:pt idx="5">
                  <c:v>925552.07799999998</c:v>
                </c:pt>
                <c:pt idx="6">
                  <c:v>627820.54579</c:v>
                </c:pt>
                <c:pt idx="7">
                  <c:v>854589.34334999998</c:v>
                </c:pt>
                <c:pt idx="8">
                  <c:v>803337.56336999999</c:v>
                </c:pt>
                <c:pt idx="9">
                  <c:v>896072.31949999998</c:v>
                </c:pt>
                <c:pt idx="10">
                  <c:v>897898.89628999995</c:v>
                </c:pt>
                <c:pt idx="11">
                  <c:v>948230.93585000001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9072"/>
        <c:axId val="177959824"/>
      </c:lineChart>
      <c:catAx>
        <c:axId val="17796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95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59824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96907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'2002_2017_AYLIK_IHR'!$A$34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'2002_2017_AYLIK_IHR'!$C$34:$N$34</c:f>
              <c:numCache>
                <c:formatCode>#,##0</c:formatCode>
                <c:ptCount val="12"/>
                <c:pt idx="0">
                  <c:v>1250804.55177</c:v>
                </c:pt>
                <c:pt idx="1">
                  <c:v>1288377.4246499999</c:v>
                </c:pt>
                <c:pt idx="2">
                  <c:v>1537523.2948400001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'2002_2017_AYLIK_IHR'!$A$35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'2002_2017_AYLIK_IHR'!$C$35:$N$35</c:f>
              <c:numCache>
                <c:formatCode>#,##0</c:formatCode>
                <c:ptCount val="12"/>
                <c:pt idx="0">
                  <c:v>1317726.69863</c:v>
                </c:pt>
                <c:pt idx="1">
                  <c:v>1417238.4844500001</c:v>
                </c:pt>
                <c:pt idx="2">
                  <c:v>1509702.13032</c:v>
                </c:pt>
                <c:pt idx="3">
                  <c:v>1522648.6128700001</c:v>
                </c:pt>
                <c:pt idx="4">
                  <c:v>1417799.9846999999</c:v>
                </c:pt>
                <c:pt idx="5">
                  <c:v>1526250.93579</c:v>
                </c:pt>
                <c:pt idx="6">
                  <c:v>1246286.0430600001</c:v>
                </c:pt>
                <c:pt idx="7">
                  <c:v>1605416.28369</c:v>
                </c:pt>
                <c:pt idx="8">
                  <c:v>1318842.8008300001</c:v>
                </c:pt>
                <c:pt idx="9">
                  <c:v>1424998.63656</c:v>
                </c:pt>
                <c:pt idx="10">
                  <c:v>1313390.7588899999</c:v>
                </c:pt>
                <c:pt idx="11">
                  <c:v>1337345.15384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1456"/>
        <c:axId val="177962000"/>
      </c:lineChart>
      <c:catAx>
        <c:axId val="17796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96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96200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96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'2002_2017_AYLIK_IHR'!$A$44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'2002_2017_AYLIK_IHR'!$C$44:$N$44</c:f>
              <c:numCache>
                <c:formatCode>#,##0</c:formatCode>
                <c:ptCount val="12"/>
                <c:pt idx="0">
                  <c:v>466683.08585999999</c:v>
                </c:pt>
                <c:pt idx="1">
                  <c:v>501939.05339000002</c:v>
                </c:pt>
                <c:pt idx="2">
                  <c:v>613866.39908999996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'2002_2017_AYLIK_IHR'!$A$45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'2002_2017_AYLIK_IHR'!$C$45:$N$45</c:f>
              <c:numCache>
                <c:formatCode>#,##0</c:formatCode>
                <c:ptCount val="12"/>
                <c:pt idx="0">
                  <c:v>423834.37780999998</c:v>
                </c:pt>
                <c:pt idx="1">
                  <c:v>502325.66833999997</c:v>
                </c:pt>
                <c:pt idx="2">
                  <c:v>536208.23216999997</c:v>
                </c:pt>
                <c:pt idx="3">
                  <c:v>515698.53482</c:v>
                </c:pt>
                <c:pt idx="4">
                  <c:v>503328.08214999997</c:v>
                </c:pt>
                <c:pt idx="5">
                  <c:v>538478.59747000004</c:v>
                </c:pt>
                <c:pt idx="6">
                  <c:v>408613.85492999997</c:v>
                </c:pt>
                <c:pt idx="7">
                  <c:v>517506.08111000003</c:v>
                </c:pt>
                <c:pt idx="8">
                  <c:v>483426.61929</c:v>
                </c:pt>
                <c:pt idx="9">
                  <c:v>508007.23216999997</c:v>
                </c:pt>
                <c:pt idx="10">
                  <c:v>517779.88397000002</c:v>
                </c:pt>
                <c:pt idx="11">
                  <c:v>490919.53797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3632"/>
        <c:axId val="178259088"/>
      </c:lineChart>
      <c:catAx>
        <c:axId val="17796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8259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259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79636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'2002_2017_AYLIK_IHR'!$A$48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'2002_2017_AYLIK_IHR'!$C$48:$N$48</c:f>
              <c:numCache>
                <c:formatCode>#,##0</c:formatCode>
                <c:ptCount val="12"/>
                <c:pt idx="0">
                  <c:v>182777.63458000001</c:v>
                </c:pt>
                <c:pt idx="1">
                  <c:v>203192.43046</c:v>
                </c:pt>
                <c:pt idx="2">
                  <c:v>259264.76311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'2002_2017_AYLIK_IHR'!$A$49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'2002_2017_AYLIK_IHR'!$C$49:$N$49</c:f>
              <c:numCache>
                <c:formatCode>#,##0</c:formatCode>
                <c:ptCount val="12"/>
                <c:pt idx="0">
                  <c:v>184458.32011999999</c:v>
                </c:pt>
                <c:pt idx="1">
                  <c:v>224268.11603999999</c:v>
                </c:pt>
                <c:pt idx="2">
                  <c:v>273740.46263000002</c:v>
                </c:pt>
                <c:pt idx="3">
                  <c:v>251589.98237000001</c:v>
                </c:pt>
                <c:pt idx="4">
                  <c:v>233936.51415999999</c:v>
                </c:pt>
                <c:pt idx="5">
                  <c:v>239475.64504</c:v>
                </c:pt>
                <c:pt idx="6">
                  <c:v>180024.11906999999</c:v>
                </c:pt>
                <c:pt idx="7">
                  <c:v>226459.4436</c:v>
                </c:pt>
                <c:pt idx="8">
                  <c:v>215720.07672000001</c:v>
                </c:pt>
                <c:pt idx="9">
                  <c:v>207117.53393999999</c:v>
                </c:pt>
                <c:pt idx="10">
                  <c:v>212243.14744999999</c:v>
                </c:pt>
                <c:pt idx="11">
                  <c:v>202311.97159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61808"/>
        <c:axId val="178253648"/>
      </c:lineChart>
      <c:catAx>
        <c:axId val="17826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8253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2536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8261808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'2002_2017_AYLIK_IHR'!$A$50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'2002_2017_AYLIK_IHR'!$C$50:$N$50</c:f>
              <c:numCache>
                <c:formatCode>#,##0</c:formatCode>
                <c:ptCount val="12"/>
                <c:pt idx="0">
                  <c:v>198808.53519</c:v>
                </c:pt>
                <c:pt idx="1">
                  <c:v>254733.83285000001</c:v>
                </c:pt>
                <c:pt idx="2">
                  <c:v>341887.95468999998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'2002_2017_AYLIK_IHR'!$A$51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'2002_2017_AYLIK_IHR'!$C$51:$N$51</c:f>
              <c:numCache>
                <c:formatCode>#,##0</c:formatCode>
                <c:ptCount val="12"/>
                <c:pt idx="0">
                  <c:v>170447.06148999999</c:v>
                </c:pt>
                <c:pt idx="1">
                  <c:v>155557.30212000001</c:v>
                </c:pt>
                <c:pt idx="2">
                  <c:v>194886.80061999999</c:v>
                </c:pt>
                <c:pt idx="3">
                  <c:v>247962.09906000001</c:v>
                </c:pt>
                <c:pt idx="4">
                  <c:v>172205.03268</c:v>
                </c:pt>
                <c:pt idx="5">
                  <c:v>156340.66411000001</c:v>
                </c:pt>
                <c:pt idx="6">
                  <c:v>90793.000419999997</c:v>
                </c:pt>
                <c:pt idx="7">
                  <c:v>232009.08877</c:v>
                </c:pt>
                <c:pt idx="8">
                  <c:v>196462.95224000001</c:v>
                </c:pt>
                <c:pt idx="9">
                  <c:v>227207.30911999999</c:v>
                </c:pt>
                <c:pt idx="10">
                  <c:v>254961.38102</c:v>
                </c:pt>
                <c:pt idx="11">
                  <c:v>345720.94978000002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52016"/>
        <c:axId val="178262352"/>
      </c:lineChart>
      <c:catAx>
        <c:axId val="17825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8262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2623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82520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'2002_2017_AYLIK_IHR'!$A$56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'2002_2017_AYLIK_IHR'!$C$46:$N$46</c:f>
              <c:numCache>
                <c:formatCode>#,##0</c:formatCode>
                <c:ptCount val="12"/>
                <c:pt idx="0">
                  <c:v>851238.28835000005</c:v>
                </c:pt>
                <c:pt idx="1">
                  <c:v>949786.48511999997</c:v>
                </c:pt>
                <c:pt idx="2">
                  <c:v>1176955.1892299999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'2002_2017_AYLIK_IHR'!$A$47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'2002_2017_AYLIK_IHR'!$C$47:$N$47</c:f>
              <c:numCache>
                <c:formatCode>#,##0</c:formatCode>
                <c:ptCount val="12"/>
                <c:pt idx="0">
                  <c:v>626927.14234000002</c:v>
                </c:pt>
                <c:pt idx="1">
                  <c:v>744873.26393999998</c:v>
                </c:pt>
                <c:pt idx="2">
                  <c:v>731682.20571000001</c:v>
                </c:pt>
                <c:pt idx="3">
                  <c:v>695900.65306000004</c:v>
                </c:pt>
                <c:pt idx="4">
                  <c:v>748298.24387000001</c:v>
                </c:pt>
                <c:pt idx="5">
                  <c:v>903307.21918999997</c:v>
                </c:pt>
                <c:pt idx="6">
                  <c:v>603972.51031000004</c:v>
                </c:pt>
                <c:pt idx="7">
                  <c:v>880299.90758</c:v>
                </c:pt>
                <c:pt idx="8">
                  <c:v>716709.15723000001</c:v>
                </c:pt>
                <c:pt idx="9">
                  <c:v>758585.23505999998</c:v>
                </c:pt>
                <c:pt idx="10">
                  <c:v>739270.00407999998</c:v>
                </c:pt>
                <c:pt idx="11">
                  <c:v>925323.63708000001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64528"/>
        <c:axId val="178265072"/>
      </c:lineChart>
      <c:catAx>
        <c:axId val="17826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8265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26507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826452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'2002_2017_AYLIK_IHR'!$A$60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'2002_2017_AYLIK_IHR'!$C$60:$N$60</c:f>
              <c:numCache>
                <c:formatCode>#,##0</c:formatCode>
                <c:ptCount val="12"/>
                <c:pt idx="0">
                  <c:v>328058.58783999999</c:v>
                </c:pt>
                <c:pt idx="1">
                  <c:v>309406.47369999997</c:v>
                </c:pt>
                <c:pt idx="2">
                  <c:v>382764.62508999999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'2002_2017_AYLIK_IHR'!$A$61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'2002_2017_AYLIK_IHR'!$C$61:$N$61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315280.87226999999</c:v>
                </c:pt>
                <c:pt idx="5">
                  <c:v>361234.93433999998</c:v>
                </c:pt>
                <c:pt idx="6">
                  <c:v>271374.76497000002</c:v>
                </c:pt>
                <c:pt idx="7">
                  <c:v>344705.85963999998</c:v>
                </c:pt>
                <c:pt idx="8">
                  <c:v>322012.03495</c:v>
                </c:pt>
                <c:pt idx="9">
                  <c:v>351115.53035000002</c:v>
                </c:pt>
                <c:pt idx="10">
                  <c:v>384497.77041</c:v>
                </c:pt>
                <c:pt idx="11">
                  <c:v>354103.23116000002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62896"/>
        <c:axId val="178258000"/>
      </c:lineChart>
      <c:catAx>
        <c:axId val="17826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825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258000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826289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'2002_2017_AYLIK_IHR'!$A$76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'2002_2017_AYLIK_IHR'!$C$76:$N$76</c:f>
              <c:numCache>
                <c:formatCode>#,##0</c:formatCode>
                <c:ptCount val="12"/>
                <c:pt idx="0">
                  <c:v>9546376.7770000007</c:v>
                </c:pt>
                <c:pt idx="1">
                  <c:v>12366523.171</c:v>
                </c:pt>
                <c:pt idx="2">
                  <c:v>12759027.444</c:v>
                </c:pt>
                <c:pt idx="3">
                  <c:v>11950964.778000001</c:v>
                </c:pt>
                <c:pt idx="4">
                  <c:v>12099191.18</c:v>
                </c:pt>
                <c:pt idx="5">
                  <c:v>12867698.338</c:v>
                </c:pt>
                <c:pt idx="6">
                  <c:v>9850201.8279999997</c:v>
                </c:pt>
                <c:pt idx="7">
                  <c:v>11831987.210000001</c:v>
                </c:pt>
                <c:pt idx="8">
                  <c:v>10902619.429</c:v>
                </c:pt>
                <c:pt idx="9">
                  <c:v>12798796.991</c:v>
                </c:pt>
                <c:pt idx="10">
                  <c:v>12789020.609999999</c:v>
                </c:pt>
                <c:pt idx="11">
                  <c:v>12783538.450999999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'2002_2017_AYLIK_IHR'!$A$77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'2002_2017_AYLIK_IHR'!$C$77:$N$77</c:f>
              <c:numCache>
                <c:formatCode>#,##0</c:formatCode>
                <c:ptCount val="12"/>
                <c:pt idx="0">
                  <c:v>11260116.540999999</c:v>
                </c:pt>
                <c:pt idx="1">
                  <c:v>12126882.266000001</c:v>
                </c:pt>
                <c:pt idx="2">
                  <c:v>13616060.785139998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6016"/>
        <c:axId val="171172000"/>
      </c:lineChart>
      <c:catAx>
        <c:axId val="17116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11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1720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11660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'2002_2017_AYLIK_IHR'!$A$38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'2002_2017_AYLIK_IHR'!$C$38:$N$38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148845.58584000001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'2002_2017_AYLIK_IHR'!$A$39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'2002_2017_AYLIK_IHR'!$C$39:$N$39</c:f>
              <c:numCache>
                <c:formatCode>#,##0</c:formatCode>
                <c:ptCount val="12"/>
                <c:pt idx="0">
                  <c:v>41417.644560000001</c:v>
                </c:pt>
                <c:pt idx="1">
                  <c:v>60218.646050000003</c:v>
                </c:pt>
                <c:pt idx="2">
                  <c:v>79474.406210000001</c:v>
                </c:pt>
                <c:pt idx="3">
                  <c:v>93023.938320000001</c:v>
                </c:pt>
                <c:pt idx="4">
                  <c:v>33871.65148</c:v>
                </c:pt>
                <c:pt idx="5">
                  <c:v>58325.262360000001</c:v>
                </c:pt>
                <c:pt idx="6">
                  <c:v>22687.391009999999</c:v>
                </c:pt>
                <c:pt idx="7">
                  <c:v>60940.400569999998</c:v>
                </c:pt>
                <c:pt idx="8">
                  <c:v>19930.44469</c:v>
                </c:pt>
                <c:pt idx="9">
                  <c:v>74293.334279999995</c:v>
                </c:pt>
                <c:pt idx="10">
                  <c:v>272260.00621999998</c:v>
                </c:pt>
                <c:pt idx="11">
                  <c:v>156426.67077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49840"/>
        <c:axId val="178261264"/>
      </c:lineChart>
      <c:catAx>
        <c:axId val="17824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8261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26126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824984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'2002_2017_AYLIK_IHR'!$A$52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'2002_2017_AYLIK_IHR'!$C$52:$N$52</c:f>
              <c:numCache>
                <c:formatCode>#,##0</c:formatCode>
                <c:ptCount val="12"/>
                <c:pt idx="0">
                  <c:v>100262.37963</c:v>
                </c:pt>
                <c:pt idx="1">
                  <c:v>122213.90438000001</c:v>
                </c:pt>
                <c:pt idx="2">
                  <c:v>147797.7597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'2002_2017_AYLIK_IHR'!$A$53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'2002_2017_AYLIK_IHR'!$C$53:$N$53</c:f>
              <c:numCache>
                <c:formatCode>#,##0</c:formatCode>
                <c:ptCount val="12"/>
                <c:pt idx="0">
                  <c:v>118636.14177</c:v>
                </c:pt>
                <c:pt idx="1">
                  <c:v>136586.82457999999</c:v>
                </c:pt>
                <c:pt idx="2">
                  <c:v>164167.68768999999</c:v>
                </c:pt>
                <c:pt idx="3">
                  <c:v>146799.34344</c:v>
                </c:pt>
                <c:pt idx="4">
                  <c:v>106338.51489999999</c:v>
                </c:pt>
                <c:pt idx="5">
                  <c:v>143121.23869999999</c:v>
                </c:pt>
                <c:pt idx="6">
                  <c:v>97285.00662</c:v>
                </c:pt>
                <c:pt idx="7">
                  <c:v>151570.55338999999</c:v>
                </c:pt>
                <c:pt idx="8">
                  <c:v>140241.91118</c:v>
                </c:pt>
                <c:pt idx="9">
                  <c:v>124349.49412</c:v>
                </c:pt>
                <c:pt idx="10">
                  <c:v>135521.15710000001</c:v>
                </c:pt>
                <c:pt idx="11">
                  <c:v>212636.20813000001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55280"/>
        <c:axId val="178255824"/>
      </c:lineChart>
      <c:catAx>
        <c:axId val="17825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8255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255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82552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'2002_2017_AYLIK_IHR'!$A$54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'2002_2017_AYLIK_IHR'!$C$54:$N$54</c:f>
              <c:numCache>
                <c:formatCode>#,##0</c:formatCode>
                <c:ptCount val="12"/>
                <c:pt idx="0">
                  <c:v>258519.60636999999</c:v>
                </c:pt>
                <c:pt idx="1">
                  <c:v>270442.89919999999</c:v>
                </c:pt>
                <c:pt idx="2">
                  <c:v>331915.47470999998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'2002_2017_AYLIK_IHR'!$A$55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'2002_2017_AYLIK_IHR'!$C$55:$N$55</c:f>
              <c:numCache>
                <c:formatCode>#,##0</c:formatCode>
                <c:ptCount val="12"/>
                <c:pt idx="0">
                  <c:v>254117.76933000001</c:v>
                </c:pt>
                <c:pt idx="1">
                  <c:v>280094.70999</c:v>
                </c:pt>
                <c:pt idx="2">
                  <c:v>314645.38643000001</c:v>
                </c:pt>
                <c:pt idx="3">
                  <c:v>303604.24443000002</c:v>
                </c:pt>
                <c:pt idx="4">
                  <c:v>286639.18878999999</c:v>
                </c:pt>
                <c:pt idx="5">
                  <c:v>335511.14055000001</c:v>
                </c:pt>
                <c:pt idx="6">
                  <c:v>225691.47210000001</c:v>
                </c:pt>
                <c:pt idx="7">
                  <c:v>302033.78678999998</c:v>
                </c:pt>
                <c:pt idx="8">
                  <c:v>281829.04858</c:v>
                </c:pt>
                <c:pt idx="9">
                  <c:v>313789.73752999998</c:v>
                </c:pt>
                <c:pt idx="10">
                  <c:v>320435.55858999997</c:v>
                </c:pt>
                <c:pt idx="11">
                  <c:v>289517.81251999998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57456"/>
        <c:axId val="178252560"/>
      </c:lineChart>
      <c:catAx>
        <c:axId val="17825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825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25256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825745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'2002_2017_AYLIK_IHR'!$A$3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'2002_2017_AYLIK_IHR'!$C$3:$N$3</c:f>
              <c:numCache>
                <c:formatCode>#,##0</c:formatCode>
                <c:ptCount val="12"/>
                <c:pt idx="0">
                  <c:v>1452230.2365300001</c:v>
                </c:pt>
                <c:pt idx="1">
                  <c:v>1713751.0249500002</c:v>
                </c:pt>
                <c:pt idx="2">
                  <c:v>1749851.6761499997</c:v>
                </c:pt>
                <c:pt idx="3">
                  <c:v>1635750.9739400002</c:v>
                </c:pt>
                <c:pt idx="4">
                  <c:v>1600474.6234799998</c:v>
                </c:pt>
                <c:pt idx="5">
                  <c:v>1703020.0329899997</c:v>
                </c:pt>
                <c:pt idx="6">
                  <c:v>1205016.3451400001</c:v>
                </c:pt>
                <c:pt idx="7">
                  <c:v>1627320.20774</c:v>
                </c:pt>
                <c:pt idx="8">
                  <c:v>1546032.82996</c:v>
                </c:pt>
                <c:pt idx="9">
                  <c:v>1939351.4024700001</c:v>
                </c:pt>
                <c:pt idx="10">
                  <c:v>2043957.7244600002</c:v>
                </c:pt>
                <c:pt idx="11">
                  <c:v>1997550.0816000002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'2002_2017_AYLIK_IHR'!$A$2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'2002_2017_AYLIK_IHR'!$C$2:$N$2</c:f>
              <c:numCache>
                <c:formatCode>#,##0</c:formatCode>
                <c:ptCount val="12"/>
                <c:pt idx="0">
                  <c:v>1657166.3623800003</c:v>
                </c:pt>
                <c:pt idx="1">
                  <c:v>1670515.5723799998</c:v>
                </c:pt>
                <c:pt idx="2">
                  <c:v>1875542.7872600001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0032"/>
        <c:axId val="171173632"/>
      </c:lineChart>
      <c:catAx>
        <c:axId val="1711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117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1736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1160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'2002_2017_AYLIK_IHR'!$C$69:$N$69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'2002_2017_AYLIK_IHR'!$A$70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'2002_2017_AYLIK_IHR'!$C$70:$N$70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'2002_2017_AYLIK_IHR'!$A$71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'2002_2017_AYLIK_IHR'!$C$71:$N$71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'2002_2017_AYLIK_IHR'!$A$72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'2002_2017_AYLIK_IHR'!$C$72:$N$72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'2002_2017_AYLIK_IHR'!$A$73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'2002_2017_AYLIK_IHR'!$C$73:$N$73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'2002_2017_AYLIK_IHR'!$A$74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'2002_2017_AYLIK_IHR'!$C$74:$N$74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'2002_2017_AYLIK_IHR'!$A$75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'2002_2017_AYLIK_IHR'!$C$75:$N$75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'2002_2017_AYLIK_IHR'!$A$76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'2002_2017_AYLIK_IHR'!$C$76:$N$76</c:f>
              <c:numCache>
                <c:formatCode>#,##0</c:formatCode>
                <c:ptCount val="12"/>
                <c:pt idx="0">
                  <c:v>9546376.7770000007</c:v>
                </c:pt>
                <c:pt idx="1">
                  <c:v>12366523.171</c:v>
                </c:pt>
                <c:pt idx="2">
                  <c:v>12759027.444</c:v>
                </c:pt>
                <c:pt idx="3">
                  <c:v>11950964.778000001</c:v>
                </c:pt>
                <c:pt idx="4">
                  <c:v>12099191.18</c:v>
                </c:pt>
                <c:pt idx="5">
                  <c:v>12867698.338</c:v>
                </c:pt>
                <c:pt idx="6">
                  <c:v>9850201.8279999997</c:v>
                </c:pt>
                <c:pt idx="7">
                  <c:v>11831987.210000001</c:v>
                </c:pt>
                <c:pt idx="8">
                  <c:v>10902619.429</c:v>
                </c:pt>
                <c:pt idx="9">
                  <c:v>12798796.991</c:v>
                </c:pt>
                <c:pt idx="10">
                  <c:v>12789020.609999999</c:v>
                </c:pt>
                <c:pt idx="11">
                  <c:v>12783538.450999999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'2002_2017_AYLIK_IHR'!$A$77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'2002_2017_AYLIK_IHR'!$C$77:$N$77</c:f>
              <c:numCache>
                <c:formatCode>#,##0</c:formatCode>
                <c:ptCount val="12"/>
                <c:pt idx="0">
                  <c:v>11260116.540999999</c:v>
                </c:pt>
                <c:pt idx="1">
                  <c:v>12126882.266000001</c:v>
                </c:pt>
                <c:pt idx="2">
                  <c:v>13616060.785139998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62752"/>
        <c:axId val="171161120"/>
      </c:lineChart>
      <c:catAx>
        <c:axId val="1711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116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16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116275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157176091624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'2002_2017_AYLIK_IHR'!$A$62:$A$77</c:f>
              <c:strCach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4"/>
              <c:layout>
                <c:manualLayout>
                  <c:x val="3.3670033670033669E-3"/>
                  <c:y val="-5.06329113924050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'2002_2017_AYLIK_IHR'!$A$62:$A$77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cat>
          <c:val>
            <c:numRef>
              <c:f>'2002_2017_AYLIK_IHR'!$O$62:$O$77</c:f>
              <c:numCache>
                <c:formatCode>#,##0</c:formatCode>
                <c:ptCount val="16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142545946.20699999</c:v>
                </c:pt>
                <c:pt idx="15">
                  <c:v>37003059.592139997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161664"/>
        <c:axId val="171163296"/>
      </c:barChart>
      <c:catAx>
        <c:axId val="1711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116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16329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116166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'2002_2017_AYLIK_IHR'!$C$4:$N$4</c:f>
              <c:numCache>
                <c:formatCode>#,##0</c:formatCode>
                <c:ptCount val="12"/>
                <c:pt idx="0">
                  <c:v>524503.26653000002</c:v>
                </c:pt>
                <c:pt idx="1">
                  <c:v>556741.70967000001</c:v>
                </c:pt>
                <c:pt idx="2">
                  <c:v>624627.14613000001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'2002_2017_AYLIK_IHR'!$C$5:$N$5</c:f>
              <c:numCache>
                <c:formatCode>#,##0</c:formatCode>
                <c:ptCount val="12"/>
                <c:pt idx="0">
                  <c:v>460617.42556</c:v>
                </c:pt>
                <c:pt idx="1">
                  <c:v>562243.6078</c:v>
                </c:pt>
                <c:pt idx="2">
                  <c:v>569482.75214999996</c:v>
                </c:pt>
                <c:pt idx="3">
                  <c:v>532964.35138999997</c:v>
                </c:pt>
                <c:pt idx="4">
                  <c:v>511399.68602999998</c:v>
                </c:pt>
                <c:pt idx="5">
                  <c:v>532806.79845</c:v>
                </c:pt>
                <c:pt idx="6">
                  <c:v>385329.33100000001</c:v>
                </c:pt>
                <c:pt idx="7">
                  <c:v>540411.59606000001</c:v>
                </c:pt>
                <c:pt idx="8">
                  <c:v>477843.75881999999</c:v>
                </c:pt>
                <c:pt idx="9">
                  <c:v>569538.40391999995</c:v>
                </c:pt>
                <c:pt idx="10">
                  <c:v>602098.87936999998</c:v>
                </c:pt>
                <c:pt idx="11">
                  <c:v>614507.90232999995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69280"/>
        <c:axId val="176649904"/>
      </c:lineChart>
      <c:catAx>
        <c:axId val="17116928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64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64990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116928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'2002_2017_AYLIK_IHR'!$C$6:$N$6</c:f>
              <c:numCache>
                <c:formatCode>#,##0</c:formatCode>
                <c:ptCount val="12"/>
                <c:pt idx="0">
                  <c:v>194103.06528000001</c:v>
                </c:pt>
                <c:pt idx="1">
                  <c:v>168654.55700999999</c:v>
                </c:pt>
                <c:pt idx="2">
                  <c:v>155448.48092999999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'2002_2017_AYLIK_IHR'!$C$7:$N$7</c:f>
              <c:numCache>
                <c:formatCode>#,##0</c:formatCode>
                <c:ptCount val="12"/>
                <c:pt idx="0">
                  <c:v>133429.35513000001</c:v>
                </c:pt>
                <c:pt idx="1">
                  <c:v>159285.92468</c:v>
                </c:pt>
                <c:pt idx="2">
                  <c:v>147267.19936</c:v>
                </c:pt>
                <c:pt idx="3">
                  <c:v>137714.88571999999</c:v>
                </c:pt>
                <c:pt idx="4">
                  <c:v>140656.67981</c:v>
                </c:pt>
                <c:pt idx="5">
                  <c:v>170148.58319999999</c:v>
                </c:pt>
                <c:pt idx="6">
                  <c:v>86562.877980000005</c:v>
                </c:pt>
                <c:pt idx="7">
                  <c:v>84454.955669999996</c:v>
                </c:pt>
                <c:pt idx="8">
                  <c:v>116653.00496000001</c:v>
                </c:pt>
                <c:pt idx="9">
                  <c:v>215729.26228</c:v>
                </c:pt>
                <c:pt idx="10">
                  <c:v>303010.95798000001</c:v>
                </c:pt>
                <c:pt idx="11">
                  <c:v>278526.01274999999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57520"/>
        <c:axId val="176649360"/>
      </c:lineChart>
      <c:catAx>
        <c:axId val="17665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64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6493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657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'2002_2017_AYLIK_IHR'!$A$8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'2002_2017_AYLIK_IHR'!$C$1:$N$1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'2002_2017_AYLIK_IHR'!$C$8:$N$8</c:f>
              <c:numCache>
                <c:formatCode>#,##0</c:formatCode>
                <c:ptCount val="12"/>
                <c:pt idx="0">
                  <c:v>99071.646240000002</c:v>
                </c:pt>
                <c:pt idx="1">
                  <c:v>101266.79901</c:v>
                </c:pt>
                <c:pt idx="2">
                  <c:v>124701.55316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'2002_2017_AYLIK_IHR'!$A$9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'2002_2017_AYLIK_IHR'!$C$9:$N$9</c:f>
              <c:numCache>
                <c:formatCode>#,##0</c:formatCode>
                <c:ptCount val="12"/>
                <c:pt idx="0">
                  <c:v>82622.645980000001</c:v>
                </c:pt>
                <c:pt idx="1">
                  <c:v>106492.30809999999</c:v>
                </c:pt>
                <c:pt idx="2">
                  <c:v>115798.31797</c:v>
                </c:pt>
                <c:pt idx="3">
                  <c:v>101382.8031</c:v>
                </c:pt>
                <c:pt idx="4">
                  <c:v>99962.766449999996</c:v>
                </c:pt>
                <c:pt idx="5">
                  <c:v>118828.08306</c:v>
                </c:pt>
                <c:pt idx="6">
                  <c:v>86506.436709999994</c:v>
                </c:pt>
                <c:pt idx="7">
                  <c:v>125928.92105</c:v>
                </c:pt>
                <c:pt idx="8">
                  <c:v>119612.67842</c:v>
                </c:pt>
                <c:pt idx="9">
                  <c:v>128962.44279</c:v>
                </c:pt>
                <c:pt idx="10">
                  <c:v>127900.31873</c:v>
                </c:pt>
                <c:pt idx="11">
                  <c:v>112095.7224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659152"/>
        <c:axId val="176648272"/>
      </c:lineChart>
      <c:catAx>
        <c:axId val="17665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64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6482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66591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65" t="s">
        <v>133</v>
      </c>
      <c r="C1" s="165"/>
      <c r="D1" s="165"/>
      <c r="E1" s="165"/>
      <c r="F1" s="165"/>
      <c r="G1" s="165"/>
      <c r="H1" s="165"/>
      <c r="I1" s="165"/>
      <c r="J1" s="165"/>
      <c r="K1" s="111"/>
      <c r="L1" s="111"/>
      <c r="M1" s="111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62" t="s">
        <v>134</v>
      </c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4"/>
    </row>
    <row r="6" spans="1:13" ht="18" x14ac:dyDescent="0.2">
      <c r="A6" s="3"/>
      <c r="B6" s="161" t="s">
        <v>135</v>
      </c>
      <c r="C6" s="161"/>
      <c r="D6" s="161"/>
      <c r="E6" s="161"/>
      <c r="F6" s="161" t="s">
        <v>136</v>
      </c>
      <c r="G6" s="161"/>
      <c r="H6" s="161"/>
      <c r="I6" s="161"/>
      <c r="J6" s="161" t="s">
        <v>106</v>
      </c>
      <c r="K6" s="161"/>
      <c r="L6" s="161"/>
      <c r="M6" s="161"/>
    </row>
    <row r="7" spans="1:13" ht="30" x14ac:dyDescent="0.25">
      <c r="A7" s="4" t="s">
        <v>1</v>
      </c>
      <c r="B7" s="5">
        <v>2016</v>
      </c>
      <c r="C7" s="6">
        <v>2017</v>
      </c>
      <c r="D7" s="7" t="s">
        <v>120</v>
      </c>
      <c r="E7" s="7" t="s">
        <v>121</v>
      </c>
      <c r="F7" s="5">
        <v>2016</v>
      </c>
      <c r="G7" s="6">
        <v>2017</v>
      </c>
      <c r="H7" s="7" t="s">
        <v>120</v>
      </c>
      <c r="I7" s="7" t="s">
        <v>121</v>
      </c>
      <c r="J7" s="5" t="s">
        <v>137</v>
      </c>
      <c r="K7" s="5" t="s">
        <v>138</v>
      </c>
      <c r="L7" s="7" t="s">
        <v>120</v>
      </c>
      <c r="M7" s="7" t="s">
        <v>121</v>
      </c>
    </row>
    <row r="8" spans="1:13" ht="16.5" x14ac:dyDescent="0.25">
      <c r="A8" s="46" t="s">
        <v>2</v>
      </c>
      <c r="B8" s="47">
        <f>B9+B18+B20</f>
        <v>1749851.6761499997</v>
      </c>
      <c r="C8" s="47">
        <f>C9+C18+C20</f>
        <v>1875542.7872600001</v>
      </c>
      <c r="D8" s="45">
        <f t="shared" ref="D8:D44" si="0">(C8-B8)/B8*100</f>
        <v>7.1829580085635776</v>
      </c>
      <c r="E8" s="45">
        <f>C8/C$44*100</f>
        <v>13.774488942550031</v>
      </c>
      <c r="F8" s="47">
        <f>F9+F18+F20</f>
        <v>4915832.9376299996</v>
      </c>
      <c r="G8" s="47">
        <f>G9+G18+G20</f>
        <v>5203224.7220200002</v>
      </c>
      <c r="H8" s="45">
        <f t="shared" ref="H8:H46" si="1">(G8-F8)/F8*100</f>
        <v>5.8462479916690731</v>
      </c>
      <c r="I8" s="45">
        <f>G8/G$46*100</f>
        <v>14.061606741095655</v>
      </c>
      <c r="J8" s="47">
        <f>J9+J18+J20</f>
        <v>20308216.467599999</v>
      </c>
      <c r="K8" s="47">
        <f>K9+K18+K20</f>
        <v>20501698.943799999</v>
      </c>
      <c r="L8" s="45">
        <f t="shared" ref="L8:L46" si="2">(K8-J8)/J8*100</f>
        <v>0.95273002682773245</v>
      </c>
      <c r="M8" s="45">
        <f>K8/K$46*100</f>
        <v>14.151099103603684</v>
      </c>
    </row>
    <row r="9" spans="1:13" ht="15.75" x14ac:dyDescent="0.25">
      <c r="A9" s="9" t="s">
        <v>3</v>
      </c>
      <c r="B9" s="47">
        <f>B10+B11+B12+B13+B14+B15+B16+B17</f>
        <v>1230380.4260699998</v>
      </c>
      <c r="C9" s="47">
        <f>C10+C11+C12+C13+C14+C15+C16+C17</f>
        <v>1297716.6470300001</v>
      </c>
      <c r="D9" s="45">
        <f t="shared" si="0"/>
        <v>5.4727968304145751</v>
      </c>
      <c r="E9" s="45">
        <f t="shared" ref="E9:E44" si="3">C9/C$44*100</f>
        <v>9.5307788905163662</v>
      </c>
      <c r="F9" s="47">
        <f>F10+F11+F12+F13+F14+F15+F16+F17</f>
        <v>3501642.24596</v>
      </c>
      <c r="G9" s="47">
        <f>G10+G11+G12+G13+G14+G15+G16+G17</f>
        <v>3638327.88387</v>
      </c>
      <c r="H9" s="45">
        <f t="shared" si="1"/>
        <v>3.9034723797869506</v>
      </c>
      <c r="I9" s="45">
        <f t="shared" ref="I9:I46" si="4">G9/G$46*100</f>
        <v>9.8325055386577702</v>
      </c>
      <c r="J9" s="47">
        <f>J10+J11+J12+J13+J14+J15+J16+J17</f>
        <v>14610241.016720001</v>
      </c>
      <c r="K9" s="47">
        <f>K10+K11+K12+K13+K14+K15+K16+K17</f>
        <v>14359001.220439998</v>
      </c>
      <c r="L9" s="45">
        <f t="shared" si="2"/>
        <v>-1.7196143170566638</v>
      </c>
      <c r="M9" s="45">
        <f t="shared" ref="M9:M46" si="5">K9/K$46*100</f>
        <v>9.9111615020891666</v>
      </c>
    </row>
    <row r="10" spans="1:13" ht="14.25" x14ac:dyDescent="0.2">
      <c r="A10" s="11" t="s">
        <v>139</v>
      </c>
      <c r="B10" s="12">
        <v>569482.75214999996</v>
      </c>
      <c r="C10" s="12">
        <v>624627.14613000001</v>
      </c>
      <c r="D10" s="13">
        <f t="shared" si="0"/>
        <v>9.6832421652473837</v>
      </c>
      <c r="E10" s="13">
        <f t="shared" si="3"/>
        <v>4.5874291837158365</v>
      </c>
      <c r="F10" s="12">
        <v>1592343.7855100001</v>
      </c>
      <c r="G10" s="12">
        <v>1705872.1223299999</v>
      </c>
      <c r="H10" s="13">
        <f t="shared" si="1"/>
        <v>7.1296373216063191</v>
      </c>
      <c r="I10" s="13">
        <f t="shared" si="4"/>
        <v>4.6100839798997395</v>
      </c>
      <c r="J10" s="12">
        <v>6106603.8521299995</v>
      </c>
      <c r="K10" s="12">
        <v>6472772.8296999997</v>
      </c>
      <c r="L10" s="13">
        <f t="shared" si="2"/>
        <v>5.9962785606647699</v>
      </c>
      <c r="M10" s="13">
        <f t="shared" si="5"/>
        <v>4.4677687463505613</v>
      </c>
    </row>
    <row r="11" spans="1:13" ht="14.25" x14ac:dyDescent="0.2">
      <c r="A11" s="11" t="s">
        <v>140</v>
      </c>
      <c r="B11" s="12">
        <v>147267.19936</v>
      </c>
      <c r="C11" s="12">
        <v>155448.48092999999</v>
      </c>
      <c r="D11" s="13">
        <f t="shared" si="0"/>
        <v>5.5553997126003276</v>
      </c>
      <c r="E11" s="13">
        <f t="shared" si="3"/>
        <v>1.1416553097328266</v>
      </c>
      <c r="F11" s="12">
        <v>439982.47917000001</v>
      </c>
      <c r="G11" s="12">
        <v>518206.10321999999</v>
      </c>
      <c r="H11" s="13">
        <f t="shared" si="1"/>
        <v>17.778804328200536</v>
      </c>
      <c r="I11" s="13">
        <f t="shared" si="4"/>
        <v>1.4004412308923631</v>
      </c>
      <c r="J11" s="12">
        <v>1996174.8551700001</v>
      </c>
      <c r="K11" s="12">
        <v>2051663.32357</v>
      </c>
      <c r="L11" s="13">
        <f t="shared" si="2"/>
        <v>2.7797398738035066</v>
      </c>
      <c r="M11" s="13">
        <f t="shared" si="5"/>
        <v>1.4161407353924713</v>
      </c>
    </row>
    <row r="12" spans="1:13" ht="14.25" x14ac:dyDescent="0.2">
      <c r="A12" s="11" t="s">
        <v>141</v>
      </c>
      <c r="B12" s="12">
        <v>115798.31797</v>
      </c>
      <c r="C12" s="12">
        <v>124701.55316</v>
      </c>
      <c r="D12" s="13">
        <f t="shared" si="0"/>
        <v>7.6885703921075628</v>
      </c>
      <c r="E12" s="13">
        <f t="shared" si="3"/>
        <v>0.91584163090762694</v>
      </c>
      <c r="F12" s="12">
        <v>304913.27205000003</v>
      </c>
      <c r="G12" s="12">
        <v>325039.99841</v>
      </c>
      <c r="H12" s="13">
        <f t="shared" si="1"/>
        <v>6.6008036398952061</v>
      </c>
      <c r="I12" s="13">
        <f t="shared" si="4"/>
        <v>0.87841384467311279</v>
      </c>
      <c r="J12" s="12">
        <v>1324711.1985599999</v>
      </c>
      <c r="K12" s="12">
        <v>1346220.1711200001</v>
      </c>
      <c r="L12" s="13">
        <f t="shared" si="2"/>
        <v>1.6236725848910334</v>
      </c>
      <c r="M12" s="13">
        <f t="shared" si="5"/>
        <v>0.92921543278005114</v>
      </c>
    </row>
    <row r="13" spans="1:13" ht="14.25" x14ac:dyDescent="0.2">
      <c r="A13" s="11" t="s">
        <v>142</v>
      </c>
      <c r="B13" s="12">
        <v>108063.88145</v>
      </c>
      <c r="C13" s="12">
        <v>115901.92167</v>
      </c>
      <c r="D13" s="13">
        <f t="shared" si="0"/>
        <v>7.2531544442317406</v>
      </c>
      <c r="E13" s="13">
        <f t="shared" si="3"/>
        <v>0.8512147786273877</v>
      </c>
      <c r="F13" s="12">
        <v>303497.7488</v>
      </c>
      <c r="G13" s="12">
        <v>306205.62640000001</v>
      </c>
      <c r="H13" s="13">
        <f t="shared" si="1"/>
        <v>0.89222329019133972</v>
      </c>
      <c r="I13" s="13">
        <f t="shared" si="4"/>
        <v>0.8275143455030477</v>
      </c>
      <c r="J13" s="12">
        <v>1353614.86167</v>
      </c>
      <c r="K13" s="12">
        <v>1299923.6853</v>
      </c>
      <c r="L13" s="13">
        <f t="shared" si="2"/>
        <v>-3.9665031679512888</v>
      </c>
      <c r="M13" s="13">
        <f t="shared" si="5"/>
        <v>0.89725973189968433</v>
      </c>
    </row>
    <row r="14" spans="1:13" ht="14.25" x14ac:dyDescent="0.2">
      <c r="A14" s="11" t="s">
        <v>143</v>
      </c>
      <c r="B14" s="12">
        <v>138571.21487</v>
      </c>
      <c r="C14" s="12">
        <v>167641.26858</v>
      </c>
      <c r="D14" s="13">
        <f t="shared" si="0"/>
        <v>20.978421627660516</v>
      </c>
      <c r="E14" s="13">
        <f t="shared" si="3"/>
        <v>1.2312024103399766</v>
      </c>
      <c r="F14" s="12">
        <v>486578.21859</v>
      </c>
      <c r="G14" s="12">
        <v>474454.77104000002</v>
      </c>
      <c r="H14" s="13">
        <f t="shared" si="1"/>
        <v>-2.4915721844539505</v>
      </c>
      <c r="I14" s="13">
        <f t="shared" si="4"/>
        <v>1.2822041643842372</v>
      </c>
      <c r="J14" s="12">
        <v>2628589.8184500001</v>
      </c>
      <c r="K14" s="12">
        <v>1972254.46697</v>
      </c>
      <c r="L14" s="13">
        <f t="shared" si="2"/>
        <v>-24.969104988279277</v>
      </c>
      <c r="M14" s="13">
        <f t="shared" si="5"/>
        <v>1.361329541328465</v>
      </c>
    </row>
    <row r="15" spans="1:13" ht="14.25" x14ac:dyDescent="0.2">
      <c r="A15" s="11" t="s">
        <v>144</v>
      </c>
      <c r="B15" s="12">
        <v>18612.352360000001</v>
      </c>
      <c r="C15" s="12">
        <v>31857.964199999999</v>
      </c>
      <c r="D15" s="13">
        <f t="shared" si="0"/>
        <v>71.165705354183387</v>
      </c>
      <c r="E15" s="13">
        <f t="shared" si="3"/>
        <v>0.23397342816483643</v>
      </c>
      <c r="F15" s="12">
        <v>44699.06306</v>
      </c>
      <c r="G15" s="12">
        <v>85908.524780000007</v>
      </c>
      <c r="H15" s="13">
        <f t="shared" si="1"/>
        <v>92.193121955787163</v>
      </c>
      <c r="I15" s="13">
        <f t="shared" si="4"/>
        <v>0.23216600391133135</v>
      </c>
      <c r="J15" s="12">
        <v>179104.55931000001</v>
      </c>
      <c r="K15" s="12">
        <v>232038.47880000001</v>
      </c>
      <c r="L15" s="13">
        <f t="shared" si="2"/>
        <v>29.554758233920918</v>
      </c>
      <c r="M15" s="13">
        <f t="shared" si="5"/>
        <v>0.1601623123210113</v>
      </c>
    </row>
    <row r="16" spans="1:13" ht="14.25" x14ac:dyDescent="0.2">
      <c r="A16" s="11" t="s">
        <v>145</v>
      </c>
      <c r="B16" s="12">
        <v>120666.01637</v>
      </c>
      <c r="C16" s="12">
        <v>62670.285960000001</v>
      </c>
      <c r="D16" s="13">
        <f t="shared" si="0"/>
        <v>-48.063019029456342</v>
      </c>
      <c r="E16" s="13">
        <f t="shared" si="3"/>
        <v>0.46026737798053713</v>
      </c>
      <c r="F16" s="12">
        <v>300384.89582999999</v>
      </c>
      <c r="G16" s="12">
        <v>191923.59440999999</v>
      </c>
      <c r="H16" s="13">
        <f t="shared" si="1"/>
        <v>-36.107441794071647</v>
      </c>
      <c r="I16" s="13">
        <f t="shared" si="4"/>
        <v>0.51866952766999685</v>
      </c>
      <c r="J16" s="12">
        <v>940962.30796999997</v>
      </c>
      <c r="K16" s="12">
        <v>901296.98971999995</v>
      </c>
      <c r="L16" s="13">
        <f t="shared" si="2"/>
        <v>-4.2153992688158377</v>
      </c>
      <c r="M16" s="13">
        <f t="shared" si="5"/>
        <v>0.62211151662455189</v>
      </c>
    </row>
    <row r="17" spans="1:13" ht="14.25" x14ac:dyDescent="0.2">
      <c r="A17" s="11" t="s">
        <v>146</v>
      </c>
      <c r="B17" s="12">
        <v>11918.69154</v>
      </c>
      <c r="C17" s="12">
        <v>14868.026400000001</v>
      </c>
      <c r="D17" s="13">
        <f t="shared" si="0"/>
        <v>24.745458426386971</v>
      </c>
      <c r="E17" s="13">
        <f t="shared" si="3"/>
        <v>0.10919477104733805</v>
      </c>
      <c r="F17" s="12">
        <v>29242.782950000001</v>
      </c>
      <c r="G17" s="12">
        <v>30717.14328</v>
      </c>
      <c r="H17" s="13">
        <f t="shared" si="1"/>
        <v>5.0417921321677746</v>
      </c>
      <c r="I17" s="13">
        <f t="shared" si="4"/>
        <v>8.3012441723939984E-2</v>
      </c>
      <c r="J17" s="12">
        <v>80479.563460000005</v>
      </c>
      <c r="K17" s="12">
        <v>82831.275259999995</v>
      </c>
      <c r="L17" s="13">
        <f t="shared" si="2"/>
        <v>2.9221229575491412</v>
      </c>
      <c r="M17" s="13">
        <f t="shared" si="5"/>
        <v>5.7173485392370951E-2</v>
      </c>
    </row>
    <row r="18" spans="1:13" ht="15.75" x14ac:dyDescent="0.25">
      <c r="A18" s="9" t="s">
        <v>12</v>
      </c>
      <c r="B18" s="47">
        <f>B19</f>
        <v>150086.95507</v>
      </c>
      <c r="C18" s="47">
        <f>C19</f>
        <v>185880.02738000001</v>
      </c>
      <c r="D18" s="45">
        <f t="shared" si="0"/>
        <v>23.848223380443866</v>
      </c>
      <c r="E18" s="45">
        <f t="shared" si="3"/>
        <v>1.3651527436104114</v>
      </c>
      <c r="F18" s="47">
        <f>F19</f>
        <v>427369.34736999997</v>
      </c>
      <c r="G18" s="47">
        <f>G19</f>
        <v>528586.69882000005</v>
      </c>
      <c r="H18" s="45">
        <f t="shared" si="1"/>
        <v>23.683811689557128</v>
      </c>
      <c r="I18" s="45">
        <f t="shared" si="4"/>
        <v>1.4284945748980169</v>
      </c>
      <c r="J18" s="47">
        <f>J19</f>
        <v>1729219.9766500001</v>
      </c>
      <c r="K18" s="47">
        <f>K19</f>
        <v>1991956.7749999999</v>
      </c>
      <c r="L18" s="45">
        <f t="shared" si="2"/>
        <v>15.193948826510614</v>
      </c>
      <c r="M18" s="45">
        <f t="shared" si="5"/>
        <v>1.3749288685972216</v>
      </c>
    </row>
    <row r="19" spans="1:13" ht="14.25" x14ac:dyDescent="0.2">
      <c r="A19" s="11" t="s">
        <v>147</v>
      </c>
      <c r="B19" s="12">
        <v>150086.95507</v>
      </c>
      <c r="C19" s="12">
        <v>185880.02738000001</v>
      </c>
      <c r="D19" s="13">
        <f t="shared" si="0"/>
        <v>23.848223380443866</v>
      </c>
      <c r="E19" s="13">
        <f t="shared" si="3"/>
        <v>1.3651527436104114</v>
      </c>
      <c r="F19" s="12">
        <v>427369.34736999997</v>
      </c>
      <c r="G19" s="12">
        <v>528586.69882000005</v>
      </c>
      <c r="H19" s="13">
        <f t="shared" si="1"/>
        <v>23.683811689557128</v>
      </c>
      <c r="I19" s="13">
        <f t="shared" si="4"/>
        <v>1.4284945748980169</v>
      </c>
      <c r="J19" s="12">
        <v>1729219.9766500001</v>
      </c>
      <c r="K19" s="12">
        <v>1991956.7749999999</v>
      </c>
      <c r="L19" s="13">
        <f t="shared" si="2"/>
        <v>15.193948826510614</v>
      </c>
      <c r="M19" s="13">
        <f t="shared" si="5"/>
        <v>1.3749288685972216</v>
      </c>
    </row>
    <row r="20" spans="1:13" ht="15.75" x14ac:dyDescent="0.25">
      <c r="A20" s="9" t="s">
        <v>114</v>
      </c>
      <c r="B20" s="47">
        <f>B21</f>
        <v>369384.29501</v>
      </c>
      <c r="C20" s="47">
        <f>C21</f>
        <v>391946.11284999998</v>
      </c>
      <c r="D20" s="10">
        <f t="shared" si="0"/>
        <v>6.1079526511513382</v>
      </c>
      <c r="E20" s="10">
        <f t="shared" si="3"/>
        <v>2.878557308423253</v>
      </c>
      <c r="F20" s="47">
        <f>F21</f>
        <v>986821.3443</v>
      </c>
      <c r="G20" s="47">
        <f>G21</f>
        <v>1036310.13933</v>
      </c>
      <c r="H20" s="10">
        <f t="shared" si="1"/>
        <v>5.0149700668569173</v>
      </c>
      <c r="I20" s="10">
        <f t="shared" si="4"/>
        <v>2.8006066275398691</v>
      </c>
      <c r="J20" s="47">
        <f>J21</f>
        <v>3968755.4742299998</v>
      </c>
      <c r="K20" s="47">
        <f>K21</f>
        <v>4150740.9483599998</v>
      </c>
      <c r="L20" s="10">
        <f t="shared" si="2"/>
        <v>4.5854544406091939</v>
      </c>
      <c r="M20" s="10">
        <f t="shared" si="5"/>
        <v>2.8650087329172962</v>
      </c>
    </row>
    <row r="21" spans="1:13" ht="14.25" x14ac:dyDescent="0.2">
      <c r="A21" s="11" t="s">
        <v>148</v>
      </c>
      <c r="B21" s="12">
        <v>369384.29501</v>
      </c>
      <c r="C21" s="12">
        <v>391946.11284999998</v>
      </c>
      <c r="D21" s="13">
        <f t="shared" si="0"/>
        <v>6.1079526511513382</v>
      </c>
      <c r="E21" s="13">
        <f t="shared" si="3"/>
        <v>2.878557308423253</v>
      </c>
      <c r="F21" s="12">
        <v>986821.3443</v>
      </c>
      <c r="G21" s="12">
        <v>1036310.13933</v>
      </c>
      <c r="H21" s="13">
        <f t="shared" si="1"/>
        <v>5.0149700668569173</v>
      </c>
      <c r="I21" s="13">
        <f t="shared" si="4"/>
        <v>2.8006066275398691</v>
      </c>
      <c r="J21" s="12">
        <v>3968755.4742299998</v>
      </c>
      <c r="K21" s="12">
        <v>4150740.9483599998</v>
      </c>
      <c r="L21" s="13">
        <f t="shared" si="2"/>
        <v>4.5854544406091939</v>
      </c>
      <c r="M21" s="13">
        <f t="shared" si="5"/>
        <v>2.8650087329172962</v>
      </c>
    </row>
    <row r="22" spans="1:13" ht="16.5" x14ac:dyDescent="0.25">
      <c r="A22" s="46" t="s">
        <v>14</v>
      </c>
      <c r="B22" s="47">
        <f>B23+B27+B29</f>
        <v>9425403.2862399984</v>
      </c>
      <c r="C22" s="47">
        <f>C23+C27+C29</f>
        <v>11357753.372789999</v>
      </c>
      <c r="D22" s="45">
        <f t="shared" si="0"/>
        <v>20.501510947239883</v>
      </c>
      <c r="E22" s="45">
        <f t="shared" si="3"/>
        <v>83.414385056105061</v>
      </c>
      <c r="F22" s="47">
        <f>F23+F27+F29</f>
        <v>25682805.900820002</v>
      </c>
      <c r="G22" s="47">
        <f>G23+G27+G29</f>
        <v>29194126.050710008</v>
      </c>
      <c r="H22" s="45">
        <f t="shared" si="1"/>
        <v>13.671871225635421</v>
      </c>
      <c r="I22" s="45">
        <f t="shared" si="4"/>
        <v>78.896519294613341</v>
      </c>
      <c r="J22" s="47">
        <f>J23+J27+J29</f>
        <v>108247245.40188</v>
      </c>
      <c r="K22" s="47">
        <f>K23+K27+K29</f>
        <v>111125476.11376999</v>
      </c>
      <c r="L22" s="45">
        <f t="shared" si="2"/>
        <v>2.6589412979556606</v>
      </c>
      <c r="M22" s="45">
        <f t="shared" si="5"/>
        <v>76.703283456255406</v>
      </c>
    </row>
    <row r="23" spans="1:13" ht="15.75" x14ac:dyDescent="0.25">
      <c r="A23" s="9" t="s">
        <v>15</v>
      </c>
      <c r="B23" s="47">
        <f>B24+B25+B26</f>
        <v>1008444.01409</v>
      </c>
      <c r="C23" s="47">
        <f>C24+C25+C26</f>
        <v>1107981.48517</v>
      </c>
      <c r="D23" s="45">
        <f>(C23-B23)/B23*100</f>
        <v>9.8704013003459288</v>
      </c>
      <c r="E23" s="45">
        <f t="shared" si="3"/>
        <v>8.1373130059701619</v>
      </c>
      <c r="F23" s="47">
        <f>F24+F25+F26</f>
        <v>2718880.4084099997</v>
      </c>
      <c r="G23" s="47">
        <f>G24+G25+G26</f>
        <v>2870111.0418399996</v>
      </c>
      <c r="H23" s="45">
        <f t="shared" si="1"/>
        <v>5.562239257093311</v>
      </c>
      <c r="I23" s="45">
        <f t="shared" si="4"/>
        <v>7.7564154788153097</v>
      </c>
      <c r="J23" s="47">
        <f>J24+J25+J26</f>
        <v>11389666.841980001</v>
      </c>
      <c r="K23" s="47">
        <f>K24+K25+K26</f>
        <v>11333643.73261</v>
      </c>
      <c r="L23" s="45">
        <f t="shared" si="2"/>
        <v>-0.49187662946830762</v>
      </c>
      <c r="M23" s="45">
        <f t="shared" si="5"/>
        <v>7.8229378016304905</v>
      </c>
    </row>
    <row r="24" spans="1:13" ht="14.25" x14ac:dyDescent="0.2">
      <c r="A24" s="11" t="s">
        <v>149</v>
      </c>
      <c r="B24" s="12">
        <v>703269.33320999995</v>
      </c>
      <c r="C24" s="12">
        <v>759040.76306999999</v>
      </c>
      <c r="D24" s="13">
        <f t="shared" si="0"/>
        <v>7.9303088057938096</v>
      </c>
      <c r="E24" s="13">
        <f t="shared" si="3"/>
        <v>5.5745988142061282</v>
      </c>
      <c r="F24" s="12">
        <v>1932519.9095699999</v>
      </c>
      <c r="G24" s="12">
        <v>2012192.1954999999</v>
      </c>
      <c r="H24" s="13">
        <f t="shared" si="1"/>
        <v>4.1227148830631037</v>
      </c>
      <c r="I24" s="13">
        <f t="shared" si="4"/>
        <v>5.437907615421671</v>
      </c>
      <c r="J24" s="12">
        <v>7945771.2396400003</v>
      </c>
      <c r="K24" s="12">
        <v>7947412.7872799998</v>
      </c>
      <c r="L24" s="13">
        <f t="shared" si="2"/>
        <v>2.0659387119152859E-2</v>
      </c>
      <c r="M24" s="13">
        <f t="shared" si="5"/>
        <v>5.4856246927797825</v>
      </c>
    </row>
    <row r="25" spans="1:13" ht="14.25" x14ac:dyDescent="0.2">
      <c r="A25" s="11" t="s">
        <v>150</v>
      </c>
      <c r="B25" s="12">
        <v>126201.02546</v>
      </c>
      <c r="C25" s="12">
        <v>159357.31591</v>
      </c>
      <c r="D25" s="13">
        <f t="shared" si="0"/>
        <v>26.272599869253078</v>
      </c>
      <c r="E25" s="13">
        <f t="shared" si="3"/>
        <v>1.1703628415342853</v>
      </c>
      <c r="F25" s="12">
        <v>322856.0232</v>
      </c>
      <c r="G25" s="12">
        <v>366910.82947</v>
      </c>
      <c r="H25" s="13">
        <f t="shared" si="1"/>
        <v>13.645341298994232</v>
      </c>
      <c r="I25" s="13">
        <f t="shared" si="4"/>
        <v>0.9915688959621527</v>
      </c>
      <c r="J25" s="12">
        <v>1423360.39652</v>
      </c>
      <c r="K25" s="12">
        <v>1439505.4312400001</v>
      </c>
      <c r="L25" s="13">
        <f t="shared" si="2"/>
        <v>1.1342900055020082</v>
      </c>
      <c r="M25" s="13">
        <f t="shared" si="5"/>
        <v>0.99360467995816271</v>
      </c>
    </row>
    <row r="26" spans="1:13" ht="14.25" x14ac:dyDescent="0.2">
      <c r="A26" s="11" t="s">
        <v>151</v>
      </c>
      <c r="B26" s="12">
        <v>178973.65542</v>
      </c>
      <c r="C26" s="12">
        <v>189583.40619000001</v>
      </c>
      <c r="D26" s="13">
        <f t="shared" si="0"/>
        <v>5.9281075447120761</v>
      </c>
      <c r="E26" s="13">
        <f t="shared" si="3"/>
        <v>1.3923513502297482</v>
      </c>
      <c r="F26" s="12">
        <v>463504.47564000002</v>
      </c>
      <c r="G26" s="12">
        <v>491008.01686999999</v>
      </c>
      <c r="H26" s="13">
        <f t="shared" si="1"/>
        <v>5.933824304937616</v>
      </c>
      <c r="I26" s="13">
        <f t="shared" si="4"/>
        <v>1.3269389674314862</v>
      </c>
      <c r="J26" s="12">
        <v>2020535.20582</v>
      </c>
      <c r="K26" s="12">
        <v>1946725.51409</v>
      </c>
      <c r="L26" s="13">
        <f t="shared" si="2"/>
        <v>-3.6529772664884432</v>
      </c>
      <c r="M26" s="13">
        <f t="shared" si="5"/>
        <v>1.3437084288925438</v>
      </c>
    </row>
    <row r="27" spans="1:13" ht="15.75" x14ac:dyDescent="0.25">
      <c r="A27" s="9" t="s">
        <v>19</v>
      </c>
      <c r="B27" s="47">
        <f>B28</f>
        <v>1189671.24434</v>
      </c>
      <c r="C27" s="47">
        <f>C28</f>
        <v>1531794.47807</v>
      </c>
      <c r="D27" s="45">
        <f t="shared" si="0"/>
        <v>28.757796354050857</v>
      </c>
      <c r="E27" s="45">
        <f t="shared" si="3"/>
        <v>11.24990922295042</v>
      </c>
      <c r="F27" s="47">
        <f>F28</f>
        <v>3324403.05584</v>
      </c>
      <c r="G27" s="47">
        <f>G28</f>
        <v>4112775.2125200001</v>
      </c>
      <c r="H27" s="45">
        <f t="shared" si="1"/>
        <v>23.714698351484838</v>
      </c>
      <c r="I27" s="45">
        <f t="shared" si="4"/>
        <v>11.114689590137608</v>
      </c>
      <c r="J27" s="47">
        <f>J28</f>
        <v>15005291.31027</v>
      </c>
      <c r="K27" s="47">
        <f>K28</f>
        <v>14727231.54524</v>
      </c>
      <c r="L27" s="45">
        <f t="shared" si="2"/>
        <v>-1.8530780861261202</v>
      </c>
      <c r="M27" s="45">
        <f t="shared" si="5"/>
        <v>10.165328916871776</v>
      </c>
    </row>
    <row r="28" spans="1:13" ht="14.25" x14ac:dyDescent="0.2">
      <c r="A28" s="11" t="s">
        <v>152</v>
      </c>
      <c r="B28" s="12">
        <v>1189671.24434</v>
      </c>
      <c r="C28" s="12">
        <v>1531794.47807</v>
      </c>
      <c r="D28" s="13">
        <f t="shared" si="0"/>
        <v>28.757796354050857</v>
      </c>
      <c r="E28" s="13">
        <f t="shared" si="3"/>
        <v>11.24990922295042</v>
      </c>
      <c r="F28" s="12">
        <v>3324403.05584</v>
      </c>
      <c r="G28" s="12">
        <v>4112775.2125200001</v>
      </c>
      <c r="H28" s="13">
        <f t="shared" si="1"/>
        <v>23.714698351484838</v>
      </c>
      <c r="I28" s="13">
        <f t="shared" si="4"/>
        <v>11.114689590137608</v>
      </c>
      <c r="J28" s="12">
        <v>15005291.31027</v>
      </c>
      <c r="K28" s="12">
        <v>14727231.54524</v>
      </c>
      <c r="L28" s="13">
        <f t="shared" si="2"/>
        <v>-1.8530780861261202</v>
      </c>
      <c r="M28" s="13">
        <f t="shared" si="5"/>
        <v>10.165328916871776</v>
      </c>
    </row>
    <row r="29" spans="1:13" ht="15.75" x14ac:dyDescent="0.25">
      <c r="A29" s="9" t="s">
        <v>21</v>
      </c>
      <c r="B29" s="47">
        <f>B30+B31+B32+B33+B34+B35+B36+B37+B38+B39+B40+B41</f>
        <v>7227288.027809999</v>
      </c>
      <c r="C29" s="47">
        <f>C30+C31+C32+C33+C34+C35+C36+C37+C38+C39+C40+C41</f>
        <v>8717977.40955</v>
      </c>
      <c r="D29" s="45">
        <f t="shared" si="0"/>
        <v>20.625847150465752</v>
      </c>
      <c r="E29" s="45">
        <f t="shared" si="3"/>
        <v>64.027162827184483</v>
      </c>
      <c r="F29" s="47">
        <f>F30+F31+F32+F33+F34+F35+F36+F37+F38+F39+F40+F41</f>
        <v>19639522.436570004</v>
      </c>
      <c r="G29" s="47">
        <f>G30+G31+G32+G33+G34+G35+G36+G37+G38+G39+G40+G41</f>
        <v>22211239.796350006</v>
      </c>
      <c r="H29" s="45">
        <f t="shared" si="1"/>
        <v>13.094602315743206</v>
      </c>
      <c r="I29" s="45">
        <f t="shared" si="4"/>
        <v>60.02541422566042</v>
      </c>
      <c r="J29" s="47">
        <f>J30+J31+J32+J33+J34+J35+J36+J37+J38+J39+J40+J41</f>
        <v>81852287.249629989</v>
      </c>
      <c r="K29" s="47">
        <f>K30+K31+K32+K33+K34+K35+K36+K37+K38+K39+K40+K41</f>
        <v>85064600.835919991</v>
      </c>
      <c r="L29" s="45">
        <f t="shared" si="2"/>
        <v>3.9245251345184897</v>
      </c>
      <c r="M29" s="45">
        <f t="shared" si="5"/>
        <v>58.715016737753132</v>
      </c>
    </row>
    <row r="30" spans="1:13" ht="14.25" x14ac:dyDescent="0.2">
      <c r="A30" s="11" t="s">
        <v>153</v>
      </c>
      <c r="B30" s="12">
        <v>1509702.13032</v>
      </c>
      <c r="C30" s="12">
        <v>1537523.2948400001</v>
      </c>
      <c r="D30" s="13">
        <f t="shared" si="0"/>
        <v>1.8428247507409339</v>
      </c>
      <c r="E30" s="13">
        <f t="shared" si="3"/>
        <v>11.291983188838206</v>
      </c>
      <c r="F30" s="12">
        <v>4244667.3134000003</v>
      </c>
      <c r="G30" s="12">
        <v>4076705.2712599998</v>
      </c>
      <c r="H30" s="13">
        <f t="shared" si="1"/>
        <v>-3.9570131117169236</v>
      </c>
      <c r="I30" s="13">
        <f t="shared" si="4"/>
        <v>11.017211323049494</v>
      </c>
      <c r="J30" s="12">
        <v>17227519.08642</v>
      </c>
      <c r="K30" s="12">
        <v>16789684.481490001</v>
      </c>
      <c r="L30" s="13">
        <f t="shared" si="2"/>
        <v>-2.5414837895906444</v>
      </c>
      <c r="M30" s="13">
        <f t="shared" si="5"/>
        <v>11.588917077901643</v>
      </c>
    </row>
    <row r="31" spans="1:13" ht="14.25" x14ac:dyDescent="0.2">
      <c r="A31" s="11" t="s">
        <v>154</v>
      </c>
      <c r="B31" s="12">
        <v>2046659.37879</v>
      </c>
      <c r="C31" s="12">
        <v>2712809.1547599998</v>
      </c>
      <c r="D31" s="13">
        <f t="shared" si="0"/>
        <v>32.548150555654871</v>
      </c>
      <c r="E31" s="13">
        <f t="shared" si="3"/>
        <v>19.923597562965103</v>
      </c>
      <c r="F31" s="12">
        <v>5542093.9875600003</v>
      </c>
      <c r="G31" s="12">
        <v>7011763.2586300001</v>
      </c>
      <c r="H31" s="13">
        <f t="shared" si="1"/>
        <v>26.518302908050217</v>
      </c>
      <c r="I31" s="13">
        <f t="shared" si="4"/>
        <v>18.949144573221734</v>
      </c>
      <c r="J31" s="12">
        <v>21492016.331250001</v>
      </c>
      <c r="K31" s="12">
        <v>25357380.52327</v>
      </c>
      <c r="L31" s="13">
        <f t="shared" si="2"/>
        <v>17.985116577450437</v>
      </c>
      <c r="M31" s="13">
        <f t="shared" si="5"/>
        <v>17.502686278646205</v>
      </c>
    </row>
    <row r="32" spans="1:13" ht="14.25" x14ac:dyDescent="0.2">
      <c r="A32" s="11" t="s">
        <v>155</v>
      </c>
      <c r="B32" s="12">
        <v>79474.406210000001</v>
      </c>
      <c r="C32" s="12">
        <v>148845.58584000001</v>
      </c>
      <c r="D32" s="13">
        <f t="shared" si="0"/>
        <v>87.287446283897211</v>
      </c>
      <c r="E32" s="13">
        <f t="shared" si="3"/>
        <v>1.0931618783785388</v>
      </c>
      <c r="F32" s="12">
        <v>181110.69682000001</v>
      </c>
      <c r="G32" s="12">
        <v>298671.71704999998</v>
      </c>
      <c r="H32" s="13">
        <f t="shared" si="1"/>
        <v>64.911141249067157</v>
      </c>
      <c r="I32" s="13">
        <f t="shared" si="4"/>
        <v>0.80715411196279119</v>
      </c>
      <c r="J32" s="12">
        <v>1048144.3462199999</v>
      </c>
      <c r="K32" s="12">
        <v>1090430.81675</v>
      </c>
      <c r="L32" s="13">
        <f t="shared" si="2"/>
        <v>4.0344128823955261</v>
      </c>
      <c r="M32" s="13">
        <f t="shared" si="5"/>
        <v>0.75265930866277053</v>
      </c>
    </row>
    <row r="33" spans="1:13" ht="14.25" x14ac:dyDescent="0.2">
      <c r="A33" s="11" t="s">
        <v>156</v>
      </c>
      <c r="B33" s="12">
        <v>897845.23930999998</v>
      </c>
      <c r="C33" s="12">
        <v>913575.88844000001</v>
      </c>
      <c r="D33" s="13">
        <f t="shared" si="0"/>
        <v>1.7520446109497827</v>
      </c>
      <c r="E33" s="13">
        <f t="shared" si="3"/>
        <v>6.7095461958941796</v>
      </c>
      <c r="F33" s="12">
        <v>2327991.6118100001</v>
      </c>
      <c r="G33" s="12">
        <v>2220164.4582699998</v>
      </c>
      <c r="H33" s="13">
        <f t="shared" si="1"/>
        <v>-4.6317672706803839</v>
      </c>
      <c r="I33" s="13">
        <f t="shared" si="4"/>
        <v>5.9999483360062369</v>
      </c>
      <c r="J33" s="12">
        <v>10390531.03971</v>
      </c>
      <c r="K33" s="12">
        <v>9865375.4721099995</v>
      </c>
      <c r="L33" s="13">
        <f t="shared" si="2"/>
        <v>-5.0541744747500195</v>
      </c>
      <c r="M33" s="13">
        <f t="shared" si="5"/>
        <v>6.8094798573904711</v>
      </c>
    </row>
    <row r="34" spans="1:13" ht="14.25" x14ac:dyDescent="0.2">
      <c r="A34" s="11" t="s">
        <v>157</v>
      </c>
      <c r="B34" s="12">
        <v>469290.16256999999</v>
      </c>
      <c r="C34" s="12">
        <v>519192.03084999998</v>
      </c>
      <c r="D34" s="13">
        <f t="shared" si="0"/>
        <v>10.633478444704572</v>
      </c>
      <c r="E34" s="13">
        <f t="shared" si="3"/>
        <v>3.8130854366971141</v>
      </c>
      <c r="F34" s="12">
        <v>1284676.35479</v>
      </c>
      <c r="G34" s="12">
        <v>1344044.92799</v>
      </c>
      <c r="H34" s="13">
        <f t="shared" si="1"/>
        <v>4.621286363576349</v>
      </c>
      <c r="I34" s="13">
        <f t="shared" si="4"/>
        <v>3.6322535022901059</v>
      </c>
      <c r="J34" s="12">
        <v>5460988.0758300005</v>
      </c>
      <c r="K34" s="12">
        <v>5362793.3725899998</v>
      </c>
      <c r="L34" s="13">
        <f t="shared" si="2"/>
        <v>-1.7981123905874177</v>
      </c>
      <c r="M34" s="13">
        <f t="shared" si="5"/>
        <v>3.7016161780397301</v>
      </c>
    </row>
    <row r="35" spans="1:13" ht="14.25" x14ac:dyDescent="0.2">
      <c r="A35" s="11" t="s">
        <v>158</v>
      </c>
      <c r="B35" s="12">
        <v>536208.23216999997</v>
      </c>
      <c r="C35" s="12">
        <v>613866.39908999996</v>
      </c>
      <c r="D35" s="13">
        <f t="shared" si="0"/>
        <v>14.482837498731122</v>
      </c>
      <c r="E35" s="13">
        <f t="shared" si="3"/>
        <v>4.5083993731869079</v>
      </c>
      <c r="F35" s="12">
        <v>1462368.27832</v>
      </c>
      <c r="G35" s="12">
        <v>1582488.53834</v>
      </c>
      <c r="H35" s="13">
        <f t="shared" si="1"/>
        <v>8.2140909236623116</v>
      </c>
      <c r="I35" s="13">
        <f t="shared" si="4"/>
        <v>4.2766424068245001</v>
      </c>
      <c r="J35" s="12">
        <v>6200939.78608</v>
      </c>
      <c r="K35" s="12">
        <v>6066246.9622200001</v>
      </c>
      <c r="L35" s="13">
        <f t="shared" si="2"/>
        <v>-2.1721356521210087</v>
      </c>
      <c r="M35" s="13">
        <f t="shared" si="5"/>
        <v>4.1871682041878033</v>
      </c>
    </row>
    <row r="36" spans="1:13" ht="14.25" x14ac:dyDescent="0.2">
      <c r="A36" s="11" t="s">
        <v>159</v>
      </c>
      <c r="B36" s="12">
        <v>731682.20571000001</v>
      </c>
      <c r="C36" s="12">
        <v>1176955.1892299999</v>
      </c>
      <c r="D36" s="13">
        <f t="shared" si="0"/>
        <v>60.856062925286238</v>
      </c>
      <c r="E36" s="13">
        <f t="shared" si="3"/>
        <v>8.6438743760198236</v>
      </c>
      <c r="F36" s="12">
        <v>2103482.6119900001</v>
      </c>
      <c r="G36" s="12">
        <v>2977979.9627</v>
      </c>
      <c r="H36" s="13">
        <f t="shared" si="1"/>
        <v>41.573785574708481</v>
      </c>
      <c r="I36" s="13">
        <f t="shared" si="4"/>
        <v>8.0479289970188503</v>
      </c>
      <c r="J36" s="12">
        <v>9238602.6952199992</v>
      </c>
      <c r="K36" s="12">
        <v>9949646.5301600005</v>
      </c>
      <c r="L36" s="13">
        <f t="shared" si="2"/>
        <v>7.6964434817387639</v>
      </c>
      <c r="M36" s="13">
        <f t="shared" si="5"/>
        <v>6.8676471389069986</v>
      </c>
    </row>
    <row r="37" spans="1:13" ht="14.25" x14ac:dyDescent="0.2">
      <c r="A37" s="14" t="s">
        <v>160</v>
      </c>
      <c r="B37" s="12">
        <v>273740.46263000002</v>
      </c>
      <c r="C37" s="12">
        <v>259264.76311</v>
      </c>
      <c r="D37" s="13">
        <f t="shared" si="0"/>
        <v>-5.2881110015387218</v>
      </c>
      <c r="E37" s="13">
        <f t="shared" si="3"/>
        <v>1.9041099125596646</v>
      </c>
      <c r="F37" s="12">
        <v>682466.89879000001</v>
      </c>
      <c r="G37" s="12">
        <v>645234.82814999996</v>
      </c>
      <c r="H37" s="13">
        <f t="shared" si="1"/>
        <v>-5.4555130374838336</v>
      </c>
      <c r="I37" s="13">
        <f t="shared" si="4"/>
        <v>1.7437337216489455</v>
      </c>
      <c r="J37" s="12">
        <v>2766673.7656399999</v>
      </c>
      <c r="K37" s="12">
        <v>2614113.2620899999</v>
      </c>
      <c r="L37" s="13">
        <f t="shared" si="2"/>
        <v>-5.5142209191660516</v>
      </c>
      <c r="M37" s="13">
        <f t="shared" si="5"/>
        <v>1.8043663572119408</v>
      </c>
    </row>
    <row r="38" spans="1:13" ht="14.25" x14ac:dyDescent="0.2">
      <c r="A38" s="11" t="s">
        <v>161</v>
      </c>
      <c r="B38" s="12">
        <v>194886.80061999999</v>
      </c>
      <c r="C38" s="12">
        <v>341887.95468999998</v>
      </c>
      <c r="D38" s="13">
        <f t="shared" si="0"/>
        <v>75.428994473889574</v>
      </c>
      <c r="E38" s="13">
        <f t="shared" si="3"/>
        <v>2.5109167775097059</v>
      </c>
      <c r="F38" s="12">
        <v>520891.16422999999</v>
      </c>
      <c r="G38" s="12">
        <v>795430.32273000001</v>
      </c>
      <c r="H38" s="13">
        <f t="shared" si="1"/>
        <v>52.705666241398752</v>
      </c>
      <c r="I38" s="13">
        <f t="shared" si="4"/>
        <v>2.1496339262144728</v>
      </c>
      <c r="J38" s="12">
        <v>2575432.4139399999</v>
      </c>
      <c r="K38" s="12">
        <v>2719092.7999300002</v>
      </c>
      <c r="L38" s="13">
        <f t="shared" si="2"/>
        <v>5.5781073971272619</v>
      </c>
      <c r="M38" s="13">
        <f t="shared" si="5"/>
        <v>1.8768274663081514</v>
      </c>
    </row>
    <row r="39" spans="1:13" ht="14.25" x14ac:dyDescent="0.2">
      <c r="A39" s="11" t="s">
        <v>162</v>
      </c>
      <c r="B39" s="12">
        <v>164167.68768999999</v>
      </c>
      <c r="C39" s="12">
        <v>147797.7597</v>
      </c>
      <c r="D39" s="13">
        <f>(C39-B39)/B39*100</f>
        <v>-9.9714677232413411</v>
      </c>
      <c r="E39" s="13">
        <f t="shared" si="3"/>
        <v>1.0854663623512926</v>
      </c>
      <c r="F39" s="12">
        <v>419390.65403999999</v>
      </c>
      <c r="G39" s="12">
        <v>370274.04371</v>
      </c>
      <c r="H39" s="13">
        <f t="shared" si="1"/>
        <v>-11.71142224006628</v>
      </c>
      <c r="I39" s="13">
        <f t="shared" si="4"/>
        <v>1.0006579125923192</v>
      </c>
      <c r="J39" s="12">
        <v>1740933.6457400001</v>
      </c>
      <c r="K39" s="12">
        <v>1628137.47129</v>
      </c>
      <c r="L39" s="13">
        <f t="shared" si="2"/>
        <v>-6.4790622391616193</v>
      </c>
      <c r="M39" s="13">
        <f t="shared" si="5"/>
        <v>1.1238061183940606</v>
      </c>
    </row>
    <row r="40" spans="1:13" ht="14.25" x14ac:dyDescent="0.2">
      <c r="A40" s="11" t="s">
        <v>163</v>
      </c>
      <c r="B40" s="12">
        <v>314645.38643000001</v>
      </c>
      <c r="C40" s="12">
        <v>331915.47470999998</v>
      </c>
      <c r="D40" s="13">
        <f>(C40-B40)/B40*100</f>
        <v>5.4887467049646661</v>
      </c>
      <c r="E40" s="13">
        <f t="shared" si="3"/>
        <v>2.437676211553335</v>
      </c>
      <c r="F40" s="12">
        <v>848857.86575</v>
      </c>
      <c r="G40" s="12">
        <v>860877.98028000002</v>
      </c>
      <c r="H40" s="13">
        <f t="shared" si="1"/>
        <v>1.4160338279223892</v>
      </c>
      <c r="I40" s="13">
        <f t="shared" si="4"/>
        <v>2.32650486140574</v>
      </c>
      <c r="J40" s="12">
        <v>3609573.3744800002</v>
      </c>
      <c r="K40" s="12">
        <v>3519929.97016</v>
      </c>
      <c r="L40" s="13">
        <f t="shared" si="2"/>
        <v>-2.4834902915061079</v>
      </c>
      <c r="M40" s="13">
        <f t="shared" si="5"/>
        <v>2.4295975656467452</v>
      </c>
    </row>
    <row r="41" spans="1:13" ht="14.25" x14ac:dyDescent="0.2">
      <c r="A41" s="11" t="s">
        <v>164</v>
      </c>
      <c r="B41" s="12">
        <v>8985.9353599999995</v>
      </c>
      <c r="C41" s="12">
        <v>14343.914290000001</v>
      </c>
      <c r="D41" s="13">
        <f t="shared" si="0"/>
        <v>59.62627946168535</v>
      </c>
      <c r="E41" s="13">
        <f t="shared" si="3"/>
        <v>0.1053455512306052</v>
      </c>
      <c r="F41" s="12">
        <v>21524.999070000002</v>
      </c>
      <c r="G41" s="12">
        <v>27604.487239999999</v>
      </c>
      <c r="H41" s="13">
        <f t="shared" si="1"/>
        <v>28.243848699966499</v>
      </c>
      <c r="I41" s="13">
        <f t="shared" si="4"/>
        <v>7.460055342521893E-2</v>
      </c>
      <c r="J41" s="12">
        <v>100932.6891</v>
      </c>
      <c r="K41" s="12">
        <v>101769.17386</v>
      </c>
      <c r="L41" s="13">
        <f t="shared" si="2"/>
        <v>0.82875505196461863</v>
      </c>
      <c r="M41" s="13">
        <f t="shared" si="5"/>
        <v>7.0245186456620645E-2</v>
      </c>
    </row>
    <row r="42" spans="1:13" ht="15.75" x14ac:dyDescent="0.25">
      <c r="A42" s="48" t="s">
        <v>31</v>
      </c>
      <c r="B42" s="47">
        <f>B43</f>
        <v>265568.22891000001</v>
      </c>
      <c r="C42" s="47">
        <f>C43</f>
        <v>382764.62508999999</v>
      </c>
      <c r="D42" s="45">
        <f t="shared" si="0"/>
        <v>44.130428048950598</v>
      </c>
      <c r="E42" s="45">
        <f t="shared" si="3"/>
        <v>2.8111260013449217</v>
      </c>
      <c r="F42" s="47">
        <f>F43</f>
        <v>745950.93376000004</v>
      </c>
      <c r="G42" s="47">
        <f>G43</f>
        <v>1020229.68663</v>
      </c>
      <c r="H42" s="45">
        <f t="shared" si="1"/>
        <v>36.769007243879336</v>
      </c>
      <c r="I42" s="45">
        <f t="shared" si="4"/>
        <v>2.757149538106606</v>
      </c>
      <c r="J42" s="47">
        <f>J43</f>
        <v>3808534.96178</v>
      </c>
      <c r="K42" s="47">
        <f>K43</f>
        <v>4061589.4829199999</v>
      </c>
      <c r="L42" s="45">
        <f t="shared" si="2"/>
        <v>6.6444058851892338</v>
      </c>
      <c r="M42" s="45">
        <f t="shared" si="5"/>
        <v>2.8034727974745186</v>
      </c>
    </row>
    <row r="43" spans="1:13" ht="14.25" x14ac:dyDescent="0.2">
      <c r="A43" s="11" t="s">
        <v>165</v>
      </c>
      <c r="B43" s="12">
        <v>265568.22891000001</v>
      </c>
      <c r="C43" s="12">
        <v>382764.62508999999</v>
      </c>
      <c r="D43" s="13">
        <f t="shared" si="0"/>
        <v>44.130428048950598</v>
      </c>
      <c r="E43" s="13">
        <f t="shared" si="3"/>
        <v>2.8111260013449217</v>
      </c>
      <c r="F43" s="12">
        <v>745950.93376000004</v>
      </c>
      <c r="G43" s="12">
        <v>1020229.68663</v>
      </c>
      <c r="H43" s="13">
        <f t="shared" si="1"/>
        <v>36.769007243879336</v>
      </c>
      <c r="I43" s="13">
        <f t="shared" si="4"/>
        <v>2.757149538106606</v>
      </c>
      <c r="J43" s="12">
        <v>3808534.96178</v>
      </c>
      <c r="K43" s="12">
        <v>4061589.4829199999</v>
      </c>
      <c r="L43" s="13">
        <f t="shared" si="2"/>
        <v>6.6444058851892338</v>
      </c>
      <c r="M43" s="13">
        <f t="shared" si="5"/>
        <v>2.8034727974745186</v>
      </c>
    </row>
    <row r="44" spans="1:13" ht="15.75" x14ac:dyDescent="0.25">
      <c r="A44" s="9" t="s">
        <v>33</v>
      </c>
      <c r="B44" s="8">
        <f>B8+B22+B42</f>
        <v>11440823.191299997</v>
      </c>
      <c r="C44" s="8">
        <f>C8+C22+C42</f>
        <v>13616060.785139998</v>
      </c>
      <c r="D44" s="159">
        <f t="shared" si="0"/>
        <v>19.01294651152487</v>
      </c>
      <c r="E44" s="10">
        <f t="shared" si="3"/>
        <v>100</v>
      </c>
      <c r="F44" s="15">
        <f>F8+F22+F42</f>
        <v>31344589.772209998</v>
      </c>
      <c r="G44" s="15">
        <f>G8+G22+G42</f>
        <v>35417580.459360011</v>
      </c>
      <c r="H44" s="16">
        <f t="shared" si="1"/>
        <v>12.994238293592572</v>
      </c>
      <c r="I44" s="16">
        <f t="shared" si="4"/>
        <v>95.715275573815617</v>
      </c>
      <c r="J44" s="15">
        <f>J8+J22+J42</f>
        <v>132363996.83126</v>
      </c>
      <c r="K44" s="15">
        <f>K8+K22+K42</f>
        <v>135688764.54049</v>
      </c>
      <c r="L44" s="16">
        <f t="shared" si="2"/>
        <v>2.5118368958505228</v>
      </c>
      <c r="M44" s="16">
        <f t="shared" si="5"/>
        <v>93.657855357333602</v>
      </c>
    </row>
    <row r="45" spans="1:13" ht="15.75" x14ac:dyDescent="0.25">
      <c r="A45" s="49" t="s">
        <v>34</v>
      </c>
      <c r="B45" s="50"/>
      <c r="C45" s="50"/>
      <c r="D45" s="51"/>
      <c r="E45" s="51"/>
      <c r="F45" s="52">
        <f>F46-F44</f>
        <v>3327337.619789999</v>
      </c>
      <c r="G45" s="52">
        <f>G46-G44</f>
        <v>1585479.1327799857</v>
      </c>
      <c r="H45" s="53">
        <f t="shared" si="1"/>
        <v>-52.349917142461443</v>
      </c>
      <c r="I45" s="53">
        <f t="shared" si="4"/>
        <v>4.2847244261843827</v>
      </c>
      <c r="J45" s="52">
        <f>J46-J44</f>
        <v>9093264.6607399881</v>
      </c>
      <c r="K45" s="52">
        <f>K46-K44</f>
        <v>9188313.8666500151</v>
      </c>
      <c r="L45" s="53">
        <f t="shared" si="2"/>
        <v>1.0452704221884173</v>
      </c>
      <c r="M45" s="53">
        <f t="shared" si="5"/>
        <v>6.3421446426663888</v>
      </c>
    </row>
    <row r="46" spans="1:13" s="18" customFormat="1" ht="22.5" customHeight="1" x14ac:dyDescent="0.3">
      <c r="A46" s="17" t="s">
        <v>35</v>
      </c>
      <c r="B46" s="54"/>
      <c r="C46" s="54"/>
      <c r="D46" s="55"/>
      <c r="E46" s="55"/>
      <c r="F46" s="103">
        <v>34671927.391999997</v>
      </c>
      <c r="G46" s="103">
        <v>37003059.592139997</v>
      </c>
      <c r="H46" s="160">
        <f t="shared" si="1"/>
        <v>6.7233995208408048</v>
      </c>
      <c r="I46" s="104">
        <f t="shared" si="4"/>
        <v>100</v>
      </c>
      <c r="J46" s="103">
        <v>141457261.49199998</v>
      </c>
      <c r="K46" s="103">
        <v>144877078.40714002</v>
      </c>
      <c r="L46" s="160">
        <f t="shared" si="2"/>
        <v>2.4175619399598216</v>
      </c>
      <c r="M46" s="104">
        <f t="shared" si="5"/>
        <v>100</v>
      </c>
    </row>
    <row r="47" spans="1:13" ht="20.25" customHeight="1" x14ac:dyDescent="0.2"/>
    <row r="48" spans="1:13" ht="15" x14ac:dyDescent="0.2">
      <c r="C48" s="113"/>
    </row>
    <row r="49" spans="1:3" ht="15" x14ac:dyDescent="0.2">
      <c r="A49" s="1" t="s">
        <v>229</v>
      </c>
      <c r="C49" s="114"/>
    </row>
    <row r="50" spans="1:3" x14ac:dyDescent="0.2">
      <c r="A50" s="1" t="s">
        <v>115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zoomScale="90" zoomScaleNormal="90" workbookViewId="0"/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2" bestFit="1" customWidth="1"/>
    <col min="5" max="5" width="12.28515625" style="43" bestFit="1" customWidth="1"/>
    <col min="6" max="6" width="11" style="43" bestFit="1" customWidth="1"/>
    <col min="7" max="7" width="12.28515625" style="43" bestFit="1" customWidth="1"/>
    <col min="8" max="8" width="11.42578125" style="43" bestFit="1" customWidth="1"/>
    <col min="9" max="9" width="12.28515625" style="43" bestFit="1" customWidth="1"/>
    <col min="10" max="10" width="12.7109375" style="43" bestFit="1" customWidth="1"/>
    <col min="11" max="11" width="12.28515625" style="43" bestFit="1" customWidth="1"/>
    <col min="12" max="12" width="11" style="43" customWidth="1"/>
    <col min="13" max="13" width="12.28515625" style="43" bestFit="1" customWidth="1"/>
    <col min="14" max="14" width="11" style="43" bestFit="1" customWidth="1"/>
    <col min="15" max="15" width="13.5703125" style="42" bestFit="1" customWidth="1"/>
  </cols>
  <sheetData>
    <row r="1" spans="1:15" ht="15.75" x14ac:dyDescent="0.25">
      <c r="B1" s="147" t="s">
        <v>60</v>
      </c>
      <c r="C1" s="148" t="s">
        <v>44</v>
      </c>
      <c r="D1" s="148" t="s">
        <v>45</v>
      </c>
      <c r="E1" s="148" t="s">
        <v>46</v>
      </c>
      <c r="F1" s="148" t="s">
        <v>47</v>
      </c>
      <c r="G1" s="148" t="s">
        <v>48</v>
      </c>
      <c r="H1" s="148" t="s">
        <v>49</v>
      </c>
      <c r="I1" s="148" t="s">
        <v>0</v>
      </c>
      <c r="J1" s="148" t="s">
        <v>61</v>
      </c>
      <c r="K1" s="148" t="s">
        <v>50</v>
      </c>
      <c r="L1" s="148" t="s">
        <v>51</v>
      </c>
      <c r="M1" s="148" t="s">
        <v>52</v>
      </c>
      <c r="N1" s="148" t="s">
        <v>53</v>
      </c>
      <c r="O1" s="149" t="s">
        <v>42</v>
      </c>
    </row>
    <row r="2" spans="1:15" s="64" customFormat="1" ht="15" x14ac:dyDescent="0.25">
      <c r="A2" s="34">
        <v>2017</v>
      </c>
      <c r="B2" s="153" t="s">
        <v>2</v>
      </c>
      <c r="C2" s="154">
        <f>C4+C6+C8+C10+C12+C14+C16+C18+C20+C22</f>
        <v>1657166.3623800003</v>
      </c>
      <c r="D2" s="154">
        <f t="shared" ref="D2:O2" si="0">D4+D6+D8+D10+D12+D14+D16+D18+D20+D22</f>
        <v>1670515.5723799998</v>
      </c>
      <c r="E2" s="154">
        <f t="shared" si="0"/>
        <v>1875542.7872600001</v>
      </c>
      <c r="F2" s="154"/>
      <c r="G2" s="154"/>
      <c r="H2" s="154"/>
      <c r="I2" s="154"/>
      <c r="J2" s="154"/>
      <c r="K2" s="154"/>
      <c r="L2" s="154"/>
      <c r="M2" s="154"/>
      <c r="N2" s="154"/>
      <c r="O2" s="155">
        <f t="shared" si="0"/>
        <v>5203224.7220200002</v>
      </c>
    </row>
    <row r="3" spans="1:15" ht="15" x14ac:dyDescent="0.25">
      <c r="A3" s="36">
        <v>2016</v>
      </c>
      <c r="B3" s="35" t="s">
        <v>2</v>
      </c>
      <c r="C3" s="130">
        <f>C5+C7+C9+C11+C13+C15+C17+C19+C21+C23</f>
        <v>1452230.2365300001</v>
      </c>
      <c r="D3" s="130">
        <f t="shared" ref="D3:O3" si="1">D5+D7+D9+D11+D13+D15+D17+D19+D21+D23</f>
        <v>1713751.0249500002</v>
      </c>
      <c r="E3" s="130">
        <f t="shared" si="1"/>
        <v>1749851.6761499997</v>
      </c>
      <c r="F3" s="130">
        <f t="shared" si="1"/>
        <v>1635750.9739400002</v>
      </c>
      <c r="G3" s="130">
        <f t="shared" si="1"/>
        <v>1600474.6234799998</v>
      </c>
      <c r="H3" s="130">
        <f t="shared" si="1"/>
        <v>1703020.0329899997</v>
      </c>
      <c r="I3" s="130">
        <f t="shared" si="1"/>
        <v>1205016.3451400001</v>
      </c>
      <c r="J3" s="130">
        <f t="shared" si="1"/>
        <v>1627320.20774</v>
      </c>
      <c r="K3" s="130">
        <f t="shared" si="1"/>
        <v>1546032.82996</v>
      </c>
      <c r="L3" s="130">
        <f t="shared" si="1"/>
        <v>1939351.4024700001</v>
      </c>
      <c r="M3" s="130">
        <f t="shared" si="1"/>
        <v>2043957.7244600002</v>
      </c>
      <c r="N3" s="130">
        <f t="shared" si="1"/>
        <v>1997550.0816000002</v>
      </c>
      <c r="O3" s="128">
        <f t="shared" si="1"/>
        <v>20214307.15941</v>
      </c>
    </row>
    <row r="4" spans="1:15" s="64" customFormat="1" ht="15" x14ac:dyDescent="0.25">
      <c r="A4" s="34">
        <v>2017</v>
      </c>
      <c r="B4" s="37" t="s">
        <v>139</v>
      </c>
      <c r="C4" s="127">
        <v>524503.26653000002</v>
      </c>
      <c r="D4" s="127">
        <v>556741.70967000001</v>
      </c>
      <c r="E4" s="127">
        <v>624627.14613000001</v>
      </c>
      <c r="F4" s="127"/>
      <c r="G4" s="127"/>
      <c r="H4" s="127"/>
      <c r="I4" s="127"/>
      <c r="J4" s="127"/>
      <c r="K4" s="127"/>
      <c r="L4" s="127"/>
      <c r="M4" s="127"/>
      <c r="N4" s="127"/>
      <c r="O4" s="128">
        <v>1705872.1223299999</v>
      </c>
    </row>
    <row r="5" spans="1:15" ht="15" x14ac:dyDescent="0.25">
      <c r="A5" s="36">
        <v>2016</v>
      </c>
      <c r="B5" s="37" t="s">
        <v>139</v>
      </c>
      <c r="C5" s="127">
        <v>460617.42556</v>
      </c>
      <c r="D5" s="127">
        <v>562243.6078</v>
      </c>
      <c r="E5" s="127">
        <v>569482.75214999996</v>
      </c>
      <c r="F5" s="127">
        <v>532964.35138999997</v>
      </c>
      <c r="G5" s="127">
        <v>511399.68602999998</v>
      </c>
      <c r="H5" s="127">
        <v>532806.79845</v>
      </c>
      <c r="I5" s="127">
        <v>385329.33100000001</v>
      </c>
      <c r="J5" s="127">
        <v>540411.59606000001</v>
      </c>
      <c r="K5" s="127">
        <v>477843.75881999999</v>
      </c>
      <c r="L5" s="127">
        <v>569538.40391999995</v>
      </c>
      <c r="M5" s="127">
        <v>602098.87936999998</v>
      </c>
      <c r="N5" s="127">
        <v>614507.90232999995</v>
      </c>
      <c r="O5" s="128">
        <v>6359244.4928799998</v>
      </c>
    </row>
    <row r="6" spans="1:15" s="64" customFormat="1" ht="15" x14ac:dyDescent="0.25">
      <c r="A6" s="34">
        <v>2017</v>
      </c>
      <c r="B6" s="37" t="s">
        <v>140</v>
      </c>
      <c r="C6" s="127">
        <v>194103.06528000001</v>
      </c>
      <c r="D6" s="127">
        <v>168654.55700999999</v>
      </c>
      <c r="E6" s="127">
        <v>155448.48092999999</v>
      </c>
      <c r="F6" s="127"/>
      <c r="G6" s="127"/>
      <c r="H6" s="127"/>
      <c r="I6" s="127"/>
      <c r="J6" s="127"/>
      <c r="K6" s="127"/>
      <c r="L6" s="127"/>
      <c r="M6" s="127"/>
      <c r="N6" s="127"/>
      <c r="O6" s="128">
        <v>518206.10321999999</v>
      </c>
    </row>
    <row r="7" spans="1:15" ht="15" x14ac:dyDescent="0.25">
      <c r="A7" s="36">
        <v>2016</v>
      </c>
      <c r="B7" s="37" t="s">
        <v>140</v>
      </c>
      <c r="C7" s="127">
        <v>133429.35513000001</v>
      </c>
      <c r="D7" s="127">
        <v>159285.92468</v>
      </c>
      <c r="E7" s="127">
        <v>147267.19936</v>
      </c>
      <c r="F7" s="127">
        <v>137714.88571999999</v>
      </c>
      <c r="G7" s="127">
        <v>140656.67981</v>
      </c>
      <c r="H7" s="127">
        <v>170148.58319999999</v>
      </c>
      <c r="I7" s="127">
        <v>86562.877980000005</v>
      </c>
      <c r="J7" s="127">
        <v>84454.955669999996</v>
      </c>
      <c r="K7" s="127">
        <v>116653.00496000001</v>
      </c>
      <c r="L7" s="127">
        <v>215729.26228</v>
      </c>
      <c r="M7" s="127">
        <v>303010.95798000001</v>
      </c>
      <c r="N7" s="127">
        <v>278526.01274999999</v>
      </c>
      <c r="O7" s="128">
        <v>1973439.69952</v>
      </c>
    </row>
    <row r="8" spans="1:15" s="64" customFormat="1" ht="15" x14ac:dyDescent="0.25">
      <c r="A8" s="34">
        <v>2017</v>
      </c>
      <c r="B8" s="37" t="s">
        <v>141</v>
      </c>
      <c r="C8" s="127">
        <v>99071.646240000002</v>
      </c>
      <c r="D8" s="127">
        <v>101266.79901</v>
      </c>
      <c r="E8" s="127">
        <v>124701.55316</v>
      </c>
      <c r="F8" s="127"/>
      <c r="G8" s="127"/>
      <c r="H8" s="127"/>
      <c r="I8" s="127"/>
      <c r="J8" s="127"/>
      <c r="K8" s="127"/>
      <c r="L8" s="127"/>
      <c r="M8" s="127"/>
      <c r="N8" s="127"/>
      <c r="O8" s="128">
        <v>325039.99841</v>
      </c>
    </row>
    <row r="9" spans="1:15" ht="15" x14ac:dyDescent="0.25">
      <c r="A9" s="36">
        <v>2016</v>
      </c>
      <c r="B9" s="37" t="s">
        <v>141</v>
      </c>
      <c r="C9" s="127">
        <v>82622.645980000001</v>
      </c>
      <c r="D9" s="127">
        <v>106492.30809999999</v>
      </c>
      <c r="E9" s="127">
        <v>115798.31797</v>
      </c>
      <c r="F9" s="127">
        <v>101382.8031</v>
      </c>
      <c r="G9" s="127">
        <v>99962.766449999996</v>
      </c>
      <c r="H9" s="127">
        <v>118828.08306</v>
      </c>
      <c r="I9" s="127">
        <v>86506.436709999994</v>
      </c>
      <c r="J9" s="127">
        <v>125928.92105</v>
      </c>
      <c r="K9" s="127">
        <v>119612.67842</v>
      </c>
      <c r="L9" s="127">
        <v>128962.44279</v>
      </c>
      <c r="M9" s="127">
        <v>127900.31873</v>
      </c>
      <c r="N9" s="127">
        <v>112095.7224</v>
      </c>
      <c r="O9" s="128">
        <v>1326093.4447600001</v>
      </c>
    </row>
    <row r="10" spans="1:15" s="64" customFormat="1" ht="15" x14ac:dyDescent="0.25">
      <c r="A10" s="34">
        <v>2017</v>
      </c>
      <c r="B10" s="37" t="s">
        <v>142</v>
      </c>
      <c r="C10" s="127">
        <v>96387.542220000003</v>
      </c>
      <c r="D10" s="127">
        <v>93916.162509999995</v>
      </c>
      <c r="E10" s="127">
        <v>115901.92167</v>
      </c>
      <c r="F10" s="127"/>
      <c r="G10" s="127"/>
      <c r="H10" s="127"/>
      <c r="I10" s="127"/>
      <c r="J10" s="127"/>
      <c r="K10" s="127"/>
      <c r="L10" s="127"/>
      <c r="M10" s="127"/>
      <c r="N10" s="127"/>
      <c r="O10" s="128">
        <v>306205.62640000001</v>
      </c>
    </row>
    <row r="11" spans="1:15" ht="15" x14ac:dyDescent="0.25">
      <c r="A11" s="36">
        <v>2016</v>
      </c>
      <c r="B11" s="37" t="s">
        <v>142</v>
      </c>
      <c r="C11" s="127">
        <v>89731.465129999997</v>
      </c>
      <c r="D11" s="127">
        <v>105702.40222</v>
      </c>
      <c r="E11" s="127">
        <v>108063.88145</v>
      </c>
      <c r="F11" s="127">
        <v>96465.707190000001</v>
      </c>
      <c r="G11" s="127">
        <v>96136.855660000001</v>
      </c>
      <c r="H11" s="127">
        <v>99356.71286</v>
      </c>
      <c r="I11" s="127">
        <v>54505.851459999998</v>
      </c>
      <c r="J11" s="127">
        <v>88499.630420000001</v>
      </c>
      <c r="K11" s="127">
        <v>133309.95624</v>
      </c>
      <c r="L11" s="127">
        <v>164988.28182</v>
      </c>
      <c r="M11" s="127">
        <v>145185.17379</v>
      </c>
      <c r="N11" s="127">
        <v>115269.88946000001</v>
      </c>
      <c r="O11" s="128">
        <v>1297215.8077</v>
      </c>
    </row>
    <row r="12" spans="1:15" s="64" customFormat="1" ht="15" x14ac:dyDescent="0.25">
      <c r="A12" s="34">
        <v>2017</v>
      </c>
      <c r="B12" s="37" t="s">
        <v>143</v>
      </c>
      <c r="C12" s="127">
        <v>154596.05067999999</v>
      </c>
      <c r="D12" s="127">
        <v>152217.45178</v>
      </c>
      <c r="E12" s="127">
        <v>167641.26858</v>
      </c>
      <c r="F12" s="127"/>
      <c r="G12" s="127"/>
      <c r="H12" s="127"/>
      <c r="I12" s="127"/>
      <c r="J12" s="127"/>
      <c r="K12" s="127"/>
      <c r="L12" s="127"/>
      <c r="M12" s="127"/>
      <c r="N12" s="127"/>
      <c r="O12" s="128">
        <v>474454.77104000002</v>
      </c>
    </row>
    <row r="13" spans="1:15" ht="15" x14ac:dyDescent="0.25">
      <c r="A13" s="36">
        <v>2016</v>
      </c>
      <c r="B13" s="37" t="s">
        <v>143</v>
      </c>
      <c r="C13" s="127">
        <v>178413.55434</v>
      </c>
      <c r="D13" s="127">
        <v>169593.44938000001</v>
      </c>
      <c r="E13" s="127">
        <v>138571.21487</v>
      </c>
      <c r="F13" s="127">
        <v>141600.09865</v>
      </c>
      <c r="G13" s="127">
        <v>140964.30918000001</v>
      </c>
      <c r="H13" s="127">
        <v>154724.56434000001</v>
      </c>
      <c r="I13" s="127">
        <v>112831.10505</v>
      </c>
      <c r="J13" s="127">
        <v>122918.08375000001</v>
      </c>
      <c r="K13" s="127">
        <v>137884.89418999999</v>
      </c>
      <c r="L13" s="127">
        <v>251115.38299000001</v>
      </c>
      <c r="M13" s="127">
        <v>231839.25833000001</v>
      </c>
      <c r="N13" s="127">
        <v>203921.99945</v>
      </c>
      <c r="O13" s="128">
        <v>1984377.9145200001</v>
      </c>
    </row>
    <row r="14" spans="1:15" s="64" customFormat="1" ht="15" x14ac:dyDescent="0.25">
      <c r="A14" s="34">
        <v>2017</v>
      </c>
      <c r="B14" s="37" t="s">
        <v>144</v>
      </c>
      <c r="C14" s="127">
        <v>25072.38391</v>
      </c>
      <c r="D14" s="127">
        <v>28978.176670000001</v>
      </c>
      <c r="E14" s="127">
        <v>31857.964199999999</v>
      </c>
      <c r="F14" s="127"/>
      <c r="G14" s="127"/>
      <c r="H14" s="127"/>
      <c r="I14" s="127"/>
      <c r="J14" s="127"/>
      <c r="K14" s="127"/>
      <c r="L14" s="127"/>
      <c r="M14" s="127"/>
      <c r="N14" s="127"/>
      <c r="O14" s="128">
        <v>85908.524780000007</v>
      </c>
    </row>
    <row r="15" spans="1:15" ht="15" x14ac:dyDescent="0.25">
      <c r="A15" s="36">
        <v>2016</v>
      </c>
      <c r="B15" s="37" t="s">
        <v>144</v>
      </c>
      <c r="C15" s="127">
        <v>10191.507659999999</v>
      </c>
      <c r="D15" s="127">
        <v>15895.20304</v>
      </c>
      <c r="E15" s="127">
        <v>18612.352360000001</v>
      </c>
      <c r="F15" s="127">
        <v>16074.062110000001</v>
      </c>
      <c r="G15" s="127">
        <v>13709.48552</v>
      </c>
      <c r="H15" s="127">
        <v>15906.68377</v>
      </c>
      <c r="I15" s="127">
        <v>7864.1694500000003</v>
      </c>
      <c r="J15" s="127">
        <v>14110.55587</v>
      </c>
      <c r="K15" s="127">
        <v>16903.757259999998</v>
      </c>
      <c r="L15" s="127">
        <v>16057.673000000001</v>
      </c>
      <c r="M15" s="127">
        <v>19860.462739999999</v>
      </c>
      <c r="N15" s="127">
        <v>25643.104299999999</v>
      </c>
      <c r="O15" s="128">
        <v>190829.01707999999</v>
      </c>
    </row>
    <row r="16" spans="1:15" ht="15" x14ac:dyDescent="0.25">
      <c r="A16" s="34">
        <v>2017</v>
      </c>
      <c r="B16" s="37" t="s">
        <v>145</v>
      </c>
      <c r="C16" s="127">
        <v>72553.879400000005</v>
      </c>
      <c r="D16" s="127">
        <v>56699.429049999999</v>
      </c>
      <c r="E16" s="127">
        <v>62670.285960000001</v>
      </c>
      <c r="F16" s="127"/>
      <c r="G16" s="127"/>
      <c r="H16" s="127"/>
      <c r="I16" s="127"/>
      <c r="J16" s="127"/>
      <c r="K16" s="127"/>
      <c r="L16" s="127"/>
      <c r="M16" s="127"/>
      <c r="N16" s="127"/>
      <c r="O16" s="128">
        <v>191923.59440999999</v>
      </c>
    </row>
    <row r="17" spans="1:15" ht="15" x14ac:dyDescent="0.25">
      <c r="A17" s="36">
        <v>2016</v>
      </c>
      <c r="B17" s="37" t="s">
        <v>145</v>
      </c>
      <c r="C17" s="127">
        <v>84511.730519999997</v>
      </c>
      <c r="D17" s="127">
        <v>95207.148939999999</v>
      </c>
      <c r="E17" s="127">
        <v>120666.01637</v>
      </c>
      <c r="F17" s="127">
        <v>106168.6369</v>
      </c>
      <c r="G17" s="127">
        <v>77918.443740000002</v>
      </c>
      <c r="H17" s="127">
        <v>73102.883369999996</v>
      </c>
      <c r="I17" s="127">
        <v>63427.968549999998</v>
      </c>
      <c r="J17" s="127">
        <v>105204.74516999999</v>
      </c>
      <c r="K17" s="127">
        <v>70332.889139999999</v>
      </c>
      <c r="L17" s="127">
        <v>74471.286319999999</v>
      </c>
      <c r="M17" s="127">
        <v>63456.790180000004</v>
      </c>
      <c r="N17" s="127">
        <v>75289.751940000002</v>
      </c>
      <c r="O17" s="128">
        <v>1009758.29114</v>
      </c>
    </row>
    <row r="18" spans="1:15" ht="15" x14ac:dyDescent="0.25">
      <c r="A18" s="34">
        <v>2017</v>
      </c>
      <c r="B18" s="37" t="s">
        <v>146</v>
      </c>
      <c r="C18" s="127">
        <v>7168.6970300000003</v>
      </c>
      <c r="D18" s="127">
        <v>8680.4198500000002</v>
      </c>
      <c r="E18" s="127">
        <v>14868.026400000001</v>
      </c>
      <c r="F18" s="127"/>
      <c r="G18" s="127"/>
      <c r="H18" s="127"/>
      <c r="I18" s="127"/>
      <c r="J18" s="127"/>
      <c r="K18" s="127"/>
      <c r="L18" s="127"/>
      <c r="M18" s="127"/>
      <c r="N18" s="127"/>
      <c r="O18" s="128">
        <v>30717.14328</v>
      </c>
    </row>
    <row r="19" spans="1:15" ht="15" x14ac:dyDescent="0.25">
      <c r="A19" s="36">
        <v>2016</v>
      </c>
      <c r="B19" s="37" t="s">
        <v>146</v>
      </c>
      <c r="C19" s="127">
        <v>6380.1968100000004</v>
      </c>
      <c r="D19" s="127">
        <v>10943.8946</v>
      </c>
      <c r="E19" s="127">
        <v>11918.69154</v>
      </c>
      <c r="F19" s="127">
        <v>14289.86443</v>
      </c>
      <c r="G19" s="127">
        <v>5571.9104900000002</v>
      </c>
      <c r="H19" s="127">
        <v>3156.9027799999999</v>
      </c>
      <c r="I19" s="127">
        <v>3344.2157099999999</v>
      </c>
      <c r="J19" s="127">
        <v>4817.8857399999997</v>
      </c>
      <c r="K19" s="127">
        <v>5467.3721800000003</v>
      </c>
      <c r="L19" s="127">
        <v>3457.1936799999999</v>
      </c>
      <c r="M19" s="127">
        <v>5491.6414599999998</v>
      </c>
      <c r="N19" s="127">
        <v>6517.1455100000003</v>
      </c>
      <c r="O19" s="128">
        <v>81356.914929999999</v>
      </c>
    </row>
    <row r="20" spans="1:15" ht="15" x14ac:dyDescent="0.25">
      <c r="A20" s="34">
        <v>2017</v>
      </c>
      <c r="B20" s="37" t="s">
        <v>147</v>
      </c>
      <c r="C20" s="129">
        <v>171467.14107000001</v>
      </c>
      <c r="D20" s="129">
        <v>171239.53036999999</v>
      </c>
      <c r="E20" s="129">
        <v>185880.02738000001</v>
      </c>
      <c r="F20" s="129"/>
      <c r="G20" s="129"/>
      <c r="H20" s="127"/>
      <c r="I20" s="127"/>
      <c r="J20" s="127"/>
      <c r="K20" s="127"/>
      <c r="L20" s="127"/>
      <c r="M20" s="127"/>
      <c r="N20" s="127"/>
      <c r="O20" s="128">
        <v>528586.69882000005</v>
      </c>
    </row>
    <row r="21" spans="1:15" ht="15" x14ac:dyDescent="0.25">
      <c r="A21" s="36">
        <v>2016</v>
      </c>
      <c r="B21" s="37" t="s">
        <v>147</v>
      </c>
      <c r="C21" s="127">
        <v>134162.91104000001</v>
      </c>
      <c r="D21" s="127">
        <v>143119.48126</v>
      </c>
      <c r="E21" s="127">
        <v>150086.95507</v>
      </c>
      <c r="F21" s="127">
        <v>144289.19433999999</v>
      </c>
      <c r="G21" s="127">
        <v>154677.59112</v>
      </c>
      <c r="H21" s="127">
        <v>155034.36575999999</v>
      </c>
      <c r="I21" s="127">
        <v>131760.60505000001</v>
      </c>
      <c r="J21" s="127">
        <v>174431.12315</v>
      </c>
      <c r="K21" s="127">
        <v>149466.84672</v>
      </c>
      <c r="L21" s="127">
        <v>166819.5215</v>
      </c>
      <c r="M21" s="127">
        <v>175058.29003</v>
      </c>
      <c r="N21" s="127">
        <v>211832.53851000001</v>
      </c>
      <c r="O21" s="128">
        <v>1890739.4235499999</v>
      </c>
    </row>
    <row r="22" spans="1:15" ht="15" x14ac:dyDescent="0.25">
      <c r="A22" s="34">
        <v>2017</v>
      </c>
      <c r="B22" s="37" t="s">
        <v>148</v>
      </c>
      <c r="C22" s="129">
        <v>312242.69001999998</v>
      </c>
      <c r="D22" s="129">
        <v>332121.33646000002</v>
      </c>
      <c r="E22" s="129">
        <v>391946.11284999998</v>
      </c>
      <c r="F22" s="129"/>
      <c r="G22" s="129"/>
      <c r="H22" s="127"/>
      <c r="I22" s="127"/>
      <c r="J22" s="127"/>
      <c r="K22" s="127"/>
      <c r="L22" s="127"/>
      <c r="M22" s="127"/>
      <c r="N22" s="127"/>
      <c r="O22" s="128">
        <v>1036310.13933</v>
      </c>
    </row>
    <row r="23" spans="1:15" ht="15" x14ac:dyDescent="0.25">
      <c r="A23" s="36">
        <v>2016</v>
      </c>
      <c r="B23" s="37" t="s">
        <v>148</v>
      </c>
      <c r="C23" s="127">
        <v>272169.44436000002</v>
      </c>
      <c r="D23" s="129">
        <v>345267.60492999997</v>
      </c>
      <c r="E23" s="127">
        <v>369384.29501</v>
      </c>
      <c r="F23" s="127">
        <v>344801.37011000002</v>
      </c>
      <c r="G23" s="127">
        <v>359476.89548000001</v>
      </c>
      <c r="H23" s="127">
        <v>379954.45539999998</v>
      </c>
      <c r="I23" s="127">
        <v>272883.78418000002</v>
      </c>
      <c r="J23" s="127">
        <v>366542.71085999999</v>
      </c>
      <c r="K23" s="127">
        <v>318557.67203000002</v>
      </c>
      <c r="L23" s="127">
        <v>348211.95416999998</v>
      </c>
      <c r="M23" s="127">
        <v>370055.95185000001</v>
      </c>
      <c r="N23" s="127">
        <v>353946.01494999998</v>
      </c>
      <c r="O23" s="128">
        <v>4101252.1533300001</v>
      </c>
    </row>
    <row r="24" spans="1:15" ht="15" x14ac:dyDescent="0.25">
      <c r="A24" s="34">
        <v>2017</v>
      </c>
      <c r="B24" s="35" t="s">
        <v>14</v>
      </c>
      <c r="C24" s="130">
        <f>C26+C28+C30+C32+C34+C36+C38+C40+C42+C44+C46+C48+C50+C52+C54+C56</f>
        <v>8529349.9842499997</v>
      </c>
      <c r="D24" s="130">
        <f t="shared" ref="D24:O24" si="2">D26+D28+D30+D32+D34+D36+D38+D40+D42+D44+D46+D48+D50+D52+D54+D56</f>
        <v>9307022.693669999</v>
      </c>
      <c r="E24" s="130">
        <f t="shared" si="2"/>
        <v>11357753.372790001</v>
      </c>
      <c r="F24" s="130"/>
      <c r="G24" s="130"/>
      <c r="H24" s="130"/>
      <c r="I24" s="130"/>
      <c r="J24" s="130"/>
      <c r="K24" s="130"/>
      <c r="L24" s="130"/>
      <c r="M24" s="130"/>
      <c r="N24" s="130"/>
      <c r="O24" s="128">
        <f t="shared" si="2"/>
        <v>29194126.050710004</v>
      </c>
    </row>
    <row r="25" spans="1:15" ht="15" x14ac:dyDescent="0.25">
      <c r="A25" s="36">
        <v>2016</v>
      </c>
      <c r="B25" s="35" t="s">
        <v>14</v>
      </c>
      <c r="C25" s="130">
        <f>C27+C29+C31+C33+C35+C37+C39+C41+C43+C45+C47+C49+C51+C53+C55+C57</f>
        <v>7469156.7911399985</v>
      </c>
      <c r="D25" s="130">
        <f t="shared" ref="D25:O25" si="3">D27+D29+D31+D33+D35+D37+D39+D41+D43+D45+D47+D49+D51+D53+D55+D57</f>
        <v>8788245.8234400004</v>
      </c>
      <c r="E25" s="130">
        <f t="shared" si="3"/>
        <v>9425403.2862400003</v>
      </c>
      <c r="F25" s="130">
        <f t="shared" si="3"/>
        <v>9437565.7390200011</v>
      </c>
      <c r="G25" s="130">
        <f t="shared" si="3"/>
        <v>8852644.6600399986</v>
      </c>
      <c r="H25" s="130">
        <f t="shared" si="3"/>
        <v>9789091.8310800008</v>
      </c>
      <c r="I25" s="130">
        <f t="shared" si="3"/>
        <v>7266347.9990500007</v>
      </c>
      <c r="J25" s="130">
        <f t="shared" si="3"/>
        <v>9145888.160600001</v>
      </c>
      <c r="K25" s="130">
        <f t="shared" si="3"/>
        <v>8543863.9829599988</v>
      </c>
      <c r="L25" s="130">
        <f t="shared" si="3"/>
        <v>9412884.6875100024</v>
      </c>
      <c r="M25" s="130">
        <f t="shared" si="3"/>
        <v>9508715.3641799986</v>
      </c>
      <c r="N25" s="130">
        <f t="shared" si="3"/>
        <v>9974347.6386199985</v>
      </c>
      <c r="O25" s="128">
        <f t="shared" si="3"/>
        <v>107614155.96388</v>
      </c>
    </row>
    <row r="26" spans="1:15" ht="15" x14ac:dyDescent="0.25">
      <c r="A26" s="34">
        <v>2017</v>
      </c>
      <c r="B26" s="37" t="s">
        <v>149</v>
      </c>
      <c r="C26" s="127">
        <v>615213.98357000004</v>
      </c>
      <c r="D26" s="127">
        <v>637937.44886</v>
      </c>
      <c r="E26" s="127">
        <v>759040.76306999999</v>
      </c>
      <c r="F26" s="127"/>
      <c r="G26" s="127"/>
      <c r="H26" s="127"/>
      <c r="I26" s="127"/>
      <c r="J26" s="127"/>
      <c r="K26" s="127"/>
      <c r="L26" s="127"/>
      <c r="M26" s="127"/>
      <c r="N26" s="127"/>
      <c r="O26" s="128">
        <v>2012192.1954999999</v>
      </c>
    </row>
    <row r="27" spans="1:15" ht="15" x14ac:dyDescent="0.25">
      <c r="A27" s="36">
        <v>2016</v>
      </c>
      <c r="B27" s="37" t="s">
        <v>149</v>
      </c>
      <c r="C27" s="127">
        <v>596370.85843000002</v>
      </c>
      <c r="D27" s="127">
        <v>632879.71793000004</v>
      </c>
      <c r="E27" s="127">
        <v>703269.33320999995</v>
      </c>
      <c r="F27" s="127">
        <v>689810.16899000003</v>
      </c>
      <c r="G27" s="127">
        <v>667583.85747000005</v>
      </c>
      <c r="H27" s="127">
        <v>713443.76679999998</v>
      </c>
      <c r="I27" s="127">
        <v>517432.74354</v>
      </c>
      <c r="J27" s="127">
        <v>661290.12170000002</v>
      </c>
      <c r="K27" s="127">
        <v>654896.91166999994</v>
      </c>
      <c r="L27" s="127">
        <v>691273.74487000005</v>
      </c>
      <c r="M27" s="127">
        <v>693851.48051999998</v>
      </c>
      <c r="N27" s="127">
        <v>645637.79622000002</v>
      </c>
      <c r="O27" s="128">
        <v>7867740.5013499996</v>
      </c>
    </row>
    <row r="28" spans="1:15" ht="15" x14ac:dyDescent="0.25">
      <c r="A28" s="34">
        <v>2017</v>
      </c>
      <c r="B28" s="37" t="s">
        <v>150</v>
      </c>
      <c r="C28" s="127">
        <v>90971.067219999997</v>
      </c>
      <c r="D28" s="127">
        <v>116582.44633999999</v>
      </c>
      <c r="E28" s="127">
        <v>159357.31591</v>
      </c>
      <c r="F28" s="127"/>
      <c r="G28" s="127"/>
      <c r="H28" s="127"/>
      <c r="I28" s="127"/>
      <c r="J28" s="127"/>
      <c r="K28" s="127"/>
      <c r="L28" s="127"/>
      <c r="M28" s="127"/>
      <c r="N28" s="127"/>
      <c r="O28" s="128">
        <v>366910.82947</v>
      </c>
    </row>
    <row r="29" spans="1:15" ht="15" x14ac:dyDescent="0.25">
      <c r="A29" s="36">
        <v>2016</v>
      </c>
      <c r="B29" s="37" t="s">
        <v>150</v>
      </c>
      <c r="C29" s="127">
        <v>88262.762650000004</v>
      </c>
      <c r="D29" s="127">
        <v>108392.23509</v>
      </c>
      <c r="E29" s="127">
        <v>126201.02546</v>
      </c>
      <c r="F29" s="127">
        <v>134430.98965999999</v>
      </c>
      <c r="G29" s="127">
        <v>121148.57137000001</v>
      </c>
      <c r="H29" s="127">
        <v>124400.44001000001</v>
      </c>
      <c r="I29" s="127">
        <v>100638.91873</v>
      </c>
      <c r="J29" s="127">
        <v>143152.28302999999</v>
      </c>
      <c r="K29" s="127">
        <v>110401.74906</v>
      </c>
      <c r="L29" s="127">
        <v>120235.45069</v>
      </c>
      <c r="M29" s="127">
        <v>103235.54207</v>
      </c>
      <c r="N29" s="127">
        <v>114950.65715</v>
      </c>
      <c r="O29" s="128">
        <v>1395450.62497</v>
      </c>
    </row>
    <row r="30" spans="1:15" s="64" customFormat="1" ht="15" x14ac:dyDescent="0.25">
      <c r="A30" s="34">
        <v>2017</v>
      </c>
      <c r="B30" s="37" t="s">
        <v>151</v>
      </c>
      <c r="C30" s="127">
        <v>145813.17071000001</v>
      </c>
      <c r="D30" s="127">
        <v>155611.43997000001</v>
      </c>
      <c r="E30" s="127">
        <v>189583.40619000001</v>
      </c>
      <c r="F30" s="127"/>
      <c r="G30" s="127"/>
      <c r="H30" s="127"/>
      <c r="I30" s="127"/>
      <c r="J30" s="127"/>
      <c r="K30" s="127"/>
      <c r="L30" s="127"/>
      <c r="M30" s="127"/>
      <c r="N30" s="127"/>
      <c r="O30" s="128">
        <v>491008.01686999999</v>
      </c>
    </row>
    <row r="31" spans="1:15" ht="15" x14ac:dyDescent="0.25">
      <c r="A31" s="36">
        <v>2016</v>
      </c>
      <c r="B31" s="37" t="s">
        <v>151</v>
      </c>
      <c r="C31" s="127">
        <v>129495.75634000001</v>
      </c>
      <c r="D31" s="127">
        <v>155035.06388</v>
      </c>
      <c r="E31" s="127">
        <v>178973.65542</v>
      </c>
      <c r="F31" s="127">
        <v>170895.45955</v>
      </c>
      <c r="G31" s="127">
        <v>164493.13253999999</v>
      </c>
      <c r="H31" s="127">
        <v>172579.00075000001</v>
      </c>
      <c r="I31" s="127">
        <v>103247.80958</v>
      </c>
      <c r="J31" s="127">
        <v>166134.79951000001</v>
      </c>
      <c r="K31" s="127">
        <v>155502.63203000001</v>
      </c>
      <c r="L31" s="127">
        <v>177825.40615</v>
      </c>
      <c r="M31" s="127">
        <v>176485.70331000001</v>
      </c>
      <c r="N31" s="127">
        <v>168553.55379999999</v>
      </c>
      <c r="O31" s="128">
        <v>1919221.9728600001</v>
      </c>
    </row>
    <row r="32" spans="1:15" ht="15" x14ac:dyDescent="0.25">
      <c r="A32" s="34">
        <v>2017</v>
      </c>
      <c r="B32" s="37" t="s">
        <v>152</v>
      </c>
      <c r="C32" s="129">
        <v>1233189.62586</v>
      </c>
      <c r="D32" s="129">
        <v>1347791.1085900001</v>
      </c>
      <c r="E32" s="129">
        <v>1531794.47807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8">
        <v>4112775.2125200001</v>
      </c>
    </row>
    <row r="33" spans="1:15" ht="15" x14ac:dyDescent="0.25">
      <c r="A33" s="36">
        <v>2016</v>
      </c>
      <c r="B33" s="37" t="s">
        <v>152</v>
      </c>
      <c r="C33" s="127">
        <v>997802.33733999997</v>
      </c>
      <c r="D33" s="127">
        <v>1136929.47416</v>
      </c>
      <c r="E33" s="127">
        <v>1189671.24434</v>
      </c>
      <c r="F33" s="129">
        <v>1231414.8769499999</v>
      </c>
      <c r="G33" s="129">
        <v>1126977.20539</v>
      </c>
      <c r="H33" s="129">
        <v>1316497.23025</v>
      </c>
      <c r="I33" s="129">
        <v>961048.09597999998</v>
      </c>
      <c r="J33" s="129">
        <v>1208513.6978800001</v>
      </c>
      <c r="K33" s="129">
        <v>1095818.3611300001</v>
      </c>
      <c r="L33" s="129">
        <v>1229361.7342600001</v>
      </c>
      <c r="M33" s="129">
        <v>1154924.0810499999</v>
      </c>
      <c r="N33" s="129">
        <v>1289901.0498299999</v>
      </c>
      <c r="O33" s="128">
        <v>13938859.388560001</v>
      </c>
    </row>
    <row r="34" spans="1:15" ht="15" x14ac:dyDescent="0.25">
      <c r="A34" s="34">
        <v>2017</v>
      </c>
      <c r="B34" s="37" t="s">
        <v>153</v>
      </c>
      <c r="C34" s="127">
        <v>1250804.55177</v>
      </c>
      <c r="D34" s="127">
        <v>1288377.4246499999</v>
      </c>
      <c r="E34" s="127">
        <v>1537523.2948400001</v>
      </c>
      <c r="F34" s="127"/>
      <c r="G34" s="127"/>
      <c r="H34" s="127"/>
      <c r="I34" s="127"/>
      <c r="J34" s="127"/>
      <c r="K34" s="127"/>
      <c r="L34" s="127"/>
      <c r="M34" s="127"/>
      <c r="N34" s="127"/>
      <c r="O34" s="128">
        <v>4076705.2712599998</v>
      </c>
    </row>
    <row r="35" spans="1:15" ht="15" x14ac:dyDescent="0.25">
      <c r="A35" s="36">
        <v>2016</v>
      </c>
      <c r="B35" s="37" t="s">
        <v>153</v>
      </c>
      <c r="C35" s="127">
        <v>1317726.69863</v>
      </c>
      <c r="D35" s="127">
        <v>1417238.4844500001</v>
      </c>
      <c r="E35" s="127">
        <v>1509702.13032</v>
      </c>
      <c r="F35" s="127">
        <v>1522648.6128700001</v>
      </c>
      <c r="G35" s="127">
        <v>1417799.9846999999</v>
      </c>
      <c r="H35" s="127">
        <v>1526250.93579</v>
      </c>
      <c r="I35" s="127">
        <v>1246286.0430600001</v>
      </c>
      <c r="J35" s="127">
        <v>1605416.28369</v>
      </c>
      <c r="K35" s="127">
        <v>1318842.8008300001</v>
      </c>
      <c r="L35" s="127">
        <v>1424998.63656</v>
      </c>
      <c r="M35" s="127">
        <v>1313390.7588899999</v>
      </c>
      <c r="N35" s="127">
        <v>1337345.15384</v>
      </c>
      <c r="O35" s="128">
        <v>16957646.523630001</v>
      </c>
    </row>
    <row r="36" spans="1:15" ht="15" x14ac:dyDescent="0.25">
      <c r="A36" s="34">
        <v>2017</v>
      </c>
      <c r="B36" s="37" t="s">
        <v>154</v>
      </c>
      <c r="C36" s="127">
        <v>2069160.6195400001</v>
      </c>
      <c r="D36" s="127">
        <v>2229793.4843299999</v>
      </c>
      <c r="E36" s="127">
        <v>2712809.1547599998</v>
      </c>
      <c r="F36" s="127"/>
      <c r="G36" s="127"/>
      <c r="H36" s="127"/>
      <c r="I36" s="127"/>
      <c r="J36" s="127"/>
      <c r="K36" s="127"/>
      <c r="L36" s="127"/>
      <c r="M36" s="127"/>
      <c r="N36" s="127"/>
      <c r="O36" s="128">
        <v>7011763.2586300001</v>
      </c>
    </row>
    <row r="37" spans="1:15" ht="15" x14ac:dyDescent="0.25">
      <c r="A37" s="36">
        <v>2016</v>
      </c>
      <c r="B37" s="37" t="s">
        <v>154</v>
      </c>
      <c r="C37" s="127">
        <v>1512283.8370399999</v>
      </c>
      <c r="D37" s="127">
        <v>1983150.7717299999</v>
      </c>
      <c r="E37" s="127">
        <v>2046659.37879</v>
      </c>
      <c r="F37" s="127">
        <v>2045827.21077</v>
      </c>
      <c r="G37" s="127">
        <v>1998425.90329</v>
      </c>
      <c r="H37" s="127">
        <v>2148010.2819300001</v>
      </c>
      <c r="I37" s="127">
        <v>1724587.2621200001</v>
      </c>
      <c r="J37" s="127">
        <v>1677701.8428799999</v>
      </c>
      <c r="K37" s="127">
        <v>1940449.7278400001</v>
      </c>
      <c r="L37" s="127">
        <v>2210886.45426</v>
      </c>
      <c r="M37" s="127">
        <v>2253244.9683300001</v>
      </c>
      <c r="N37" s="127">
        <v>2346483.6132200002</v>
      </c>
      <c r="O37" s="128">
        <v>23887711.2522</v>
      </c>
    </row>
    <row r="38" spans="1:15" ht="15" x14ac:dyDescent="0.25">
      <c r="A38" s="34">
        <v>2017</v>
      </c>
      <c r="B38" s="37" t="s">
        <v>155</v>
      </c>
      <c r="C38" s="127">
        <v>65125.639880000002</v>
      </c>
      <c r="D38" s="127">
        <v>84700.491330000004</v>
      </c>
      <c r="E38" s="127">
        <v>148845.58584000001</v>
      </c>
      <c r="F38" s="127"/>
      <c r="G38" s="127"/>
      <c r="H38" s="127"/>
      <c r="I38" s="127"/>
      <c r="J38" s="127"/>
      <c r="K38" s="127"/>
      <c r="L38" s="127"/>
      <c r="M38" s="127"/>
      <c r="N38" s="127"/>
      <c r="O38" s="128">
        <v>298671.71704999998</v>
      </c>
    </row>
    <row r="39" spans="1:15" ht="15" x14ac:dyDescent="0.25">
      <c r="A39" s="36">
        <v>2016</v>
      </c>
      <c r="B39" s="37" t="s">
        <v>155</v>
      </c>
      <c r="C39" s="127">
        <v>41417.644560000001</v>
      </c>
      <c r="D39" s="127">
        <v>60218.646050000003</v>
      </c>
      <c r="E39" s="127">
        <v>79474.406210000001</v>
      </c>
      <c r="F39" s="127">
        <v>93023.938320000001</v>
      </c>
      <c r="G39" s="127">
        <v>33871.65148</v>
      </c>
      <c r="H39" s="127">
        <v>58325.262360000001</v>
      </c>
      <c r="I39" s="127">
        <v>22687.391009999999</v>
      </c>
      <c r="J39" s="127">
        <v>60940.400569999998</v>
      </c>
      <c r="K39" s="127">
        <v>19930.44469</v>
      </c>
      <c r="L39" s="127">
        <v>74293.334279999995</v>
      </c>
      <c r="M39" s="127">
        <v>272260.00621999998</v>
      </c>
      <c r="N39" s="127">
        <v>156426.67077</v>
      </c>
      <c r="O39" s="128">
        <v>972869.79651999997</v>
      </c>
    </row>
    <row r="40" spans="1:15" ht="15" x14ac:dyDescent="0.25">
      <c r="A40" s="34">
        <v>2017</v>
      </c>
      <c r="B40" s="37" t="s">
        <v>156</v>
      </c>
      <c r="C40" s="127">
        <v>604997.66735999996</v>
      </c>
      <c r="D40" s="127">
        <v>701590.90246999997</v>
      </c>
      <c r="E40" s="127">
        <v>913575.88844000001</v>
      </c>
      <c r="F40" s="127"/>
      <c r="G40" s="127"/>
      <c r="H40" s="127"/>
      <c r="I40" s="127"/>
      <c r="J40" s="127"/>
      <c r="K40" s="127"/>
      <c r="L40" s="127"/>
      <c r="M40" s="127"/>
      <c r="N40" s="127"/>
      <c r="O40" s="128">
        <v>2220164.4582699998</v>
      </c>
    </row>
    <row r="41" spans="1:15" ht="15" x14ac:dyDescent="0.25">
      <c r="A41" s="36">
        <v>2016</v>
      </c>
      <c r="B41" s="37" t="s">
        <v>156</v>
      </c>
      <c r="C41" s="127">
        <v>626645.54021999997</v>
      </c>
      <c r="D41" s="127">
        <v>803500.83227999997</v>
      </c>
      <c r="E41" s="127">
        <v>897845.23930999998</v>
      </c>
      <c r="F41" s="127">
        <v>885134.66258999996</v>
      </c>
      <c r="G41" s="127">
        <v>806574.66910000006</v>
      </c>
      <c r="H41" s="127">
        <v>925552.07799999998</v>
      </c>
      <c r="I41" s="127">
        <v>627820.54579</v>
      </c>
      <c r="J41" s="127">
        <v>854589.34334999998</v>
      </c>
      <c r="K41" s="127">
        <v>803337.56336999999</v>
      </c>
      <c r="L41" s="127">
        <v>896072.31949999998</v>
      </c>
      <c r="M41" s="127">
        <v>897898.89628999995</v>
      </c>
      <c r="N41" s="127">
        <v>948230.93585000001</v>
      </c>
      <c r="O41" s="128">
        <v>9973202.6256499998</v>
      </c>
    </row>
    <row r="42" spans="1:15" ht="15" x14ac:dyDescent="0.25">
      <c r="A42" s="34">
        <v>2017</v>
      </c>
      <c r="B42" s="37" t="s">
        <v>157</v>
      </c>
      <c r="C42" s="127">
        <v>389948.55222000001</v>
      </c>
      <c r="D42" s="127">
        <v>434904.34492</v>
      </c>
      <c r="E42" s="127">
        <v>519192.03084999998</v>
      </c>
      <c r="F42" s="127"/>
      <c r="G42" s="127"/>
      <c r="H42" s="127"/>
      <c r="I42" s="127"/>
      <c r="J42" s="127"/>
      <c r="K42" s="127"/>
      <c r="L42" s="127"/>
      <c r="M42" s="127"/>
      <c r="N42" s="127"/>
      <c r="O42" s="128">
        <v>1344044.92799</v>
      </c>
    </row>
    <row r="43" spans="1:15" ht="15" x14ac:dyDescent="0.25">
      <c r="A43" s="36">
        <v>2016</v>
      </c>
      <c r="B43" s="37" t="s">
        <v>157</v>
      </c>
      <c r="C43" s="127">
        <v>375918.05167999998</v>
      </c>
      <c r="D43" s="127">
        <v>439468.14053999999</v>
      </c>
      <c r="E43" s="127">
        <v>469290.16256999999</v>
      </c>
      <c r="F43" s="127">
        <v>493246.72258</v>
      </c>
      <c r="G43" s="127">
        <v>455987.73937000002</v>
      </c>
      <c r="H43" s="127">
        <v>474822.42969000002</v>
      </c>
      <c r="I43" s="127">
        <v>351496.09875</v>
      </c>
      <c r="J43" s="127">
        <v>450441.87657000002</v>
      </c>
      <c r="K43" s="127">
        <v>403975.42975000001</v>
      </c>
      <c r="L43" s="127">
        <v>441762.73931999999</v>
      </c>
      <c r="M43" s="127">
        <v>455002.50803999999</v>
      </c>
      <c r="N43" s="127">
        <v>492012.90052999998</v>
      </c>
      <c r="O43" s="128">
        <v>5303424.7993900003</v>
      </c>
    </row>
    <row r="44" spans="1:15" ht="15" x14ac:dyDescent="0.25">
      <c r="A44" s="34">
        <v>2017</v>
      </c>
      <c r="B44" s="37" t="s">
        <v>158</v>
      </c>
      <c r="C44" s="127">
        <v>466683.08585999999</v>
      </c>
      <c r="D44" s="127">
        <v>501939.05339000002</v>
      </c>
      <c r="E44" s="127">
        <v>613866.39908999996</v>
      </c>
      <c r="F44" s="127"/>
      <c r="G44" s="127"/>
      <c r="H44" s="127"/>
      <c r="I44" s="127"/>
      <c r="J44" s="127"/>
      <c r="K44" s="127"/>
      <c r="L44" s="127"/>
      <c r="M44" s="127"/>
      <c r="N44" s="127"/>
      <c r="O44" s="128">
        <v>1582488.53834</v>
      </c>
    </row>
    <row r="45" spans="1:15" ht="15" x14ac:dyDescent="0.25">
      <c r="A45" s="36">
        <v>2016</v>
      </c>
      <c r="B45" s="37" t="s">
        <v>158</v>
      </c>
      <c r="C45" s="127">
        <v>423834.37780999998</v>
      </c>
      <c r="D45" s="127">
        <v>502325.66833999997</v>
      </c>
      <c r="E45" s="127">
        <v>536208.23216999997</v>
      </c>
      <c r="F45" s="127">
        <v>515698.53482</v>
      </c>
      <c r="G45" s="127">
        <v>503328.08214999997</v>
      </c>
      <c r="H45" s="127">
        <v>538478.59747000004</v>
      </c>
      <c r="I45" s="127">
        <v>408613.85492999997</v>
      </c>
      <c r="J45" s="127">
        <v>517506.08111000003</v>
      </c>
      <c r="K45" s="127">
        <v>483426.61929</v>
      </c>
      <c r="L45" s="127">
        <v>508007.23216999997</v>
      </c>
      <c r="M45" s="127">
        <v>517779.88397000002</v>
      </c>
      <c r="N45" s="127">
        <v>490919.53797</v>
      </c>
      <c r="O45" s="128">
        <v>5946126.7022000002</v>
      </c>
    </row>
    <row r="46" spans="1:15" ht="15" x14ac:dyDescent="0.25">
      <c r="A46" s="34">
        <v>2017</v>
      </c>
      <c r="B46" s="37" t="s">
        <v>159</v>
      </c>
      <c r="C46" s="127">
        <v>851238.28835000005</v>
      </c>
      <c r="D46" s="127">
        <v>949786.48511999997</v>
      </c>
      <c r="E46" s="127">
        <v>1176955.1892299999</v>
      </c>
      <c r="F46" s="127"/>
      <c r="G46" s="127"/>
      <c r="H46" s="127"/>
      <c r="I46" s="127"/>
      <c r="J46" s="127"/>
      <c r="K46" s="127"/>
      <c r="L46" s="127"/>
      <c r="M46" s="127"/>
      <c r="N46" s="127"/>
      <c r="O46" s="128">
        <v>2977979.9627</v>
      </c>
    </row>
    <row r="47" spans="1:15" ht="15" x14ac:dyDescent="0.25">
      <c r="A47" s="36">
        <v>2016</v>
      </c>
      <c r="B47" s="37" t="s">
        <v>159</v>
      </c>
      <c r="C47" s="127">
        <v>626927.14234000002</v>
      </c>
      <c r="D47" s="127">
        <v>744873.26393999998</v>
      </c>
      <c r="E47" s="127">
        <v>731682.20571000001</v>
      </c>
      <c r="F47" s="127">
        <v>695900.65306000004</v>
      </c>
      <c r="G47" s="127">
        <v>748298.24387000001</v>
      </c>
      <c r="H47" s="127">
        <v>903307.21918999997</v>
      </c>
      <c r="I47" s="127">
        <v>603972.51031000004</v>
      </c>
      <c r="J47" s="127">
        <v>880299.90758</v>
      </c>
      <c r="K47" s="127">
        <v>716709.15723000001</v>
      </c>
      <c r="L47" s="127">
        <v>758585.23505999998</v>
      </c>
      <c r="M47" s="127">
        <v>739270.00407999998</v>
      </c>
      <c r="N47" s="127">
        <v>925323.63708000001</v>
      </c>
      <c r="O47" s="128">
        <v>9075149.1794499997</v>
      </c>
    </row>
    <row r="48" spans="1:15" ht="15" x14ac:dyDescent="0.25">
      <c r="A48" s="34">
        <v>2017</v>
      </c>
      <c r="B48" s="37" t="s">
        <v>160</v>
      </c>
      <c r="C48" s="127">
        <v>182777.63458000001</v>
      </c>
      <c r="D48" s="127">
        <v>203192.43046</v>
      </c>
      <c r="E48" s="127">
        <v>259264.76311</v>
      </c>
      <c r="F48" s="127"/>
      <c r="G48" s="127"/>
      <c r="H48" s="127"/>
      <c r="I48" s="127"/>
      <c r="J48" s="127"/>
      <c r="K48" s="127"/>
      <c r="L48" s="127"/>
      <c r="M48" s="127"/>
      <c r="N48" s="127"/>
      <c r="O48" s="128">
        <v>645234.82814999996</v>
      </c>
    </row>
    <row r="49" spans="1:15" ht="15" x14ac:dyDescent="0.25">
      <c r="A49" s="36">
        <v>2016</v>
      </c>
      <c r="B49" s="37" t="s">
        <v>160</v>
      </c>
      <c r="C49" s="127">
        <v>184458.32011999999</v>
      </c>
      <c r="D49" s="127">
        <v>224268.11603999999</v>
      </c>
      <c r="E49" s="127">
        <v>273740.46263000002</v>
      </c>
      <c r="F49" s="127">
        <v>251589.98237000001</v>
      </c>
      <c r="G49" s="127">
        <v>233936.51415999999</v>
      </c>
      <c r="H49" s="127">
        <v>239475.64504</v>
      </c>
      <c r="I49" s="127">
        <v>180024.11906999999</v>
      </c>
      <c r="J49" s="127">
        <v>226459.4436</v>
      </c>
      <c r="K49" s="127">
        <v>215720.07672000001</v>
      </c>
      <c r="L49" s="127">
        <v>207117.53393999999</v>
      </c>
      <c r="M49" s="127">
        <v>212243.14744999999</v>
      </c>
      <c r="N49" s="127">
        <v>202311.97159</v>
      </c>
      <c r="O49" s="128">
        <v>2651345.3327299999</v>
      </c>
    </row>
    <row r="50" spans="1:15" ht="15" x14ac:dyDescent="0.25">
      <c r="A50" s="34">
        <v>2017</v>
      </c>
      <c r="B50" s="37" t="s">
        <v>161</v>
      </c>
      <c r="C50" s="127">
        <v>198808.53519</v>
      </c>
      <c r="D50" s="127">
        <v>254733.83285000001</v>
      </c>
      <c r="E50" s="127">
        <v>341887.95468999998</v>
      </c>
      <c r="F50" s="127"/>
      <c r="G50" s="127"/>
      <c r="H50" s="127"/>
      <c r="I50" s="127"/>
      <c r="J50" s="127"/>
      <c r="K50" s="127"/>
      <c r="L50" s="127"/>
      <c r="M50" s="127"/>
      <c r="N50" s="127"/>
      <c r="O50" s="128">
        <v>795430.32273000001</v>
      </c>
    </row>
    <row r="51" spans="1:15" ht="15" x14ac:dyDescent="0.25">
      <c r="A51" s="36">
        <v>2016</v>
      </c>
      <c r="B51" s="37" t="s">
        <v>161</v>
      </c>
      <c r="C51" s="127">
        <v>170447.06148999999</v>
      </c>
      <c r="D51" s="127">
        <v>155557.30212000001</v>
      </c>
      <c r="E51" s="127">
        <v>194886.80061999999</v>
      </c>
      <c r="F51" s="127">
        <v>247962.09906000001</v>
      </c>
      <c r="G51" s="127">
        <v>172205.03268</v>
      </c>
      <c r="H51" s="127">
        <v>156340.66411000001</v>
      </c>
      <c r="I51" s="127">
        <v>90793.000419999997</v>
      </c>
      <c r="J51" s="127">
        <v>232009.08877</v>
      </c>
      <c r="K51" s="127">
        <v>196462.95224000001</v>
      </c>
      <c r="L51" s="127">
        <v>227207.30911999999</v>
      </c>
      <c r="M51" s="127">
        <v>254961.38102</v>
      </c>
      <c r="N51" s="127">
        <v>345720.94978000002</v>
      </c>
      <c r="O51" s="128">
        <v>2444553.6414299998</v>
      </c>
    </row>
    <row r="52" spans="1:15" ht="15" x14ac:dyDescent="0.25">
      <c r="A52" s="34">
        <v>2017</v>
      </c>
      <c r="B52" s="37" t="s">
        <v>162</v>
      </c>
      <c r="C52" s="127">
        <v>100262.37963</v>
      </c>
      <c r="D52" s="127">
        <v>122213.90438000001</v>
      </c>
      <c r="E52" s="127">
        <v>147797.7597</v>
      </c>
      <c r="F52" s="127"/>
      <c r="G52" s="127"/>
      <c r="H52" s="127"/>
      <c r="I52" s="127"/>
      <c r="J52" s="127"/>
      <c r="K52" s="127"/>
      <c r="L52" s="127"/>
      <c r="M52" s="127"/>
      <c r="N52" s="127"/>
      <c r="O52" s="128">
        <v>370274.04371</v>
      </c>
    </row>
    <row r="53" spans="1:15" ht="15" x14ac:dyDescent="0.25">
      <c r="A53" s="36">
        <v>2016</v>
      </c>
      <c r="B53" s="37" t="s">
        <v>162</v>
      </c>
      <c r="C53" s="127">
        <v>118636.14177</v>
      </c>
      <c r="D53" s="127">
        <v>136586.82457999999</v>
      </c>
      <c r="E53" s="127">
        <v>164167.68768999999</v>
      </c>
      <c r="F53" s="127">
        <v>146799.34344</v>
      </c>
      <c r="G53" s="127">
        <v>106338.51489999999</v>
      </c>
      <c r="H53" s="127">
        <v>143121.23869999999</v>
      </c>
      <c r="I53" s="127">
        <v>97285.00662</v>
      </c>
      <c r="J53" s="127">
        <v>151570.55338999999</v>
      </c>
      <c r="K53" s="127">
        <v>140241.91118</v>
      </c>
      <c r="L53" s="127">
        <v>124349.49412</v>
      </c>
      <c r="M53" s="127">
        <v>135521.15710000001</v>
      </c>
      <c r="N53" s="127">
        <v>212636.20813000001</v>
      </c>
      <c r="O53" s="128">
        <v>1677254.0816200001</v>
      </c>
    </row>
    <row r="54" spans="1:15" ht="15" x14ac:dyDescent="0.25">
      <c r="A54" s="34">
        <v>2017</v>
      </c>
      <c r="B54" s="37" t="s">
        <v>163</v>
      </c>
      <c r="C54" s="127">
        <v>258519.60636999999</v>
      </c>
      <c r="D54" s="127">
        <v>270442.89919999999</v>
      </c>
      <c r="E54" s="127">
        <v>331915.47470999998</v>
      </c>
      <c r="F54" s="127"/>
      <c r="G54" s="127"/>
      <c r="H54" s="127"/>
      <c r="I54" s="127"/>
      <c r="J54" s="127"/>
      <c r="K54" s="127"/>
      <c r="L54" s="127"/>
      <c r="M54" s="127"/>
      <c r="N54" s="127"/>
      <c r="O54" s="128">
        <v>860877.98028000002</v>
      </c>
    </row>
    <row r="55" spans="1:15" ht="15" x14ac:dyDescent="0.25">
      <c r="A55" s="36">
        <v>2016</v>
      </c>
      <c r="B55" s="37" t="s">
        <v>163</v>
      </c>
      <c r="C55" s="127">
        <v>254117.76933000001</v>
      </c>
      <c r="D55" s="127">
        <v>280094.70999</v>
      </c>
      <c r="E55" s="127">
        <v>314645.38643000001</v>
      </c>
      <c r="F55" s="127">
        <v>303604.24443000002</v>
      </c>
      <c r="G55" s="127">
        <v>286639.18878999999</v>
      </c>
      <c r="H55" s="127">
        <v>335511.14055000001</v>
      </c>
      <c r="I55" s="127">
        <v>225691.47210000001</v>
      </c>
      <c r="J55" s="127">
        <v>302033.78678999998</v>
      </c>
      <c r="K55" s="127">
        <v>281829.04858</v>
      </c>
      <c r="L55" s="127">
        <v>313789.73752999998</v>
      </c>
      <c r="M55" s="127">
        <v>320435.55858999997</v>
      </c>
      <c r="N55" s="127">
        <v>289517.81251999998</v>
      </c>
      <c r="O55" s="128">
        <v>3507909.8556300001</v>
      </c>
    </row>
    <row r="56" spans="1:15" ht="15" x14ac:dyDescent="0.25">
      <c r="A56" s="34">
        <v>2017</v>
      </c>
      <c r="B56" s="37" t="s">
        <v>164</v>
      </c>
      <c r="C56" s="127">
        <v>5835.5761400000001</v>
      </c>
      <c r="D56" s="127">
        <v>7424.9968099999996</v>
      </c>
      <c r="E56" s="127">
        <v>14343.914290000001</v>
      </c>
      <c r="F56" s="127"/>
      <c r="G56" s="127"/>
      <c r="H56" s="127"/>
      <c r="I56" s="127"/>
      <c r="J56" s="127"/>
      <c r="K56" s="127"/>
      <c r="L56" s="127"/>
      <c r="M56" s="127"/>
      <c r="N56" s="127"/>
      <c r="O56" s="128">
        <v>27604.487239999999</v>
      </c>
    </row>
    <row r="57" spans="1:15" ht="15" x14ac:dyDescent="0.25">
      <c r="A57" s="36">
        <v>2016</v>
      </c>
      <c r="B57" s="37" t="s">
        <v>164</v>
      </c>
      <c r="C57" s="127">
        <v>4812.4913900000001</v>
      </c>
      <c r="D57" s="127">
        <v>7726.5723200000002</v>
      </c>
      <c r="E57" s="127">
        <v>8985.9353599999995</v>
      </c>
      <c r="F57" s="127">
        <v>9578.23956</v>
      </c>
      <c r="G57" s="127">
        <v>9036.3687800000007</v>
      </c>
      <c r="H57" s="127">
        <v>12975.900439999999</v>
      </c>
      <c r="I57" s="127">
        <v>4723.1270400000003</v>
      </c>
      <c r="J57" s="127">
        <v>7828.6501799999996</v>
      </c>
      <c r="K57" s="127">
        <v>6318.59735</v>
      </c>
      <c r="L57" s="127">
        <v>7118.3256799999999</v>
      </c>
      <c r="M57" s="127">
        <v>8210.2872499999994</v>
      </c>
      <c r="N57" s="127">
        <v>8375.1903399999992</v>
      </c>
      <c r="O57" s="128">
        <v>95689.685689999998</v>
      </c>
    </row>
    <row r="58" spans="1:15" ht="15" x14ac:dyDescent="0.25">
      <c r="A58" s="34">
        <v>2017</v>
      </c>
      <c r="B58" s="35" t="s">
        <v>31</v>
      </c>
      <c r="C58" s="130">
        <f>C60</f>
        <v>328058.58783999999</v>
      </c>
      <c r="D58" s="130">
        <f t="shared" ref="D58:O58" si="4">D60</f>
        <v>309406.47369999997</v>
      </c>
      <c r="E58" s="130">
        <f t="shared" si="4"/>
        <v>382764.62508999999</v>
      </c>
      <c r="F58" s="130"/>
      <c r="G58" s="130"/>
      <c r="H58" s="130"/>
      <c r="I58" s="130"/>
      <c r="J58" s="130"/>
      <c r="K58" s="130"/>
      <c r="L58" s="130"/>
      <c r="M58" s="130"/>
      <c r="N58" s="130"/>
      <c r="O58" s="128">
        <f t="shared" si="4"/>
        <v>1020229.68663</v>
      </c>
    </row>
    <row r="59" spans="1:15" ht="15" x14ac:dyDescent="0.25">
      <c r="A59" s="36">
        <v>2016</v>
      </c>
      <c r="B59" s="35" t="s">
        <v>31</v>
      </c>
      <c r="C59" s="130">
        <f>C61</f>
        <v>236204.63557000001</v>
      </c>
      <c r="D59" s="130">
        <f t="shared" ref="D59:O59" si="5">D61</f>
        <v>244178.06928</v>
      </c>
      <c r="E59" s="130">
        <f t="shared" si="5"/>
        <v>265568.22891000001</v>
      </c>
      <c r="F59" s="130">
        <f t="shared" si="5"/>
        <v>337034.79820000002</v>
      </c>
      <c r="G59" s="130">
        <f t="shared" si="5"/>
        <v>315280.87226999999</v>
      </c>
      <c r="H59" s="130">
        <f t="shared" si="5"/>
        <v>361234.93433999998</v>
      </c>
      <c r="I59" s="130">
        <f t="shared" si="5"/>
        <v>271374.76497000002</v>
      </c>
      <c r="J59" s="130">
        <f t="shared" si="5"/>
        <v>344705.85963999998</v>
      </c>
      <c r="K59" s="130">
        <f t="shared" si="5"/>
        <v>322012.03495</v>
      </c>
      <c r="L59" s="130">
        <f t="shared" si="5"/>
        <v>351115.53035000002</v>
      </c>
      <c r="M59" s="130">
        <f t="shared" si="5"/>
        <v>384497.77041</v>
      </c>
      <c r="N59" s="130">
        <f t="shared" si="5"/>
        <v>354103.23116000002</v>
      </c>
      <c r="O59" s="128">
        <f t="shared" si="5"/>
        <v>3787310.7300499999</v>
      </c>
    </row>
    <row r="60" spans="1:15" ht="15" x14ac:dyDescent="0.25">
      <c r="A60" s="34">
        <v>2017</v>
      </c>
      <c r="B60" s="37" t="s">
        <v>165</v>
      </c>
      <c r="C60" s="127">
        <v>328058.58783999999</v>
      </c>
      <c r="D60" s="127">
        <v>309406.47369999997</v>
      </c>
      <c r="E60" s="127">
        <v>382764.62508999999</v>
      </c>
      <c r="F60" s="127"/>
      <c r="G60" s="127"/>
      <c r="H60" s="127"/>
      <c r="I60" s="127"/>
      <c r="J60" s="127"/>
      <c r="K60" s="127"/>
      <c r="L60" s="127"/>
      <c r="M60" s="127"/>
      <c r="N60" s="127"/>
      <c r="O60" s="128">
        <v>1020229.68663</v>
      </c>
    </row>
    <row r="61" spans="1:15" ht="15" x14ac:dyDescent="0.25">
      <c r="A61" s="36">
        <v>2016</v>
      </c>
      <c r="B61" s="156" t="s">
        <v>165</v>
      </c>
      <c r="C61" s="157">
        <v>236204.63557000001</v>
      </c>
      <c r="D61" s="157">
        <v>244178.06928</v>
      </c>
      <c r="E61" s="157">
        <v>265568.22891000001</v>
      </c>
      <c r="F61" s="157">
        <v>337034.79820000002</v>
      </c>
      <c r="G61" s="157">
        <v>315280.87226999999</v>
      </c>
      <c r="H61" s="157">
        <v>361234.93433999998</v>
      </c>
      <c r="I61" s="157">
        <v>271374.76497000002</v>
      </c>
      <c r="J61" s="157">
        <v>344705.85963999998</v>
      </c>
      <c r="K61" s="157">
        <v>322012.03495</v>
      </c>
      <c r="L61" s="157">
        <v>351115.53035000002</v>
      </c>
      <c r="M61" s="157">
        <v>384497.77041</v>
      </c>
      <c r="N61" s="157">
        <v>354103.23116000002</v>
      </c>
      <c r="O61" s="158">
        <v>3787310.7300499999</v>
      </c>
    </row>
    <row r="62" spans="1:15" s="40" customFormat="1" ht="15" customHeight="1" thickBot="1" x14ac:dyDescent="0.25">
      <c r="A62" s="38">
        <v>2002</v>
      </c>
      <c r="B62" s="150" t="s">
        <v>40</v>
      </c>
      <c r="C62" s="151">
        <v>2607319.6609999998</v>
      </c>
      <c r="D62" s="151">
        <v>2383772.9539999999</v>
      </c>
      <c r="E62" s="151">
        <v>2918943.5210000002</v>
      </c>
      <c r="F62" s="151">
        <v>2742857.9219999998</v>
      </c>
      <c r="G62" s="151">
        <v>3000325.2429999998</v>
      </c>
      <c r="H62" s="151">
        <v>2770693.8810000001</v>
      </c>
      <c r="I62" s="151">
        <v>3103851.8620000002</v>
      </c>
      <c r="J62" s="151">
        <v>2975888.9739999999</v>
      </c>
      <c r="K62" s="151">
        <v>3218206.861</v>
      </c>
      <c r="L62" s="151">
        <v>3501128.02</v>
      </c>
      <c r="M62" s="151">
        <v>3593604.8960000002</v>
      </c>
      <c r="N62" s="151">
        <v>3242495.2340000002</v>
      </c>
      <c r="O62" s="152">
        <f>SUM(C62:N62)</f>
        <v>36059089.028999999</v>
      </c>
    </row>
    <row r="63" spans="1:15" s="40" customFormat="1" ht="15" customHeight="1" thickBot="1" x14ac:dyDescent="0.25">
      <c r="A63" s="38">
        <v>2003</v>
      </c>
      <c r="B63" s="39" t="s">
        <v>40</v>
      </c>
      <c r="C63" s="131">
        <v>3533705.5819999999</v>
      </c>
      <c r="D63" s="131">
        <v>2923460.39</v>
      </c>
      <c r="E63" s="131">
        <v>3908255.9909999999</v>
      </c>
      <c r="F63" s="131">
        <v>3662183.449</v>
      </c>
      <c r="G63" s="131">
        <v>3860471.3</v>
      </c>
      <c r="H63" s="131">
        <v>3796113.5219999999</v>
      </c>
      <c r="I63" s="131">
        <v>4236114.2640000004</v>
      </c>
      <c r="J63" s="131">
        <v>3828726.17</v>
      </c>
      <c r="K63" s="131">
        <v>4114677.523</v>
      </c>
      <c r="L63" s="131">
        <v>4824388.2589999996</v>
      </c>
      <c r="M63" s="131">
        <v>3969697.4580000001</v>
      </c>
      <c r="N63" s="131">
        <v>4595042.3940000003</v>
      </c>
      <c r="O63" s="132">
        <f>SUM(C63:N63)</f>
        <v>47252836.302000001</v>
      </c>
    </row>
    <row r="64" spans="1:15" s="40" customFormat="1" ht="15" customHeight="1" thickBot="1" x14ac:dyDescent="0.25">
      <c r="A64" s="38">
        <v>2004</v>
      </c>
      <c r="B64" s="39" t="s">
        <v>40</v>
      </c>
      <c r="C64" s="131">
        <v>4619660.84</v>
      </c>
      <c r="D64" s="131">
        <v>3664503.0430000001</v>
      </c>
      <c r="E64" s="131">
        <v>5218042.1770000001</v>
      </c>
      <c r="F64" s="131">
        <v>5072462.9939999999</v>
      </c>
      <c r="G64" s="131">
        <v>5170061.6050000004</v>
      </c>
      <c r="H64" s="131">
        <v>5284383.2860000003</v>
      </c>
      <c r="I64" s="131">
        <v>5632138.7980000004</v>
      </c>
      <c r="J64" s="131">
        <v>4707491.284</v>
      </c>
      <c r="K64" s="131">
        <v>5656283.5209999997</v>
      </c>
      <c r="L64" s="131">
        <v>5867342.1210000003</v>
      </c>
      <c r="M64" s="131">
        <v>5733908.9759999998</v>
      </c>
      <c r="N64" s="131">
        <v>6540874.1749999998</v>
      </c>
      <c r="O64" s="132">
        <f t="shared" ref="O64:O65" si="6">SUM(C64:N64)</f>
        <v>63167152.819999993</v>
      </c>
    </row>
    <row r="65" spans="1:15" s="40" customFormat="1" ht="15" customHeight="1" thickBot="1" x14ac:dyDescent="0.25">
      <c r="A65" s="38">
        <v>2005</v>
      </c>
      <c r="B65" s="39" t="s">
        <v>40</v>
      </c>
      <c r="C65" s="131">
        <v>4997279.7240000004</v>
      </c>
      <c r="D65" s="131">
        <v>5651741.2520000003</v>
      </c>
      <c r="E65" s="131">
        <v>6591859.2180000003</v>
      </c>
      <c r="F65" s="131">
        <v>6128131.8779999996</v>
      </c>
      <c r="G65" s="131">
        <v>5977226.2170000002</v>
      </c>
      <c r="H65" s="131">
        <v>6038534.3669999996</v>
      </c>
      <c r="I65" s="131">
        <v>5763466.3530000001</v>
      </c>
      <c r="J65" s="131">
        <v>5552867.2120000003</v>
      </c>
      <c r="K65" s="131">
        <v>6814268.9409999996</v>
      </c>
      <c r="L65" s="131">
        <v>6772178.5690000001</v>
      </c>
      <c r="M65" s="131">
        <v>5942575.7819999997</v>
      </c>
      <c r="N65" s="131">
        <v>7246278.6299999999</v>
      </c>
      <c r="O65" s="132">
        <f t="shared" si="6"/>
        <v>73476408.142999992</v>
      </c>
    </row>
    <row r="66" spans="1:15" s="40" customFormat="1" ht="15" customHeight="1" thickBot="1" x14ac:dyDescent="0.25">
      <c r="A66" s="38">
        <v>2006</v>
      </c>
      <c r="B66" s="39" t="s">
        <v>40</v>
      </c>
      <c r="C66" s="131">
        <v>5133048.8810000001</v>
      </c>
      <c r="D66" s="131">
        <v>6058251.2790000001</v>
      </c>
      <c r="E66" s="131">
        <v>7411101.659</v>
      </c>
      <c r="F66" s="131">
        <v>6456090.2609999999</v>
      </c>
      <c r="G66" s="131">
        <v>7041543.2470000004</v>
      </c>
      <c r="H66" s="131">
        <v>7815434.6220000004</v>
      </c>
      <c r="I66" s="131">
        <v>7067411.4790000003</v>
      </c>
      <c r="J66" s="131">
        <v>6811202.4100000001</v>
      </c>
      <c r="K66" s="131">
        <v>7606551.0949999997</v>
      </c>
      <c r="L66" s="131">
        <v>6888812.5489999996</v>
      </c>
      <c r="M66" s="131">
        <v>8641474.5559999999</v>
      </c>
      <c r="N66" s="131">
        <v>8603753.4800000004</v>
      </c>
      <c r="O66" s="132">
        <f t="shared" ref="O66:O77" si="7">SUM(C66:N66)</f>
        <v>85534675.517999992</v>
      </c>
    </row>
    <row r="67" spans="1:15" s="40" customFormat="1" ht="15" customHeight="1" thickBot="1" x14ac:dyDescent="0.25">
      <c r="A67" s="38">
        <v>2007</v>
      </c>
      <c r="B67" s="39" t="s">
        <v>40</v>
      </c>
      <c r="C67" s="131">
        <v>6564559.7929999996</v>
      </c>
      <c r="D67" s="131">
        <v>7656951.608</v>
      </c>
      <c r="E67" s="131">
        <v>8957851.6209999993</v>
      </c>
      <c r="F67" s="131">
        <v>8313312.0049999999</v>
      </c>
      <c r="G67" s="131">
        <v>9147620.0419999994</v>
      </c>
      <c r="H67" s="131">
        <v>8980247.4370000008</v>
      </c>
      <c r="I67" s="131">
        <v>8937741.591</v>
      </c>
      <c r="J67" s="131">
        <v>8736689.0920000002</v>
      </c>
      <c r="K67" s="131">
        <v>9038743.8959999997</v>
      </c>
      <c r="L67" s="131">
        <v>9895216.6219999995</v>
      </c>
      <c r="M67" s="131">
        <v>11318798.220000001</v>
      </c>
      <c r="N67" s="131">
        <v>9724017.977</v>
      </c>
      <c r="O67" s="132">
        <f t="shared" si="7"/>
        <v>107271749.90399998</v>
      </c>
    </row>
    <row r="68" spans="1:15" s="40" customFormat="1" ht="15" customHeight="1" thickBot="1" x14ac:dyDescent="0.25">
      <c r="A68" s="38">
        <v>2008</v>
      </c>
      <c r="B68" s="39" t="s">
        <v>40</v>
      </c>
      <c r="C68" s="131">
        <v>10632207.040999999</v>
      </c>
      <c r="D68" s="131">
        <v>11077899.119999999</v>
      </c>
      <c r="E68" s="131">
        <v>11428587.233999999</v>
      </c>
      <c r="F68" s="131">
        <v>11363963.503</v>
      </c>
      <c r="G68" s="131">
        <v>12477968.699999999</v>
      </c>
      <c r="H68" s="131">
        <v>11770634.384</v>
      </c>
      <c r="I68" s="131">
        <v>12595426.863</v>
      </c>
      <c r="J68" s="131">
        <v>11046830.085999999</v>
      </c>
      <c r="K68" s="131">
        <v>12793148.034</v>
      </c>
      <c r="L68" s="131">
        <v>9722708.7899999991</v>
      </c>
      <c r="M68" s="131">
        <v>9395872.8969999999</v>
      </c>
      <c r="N68" s="131">
        <v>7721948.9740000004</v>
      </c>
      <c r="O68" s="132">
        <f t="shared" si="7"/>
        <v>132027195.626</v>
      </c>
    </row>
    <row r="69" spans="1:15" s="40" customFormat="1" ht="15" customHeight="1" thickBot="1" x14ac:dyDescent="0.25">
      <c r="A69" s="38">
        <v>2009</v>
      </c>
      <c r="B69" s="39" t="s">
        <v>40</v>
      </c>
      <c r="C69" s="131">
        <v>7884493.5240000002</v>
      </c>
      <c r="D69" s="131">
        <v>8435115.8340000007</v>
      </c>
      <c r="E69" s="131">
        <v>8155485.0810000002</v>
      </c>
      <c r="F69" s="131">
        <v>7561696.2829999998</v>
      </c>
      <c r="G69" s="131">
        <v>7346407.5279999999</v>
      </c>
      <c r="H69" s="131">
        <v>8329692.7829999998</v>
      </c>
      <c r="I69" s="131">
        <v>9055733.6710000001</v>
      </c>
      <c r="J69" s="131">
        <v>7839908.8420000002</v>
      </c>
      <c r="K69" s="131">
        <v>8480708.3870000001</v>
      </c>
      <c r="L69" s="131">
        <v>10095768.029999999</v>
      </c>
      <c r="M69" s="131">
        <v>8903010.773</v>
      </c>
      <c r="N69" s="131">
        <v>10054591.867000001</v>
      </c>
      <c r="O69" s="132">
        <f t="shared" si="7"/>
        <v>102142612.603</v>
      </c>
    </row>
    <row r="70" spans="1:15" s="40" customFormat="1" ht="15" customHeight="1" thickBot="1" x14ac:dyDescent="0.25">
      <c r="A70" s="38">
        <v>2010</v>
      </c>
      <c r="B70" s="39" t="s">
        <v>40</v>
      </c>
      <c r="C70" s="131">
        <v>7828748.0580000002</v>
      </c>
      <c r="D70" s="131">
        <v>8263237.8140000002</v>
      </c>
      <c r="E70" s="131">
        <v>9886488.1710000001</v>
      </c>
      <c r="F70" s="131">
        <v>9396006.6539999992</v>
      </c>
      <c r="G70" s="131">
        <v>9799958.1170000006</v>
      </c>
      <c r="H70" s="131">
        <v>9542907.6439999994</v>
      </c>
      <c r="I70" s="131">
        <v>9564682.5449999999</v>
      </c>
      <c r="J70" s="131">
        <v>8523451.9729999993</v>
      </c>
      <c r="K70" s="131">
        <v>8909230.5209999997</v>
      </c>
      <c r="L70" s="131">
        <v>10963586.27</v>
      </c>
      <c r="M70" s="131">
        <v>9382369.7180000003</v>
      </c>
      <c r="N70" s="131">
        <v>11822551.698999999</v>
      </c>
      <c r="O70" s="132">
        <f t="shared" si="7"/>
        <v>113883219.18399999</v>
      </c>
    </row>
    <row r="71" spans="1:15" s="40" customFormat="1" ht="15" customHeight="1" thickBot="1" x14ac:dyDescent="0.25">
      <c r="A71" s="38">
        <v>2011</v>
      </c>
      <c r="B71" s="39" t="s">
        <v>40</v>
      </c>
      <c r="C71" s="131">
        <v>9551084.6390000004</v>
      </c>
      <c r="D71" s="131">
        <v>10059126.307</v>
      </c>
      <c r="E71" s="131">
        <v>11811085.16</v>
      </c>
      <c r="F71" s="131">
        <v>11873269.447000001</v>
      </c>
      <c r="G71" s="131">
        <v>10943364.372</v>
      </c>
      <c r="H71" s="131">
        <v>11349953.558</v>
      </c>
      <c r="I71" s="131">
        <v>11860004.271</v>
      </c>
      <c r="J71" s="131">
        <v>11245124.657</v>
      </c>
      <c r="K71" s="131">
        <v>10750626.098999999</v>
      </c>
      <c r="L71" s="131">
        <v>11907219.297</v>
      </c>
      <c r="M71" s="131">
        <v>11078524.743000001</v>
      </c>
      <c r="N71" s="131">
        <v>12477486.279999999</v>
      </c>
      <c r="O71" s="132">
        <f t="shared" si="7"/>
        <v>134906868.83000001</v>
      </c>
    </row>
    <row r="72" spans="1:15" ht="13.5" thickBot="1" x14ac:dyDescent="0.25">
      <c r="A72" s="38">
        <v>2012</v>
      </c>
      <c r="B72" s="39" t="s">
        <v>40</v>
      </c>
      <c r="C72" s="131">
        <v>10348187.165999999</v>
      </c>
      <c r="D72" s="131">
        <v>11748000.124</v>
      </c>
      <c r="E72" s="131">
        <v>13208572.977</v>
      </c>
      <c r="F72" s="131">
        <v>12630226.718</v>
      </c>
      <c r="G72" s="131">
        <v>13131530.960999999</v>
      </c>
      <c r="H72" s="131">
        <v>13231198.687999999</v>
      </c>
      <c r="I72" s="131">
        <v>12830675.307</v>
      </c>
      <c r="J72" s="131">
        <v>12831394.572000001</v>
      </c>
      <c r="K72" s="131">
        <v>12952651.721999999</v>
      </c>
      <c r="L72" s="131">
        <v>13190769.654999999</v>
      </c>
      <c r="M72" s="131">
        <v>13753052.493000001</v>
      </c>
      <c r="N72" s="131">
        <v>12605476.173</v>
      </c>
      <c r="O72" s="132">
        <f t="shared" si="7"/>
        <v>152461736.55599999</v>
      </c>
    </row>
    <row r="73" spans="1:15" ht="13.5" thickBot="1" x14ac:dyDescent="0.25">
      <c r="A73" s="38">
        <v>2013</v>
      </c>
      <c r="B73" s="39" t="s">
        <v>40</v>
      </c>
      <c r="C73" s="131">
        <v>11481521.079</v>
      </c>
      <c r="D73" s="131">
        <v>12385690.909</v>
      </c>
      <c r="E73" s="131">
        <v>13122058.141000001</v>
      </c>
      <c r="F73" s="131">
        <v>12468202.903000001</v>
      </c>
      <c r="G73" s="131">
        <v>13277209.017000001</v>
      </c>
      <c r="H73" s="131">
        <v>12399973.961999999</v>
      </c>
      <c r="I73" s="131">
        <v>13059519.685000001</v>
      </c>
      <c r="J73" s="131">
        <v>11118300.903000001</v>
      </c>
      <c r="K73" s="131">
        <v>13060371.039000001</v>
      </c>
      <c r="L73" s="131">
        <v>12053704.638</v>
      </c>
      <c r="M73" s="131">
        <v>14201227.351</v>
      </c>
      <c r="N73" s="131">
        <v>13174857.460000001</v>
      </c>
      <c r="O73" s="132">
        <f t="shared" si="7"/>
        <v>151802637.08700001</v>
      </c>
    </row>
    <row r="74" spans="1:15" ht="13.5" thickBot="1" x14ac:dyDescent="0.25">
      <c r="A74" s="38">
        <v>2014</v>
      </c>
      <c r="B74" s="39" t="s">
        <v>40</v>
      </c>
      <c r="C74" s="131">
        <v>12399761.948000001</v>
      </c>
      <c r="D74" s="131">
        <v>13053292.493000001</v>
      </c>
      <c r="E74" s="131">
        <v>14680110.779999999</v>
      </c>
      <c r="F74" s="131">
        <v>13371185.664000001</v>
      </c>
      <c r="G74" s="131">
        <v>13681906.159</v>
      </c>
      <c r="H74" s="131">
        <v>12880924.245999999</v>
      </c>
      <c r="I74" s="131">
        <v>13344776.958000001</v>
      </c>
      <c r="J74" s="131">
        <v>11386828.925000001</v>
      </c>
      <c r="K74" s="131">
        <v>13583120.905999999</v>
      </c>
      <c r="L74" s="131">
        <v>12891630.102</v>
      </c>
      <c r="M74" s="131">
        <v>13067348.107000001</v>
      </c>
      <c r="N74" s="131">
        <v>13269271.402000001</v>
      </c>
      <c r="O74" s="132">
        <f t="shared" si="7"/>
        <v>157610157.69</v>
      </c>
    </row>
    <row r="75" spans="1:15" ht="13.5" thickBot="1" x14ac:dyDescent="0.25">
      <c r="A75" s="38">
        <v>2015</v>
      </c>
      <c r="B75" s="39" t="s">
        <v>40</v>
      </c>
      <c r="C75" s="131">
        <v>12301766.75</v>
      </c>
      <c r="D75" s="131">
        <v>12231860.140000001</v>
      </c>
      <c r="E75" s="131">
        <v>12519910.437999999</v>
      </c>
      <c r="F75" s="131">
        <v>13349346.866</v>
      </c>
      <c r="G75" s="131">
        <v>11080385.127</v>
      </c>
      <c r="H75" s="131">
        <v>11949647.085999999</v>
      </c>
      <c r="I75" s="131">
        <v>11129358.973999999</v>
      </c>
      <c r="J75" s="131">
        <v>11022045.344000001</v>
      </c>
      <c r="K75" s="131">
        <v>11581703.842</v>
      </c>
      <c r="L75" s="131">
        <v>13240039.088</v>
      </c>
      <c r="M75" s="131">
        <v>11681989.013</v>
      </c>
      <c r="N75" s="131">
        <v>11750818.76</v>
      </c>
      <c r="O75" s="132">
        <f t="shared" si="7"/>
        <v>143838871.428</v>
      </c>
    </row>
    <row r="76" spans="1:15" ht="13.5" thickBot="1" x14ac:dyDescent="0.25">
      <c r="A76" s="38">
        <v>2016</v>
      </c>
      <c r="B76" s="39" t="s">
        <v>40</v>
      </c>
      <c r="C76" s="131">
        <v>9546376.7770000007</v>
      </c>
      <c r="D76" s="131">
        <v>12366523.171</v>
      </c>
      <c r="E76" s="131">
        <v>12759027.444</v>
      </c>
      <c r="F76" s="131">
        <v>11950964.778000001</v>
      </c>
      <c r="G76" s="131">
        <v>12099191.18</v>
      </c>
      <c r="H76" s="131">
        <v>12867698.338</v>
      </c>
      <c r="I76" s="131">
        <v>9850201.8279999997</v>
      </c>
      <c r="J76" s="131">
        <v>11831987.210000001</v>
      </c>
      <c r="K76" s="131">
        <v>10902619.429</v>
      </c>
      <c r="L76" s="131">
        <v>12798796.991</v>
      </c>
      <c r="M76" s="131">
        <v>12789020.609999999</v>
      </c>
      <c r="N76" s="131">
        <v>12783538.450999999</v>
      </c>
      <c r="O76" s="132">
        <f t="shared" si="7"/>
        <v>142545946.20699999</v>
      </c>
    </row>
    <row r="77" spans="1:15" ht="13.5" thickBot="1" x14ac:dyDescent="0.25">
      <c r="A77" s="38">
        <v>2017</v>
      </c>
      <c r="B77" s="39" t="s">
        <v>40</v>
      </c>
      <c r="C77" s="131">
        <v>11260116.540999999</v>
      </c>
      <c r="D77" s="131">
        <v>12126882.266000001</v>
      </c>
      <c r="E77" s="131">
        <v>13616060.785139998</v>
      </c>
      <c r="F77" s="131"/>
      <c r="G77" s="131"/>
      <c r="H77" s="131"/>
      <c r="I77" s="131"/>
      <c r="J77" s="131"/>
      <c r="K77" s="131"/>
      <c r="L77" s="131"/>
      <c r="M77" s="131"/>
      <c r="N77" s="131"/>
      <c r="O77" s="132">
        <f t="shared" si="7"/>
        <v>37003059.592139997</v>
      </c>
    </row>
    <row r="78" spans="1:15" x14ac:dyDescent="0.2">
      <c r="B78" s="41" t="s">
        <v>62</v>
      </c>
    </row>
    <row r="80" spans="1:15" x14ac:dyDescent="0.2">
      <c r="C80" s="44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A92" sqref="A92"/>
    </sheetView>
  </sheetViews>
  <sheetFormatPr defaultColWidth="9.140625" defaultRowHeight="12.75" x14ac:dyDescent="0.2"/>
  <cols>
    <col min="1" max="1" width="29.140625" customWidth="1"/>
    <col min="2" max="2" width="20" style="62" customWidth="1"/>
    <col min="3" max="3" width="17.5703125" style="62" customWidth="1"/>
    <col min="4" max="4" width="9.28515625" bestFit="1" customWidth="1"/>
  </cols>
  <sheetData>
    <row r="2" spans="1:4" ht="24.6" customHeight="1" x14ac:dyDescent="0.3">
      <c r="A2" s="167" t="s">
        <v>63</v>
      </c>
      <c r="B2" s="167"/>
      <c r="C2" s="167"/>
      <c r="D2" s="167"/>
    </row>
    <row r="3" spans="1:4" ht="15.75" x14ac:dyDescent="0.25">
      <c r="A3" s="166" t="s">
        <v>64</v>
      </c>
      <c r="B3" s="166"/>
      <c r="C3" s="166"/>
      <c r="D3" s="166"/>
    </row>
    <row r="5" spans="1:4" x14ac:dyDescent="0.2">
      <c r="A5" s="56" t="s">
        <v>65</v>
      </c>
      <c r="B5" s="57" t="s">
        <v>166</v>
      </c>
      <c r="C5" s="57" t="s">
        <v>167</v>
      </c>
      <c r="D5" s="58" t="s">
        <v>66</v>
      </c>
    </row>
    <row r="6" spans="1:4" x14ac:dyDescent="0.2">
      <c r="A6" s="59" t="s">
        <v>168</v>
      </c>
      <c r="B6" s="133">
        <v>215.65655000000001</v>
      </c>
      <c r="C6" s="133">
        <v>21332.607459999999</v>
      </c>
      <c r="D6" s="145">
        <v>9791.9357932787116</v>
      </c>
    </row>
    <row r="7" spans="1:4" x14ac:dyDescent="0.2">
      <c r="A7" s="59" t="s">
        <v>169</v>
      </c>
      <c r="B7" s="133">
        <v>26346.282609999998</v>
      </c>
      <c r="C7" s="133">
        <v>116049.02142999999</v>
      </c>
      <c r="D7" s="145">
        <v>340.47588476847358</v>
      </c>
    </row>
    <row r="8" spans="1:4" x14ac:dyDescent="0.2">
      <c r="A8" s="59" t="s">
        <v>170</v>
      </c>
      <c r="B8" s="133">
        <v>2993.93354</v>
      </c>
      <c r="C8" s="133">
        <v>10871.707130000001</v>
      </c>
      <c r="D8" s="145">
        <v>263.12453114774218</v>
      </c>
    </row>
    <row r="9" spans="1:4" x14ac:dyDescent="0.2">
      <c r="A9" s="59" t="s">
        <v>171</v>
      </c>
      <c r="B9" s="133">
        <v>3795.2103099999999</v>
      </c>
      <c r="C9" s="133">
        <v>12088.41058</v>
      </c>
      <c r="D9" s="145">
        <v>218.51754165370613</v>
      </c>
    </row>
    <row r="10" spans="1:4" x14ac:dyDescent="0.2">
      <c r="A10" s="59" t="s">
        <v>172</v>
      </c>
      <c r="B10" s="133">
        <v>8459.0447999999997</v>
      </c>
      <c r="C10" s="133">
        <v>23342.63337</v>
      </c>
      <c r="D10" s="145">
        <v>175.94880890097662</v>
      </c>
    </row>
    <row r="11" spans="1:4" x14ac:dyDescent="0.2">
      <c r="A11" s="59" t="s">
        <v>173</v>
      </c>
      <c r="B11" s="133">
        <v>14468.108270000001</v>
      </c>
      <c r="C11" s="133">
        <v>36019.880210000003</v>
      </c>
      <c r="D11" s="145">
        <v>148.96053815610543</v>
      </c>
    </row>
    <row r="12" spans="1:4" x14ac:dyDescent="0.2">
      <c r="A12" s="59" t="s">
        <v>174</v>
      </c>
      <c r="B12" s="133">
        <v>45940.048889999998</v>
      </c>
      <c r="C12" s="133">
        <v>102376.56552</v>
      </c>
      <c r="D12" s="145">
        <v>122.84818582830201</v>
      </c>
    </row>
    <row r="13" spans="1:4" x14ac:dyDescent="0.2">
      <c r="A13" s="59" t="s">
        <v>175</v>
      </c>
      <c r="B13" s="133">
        <v>6040.2828200000004</v>
      </c>
      <c r="C13" s="133">
        <v>13349.07783</v>
      </c>
      <c r="D13" s="145">
        <v>121.00087409483253</v>
      </c>
    </row>
    <row r="14" spans="1:4" x14ac:dyDescent="0.2">
      <c r="A14" s="59" t="s">
        <v>176</v>
      </c>
      <c r="B14" s="133">
        <v>14042.64399</v>
      </c>
      <c r="C14" s="133">
        <v>29762.539769999999</v>
      </c>
      <c r="D14" s="145">
        <v>111.94398854798568</v>
      </c>
    </row>
    <row r="15" spans="1:4" x14ac:dyDescent="0.2">
      <c r="A15" s="59" t="s">
        <v>177</v>
      </c>
      <c r="B15" s="133">
        <v>10559.053879999999</v>
      </c>
      <c r="C15" s="133">
        <v>20997.461179999998</v>
      </c>
      <c r="D15" s="145">
        <v>98.857411077061386</v>
      </c>
    </row>
    <row r="16" spans="1:4" x14ac:dyDescent="0.2">
      <c r="A16" s="61" t="s">
        <v>67</v>
      </c>
      <c r="D16" s="109"/>
    </row>
    <row r="17" spans="1:4" x14ac:dyDescent="0.2">
      <c r="A17" s="63"/>
    </row>
    <row r="18" spans="1:4" ht="19.5" x14ac:dyDescent="0.3">
      <c r="A18" s="167" t="s">
        <v>68</v>
      </c>
      <c r="B18" s="167"/>
      <c r="C18" s="167"/>
      <c r="D18" s="167"/>
    </row>
    <row r="19" spans="1:4" ht="15.75" x14ac:dyDescent="0.25">
      <c r="A19" s="166" t="s">
        <v>69</v>
      </c>
      <c r="B19" s="166"/>
      <c r="C19" s="166"/>
      <c r="D19" s="166"/>
    </row>
    <row r="20" spans="1:4" x14ac:dyDescent="0.2">
      <c r="A20" s="31"/>
    </row>
    <row r="21" spans="1:4" x14ac:dyDescent="0.2">
      <c r="A21" s="56" t="s">
        <v>65</v>
      </c>
      <c r="B21" s="57" t="s">
        <v>166</v>
      </c>
      <c r="C21" s="57" t="s">
        <v>167</v>
      </c>
      <c r="D21" s="58" t="s">
        <v>66</v>
      </c>
    </row>
    <row r="22" spans="1:4" x14ac:dyDescent="0.2">
      <c r="A22" s="59" t="s">
        <v>178</v>
      </c>
      <c r="B22" s="133">
        <v>1193062.8411900001</v>
      </c>
      <c r="C22" s="133">
        <v>1306097.2293400001</v>
      </c>
      <c r="D22" s="145">
        <f>(C22-B22)/B22*100</f>
        <v>9.4743029660747631</v>
      </c>
    </row>
    <row r="23" spans="1:4" x14ac:dyDescent="0.2">
      <c r="A23" s="59" t="s">
        <v>179</v>
      </c>
      <c r="B23" s="133">
        <v>741759.02448000002</v>
      </c>
      <c r="C23" s="133">
        <v>867772.81452999997</v>
      </c>
      <c r="D23" s="145">
        <f t="shared" ref="D23:D31" si="0">(C23-B23)/B23*100</f>
        <v>16.988507843007397</v>
      </c>
    </row>
    <row r="24" spans="1:4" x14ac:dyDescent="0.2">
      <c r="A24" s="59" t="s">
        <v>180</v>
      </c>
      <c r="B24" s="133">
        <v>619087.35525999998</v>
      </c>
      <c r="C24" s="133">
        <v>842827.36762999999</v>
      </c>
      <c r="D24" s="145">
        <f t="shared" si="0"/>
        <v>36.140297563666962</v>
      </c>
    </row>
    <row r="25" spans="1:4" x14ac:dyDescent="0.2">
      <c r="A25" s="59" t="s">
        <v>181</v>
      </c>
      <c r="B25" s="133">
        <v>600057.37811000005</v>
      </c>
      <c r="C25" s="133">
        <v>812835.96600999997</v>
      </c>
      <c r="D25" s="145">
        <f t="shared" si="0"/>
        <v>35.459706965055304</v>
      </c>
    </row>
    <row r="26" spans="1:4" x14ac:dyDescent="0.2">
      <c r="A26" s="59" t="s">
        <v>182</v>
      </c>
      <c r="B26" s="133">
        <v>526342.95354999998</v>
      </c>
      <c r="C26" s="133">
        <v>714320.81382000004</v>
      </c>
      <c r="D26" s="145">
        <f t="shared" si="0"/>
        <v>35.713950192009762</v>
      </c>
    </row>
    <row r="27" spans="1:4" x14ac:dyDescent="0.2">
      <c r="A27" s="59" t="s">
        <v>183</v>
      </c>
      <c r="B27" s="133">
        <v>513581.50614000001</v>
      </c>
      <c r="C27" s="133">
        <v>594871.89610000001</v>
      </c>
      <c r="D27" s="145">
        <f t="shared" si="0"/>
        <v>15.828138082885058</v>
      </c>
    </row>
    <row r="28" spans="1:4" x14ac:dyDescent="0.2">
      <c r="A28" s="59" t="s">
        <v>184</v>
      </c>
      <c r="B28" s="133">
        <v>422759.52594999998</v>
      </c>
      <c r="C28" s="133">
        <v>585775.52517000004</v>
      </c>
      <c r="D28" s="145">
        <f t="shared" si="0"/>
        <v>38.55998249919508</v>
      </c>
    </row>
    <row r="29" spans="1:4" x14ac:dyDescent="0.2">
      <c r="A29" s="59" t="s">
        <v>185</v>
      </c>
      <c r="B29" s="133">
        <v>366049.06443000003</v>
      </c>
      <c r="C29" s="133">
        <v>334735.15178999997</v>
      </c>
      <c r="D29" s="145">
        <f t="shared" si="0"/>
        <v>-8.55456704656822</v>
      </c>
    </row>
    <row r="30" spans="1:4" x14ac:dyDescent="0.2">
      <c r="A30" s="59" t="s">
        <v>186</v>
      </c>
      <c r="B30" s="133">
        <v>279685.73577000003</v>
      </c>
      <c r="C30" s="133">
        <v>329275.09857999999</v>
      </c>
      <c r="D30" s="145">
        <f t="shared" si="0"/>
        <v>17.730386811996681</v>
      </c>
    </row>
    <row r="31" spans="1:4" x14ac:dyDescent="0.2">
      <c r="A31" s="59" t="s">
        <v>187</v>
      </c>
      <c r="B31" s="133">
        <v>267848.03694999998</v>
      </c>
      <c r="C31" s="133">
        <v>321898.86934999999</v>
      </c>
      <c r="D31" s="145">
        <f t="shared" si="0"/>
        <v>20.179663444794947</v>
      </c>
    </row>
    <row r="33" spans="1:4" ht="19.5" x14ac:dyDescent="0.3">
      <c r="A33" s="167" t="s">
        <v>70</v>
      </c>
      <c r="B33" s="167"/>
      <c r="C33" s="167"/>
      <c r="D33" s="167"/>
    </row>
    <row r="34" spans="1:4" ht="15.75" x14ac:dyDescent="0.25">
      <c r="A34" s="166" t="s">
        <v>74</v>
      </c>
      <c r="B34" s="166"/>
      <c r="C34" s="166"/>
      <c r="D34" s="166"/>
    </row>
    <row r="36" spans="1:4" x14ac:dyDescent="0.2">
      <c r="A36" s="56" t="s">
        <v>72</v>
      </c>
      <c r="B36" s="57" t="s">
        <v>166</v>
      </c>
      <c r="C36" s="57" t="s">
        <v>167</v>
      </c>
      <c r="D36" s="58" t="s">
        <v>66</v>
      </c>
    </row>
    <row r="37" spans="1:4" x14ac:dyDescent="0.2">
      <c r="A37" s="59" t="s">
        <v>155</v>
      </c>
      <c r="B37" s="133">
        <v>79474.406210000001</v>
      </c>
      <c r="C37" s="133">
        <v>148845.58584000001</v>
      </c>
      <c r="D37" s="145">
        <v>87.287446283897182</v>
      </c>
    </row>
    <row r="38" spans="1:4" x14ac:dyDescent="0.2">
      <c r="A38" s="59" t="s">
        <v>161</v>
      </c>
      <c r="B38" s="133">
        <v>194886.80061999999</v>
      </c>
      <c r="C38" s="133">
        <v>341887.95468999998</v>
      </c>
      <c r="D38" s="145">
        <v>75.428994473889574</v>
      </c>
    </row>
    <row r="39" spans="1:4" x14ac:dyDescent="0.2">
      <c r="A39" s="59" t="s">
        <v>144</v>
      </c>
      <c r="B39" s="133">
        <v>18612.352360000001</v>
      </c>
      <c r="C39" s="133">
        <v>31857.964199999999</v>
      </c>
      <c r="D39" s="145">
        <v>71.165705354183387</v>
      </c>
    </row>
    <row r="40" spans="1:4" x14ac:dyDescent="0.2">
      <c r="A40" s="59" t="s">
        <v>159</v>
      </c>
      <c r="B40" s="133">
        <v>731682.20571000001</v>
      </c>
      <c r="C40" s="133">
        <v>1176955.1892299999</v>
      </c>
      <c r="D40" s="145">
        <v>60.856062925286246</v>
      </c>
    </row>
    <row r="41" spans="1:4" x14ac:dyDescent="0.2">
      <c r="A41" s="59" t="s">
        <v>164</v>
      </c>
      <c r="B41" s="133">
        <v>8985.9353599999995</v>
      </c>
      <c r="C41" s="133">
        <v>14343.914290000001</v>
      </c>
      <c r="D41" s="145">
        <v>59.626279461685336</v>
      </c>
    </row>
    <row r="42" spans="1:4" x14ac:dyDescent="0.2">
      <c r="A42" s="59" t="s">
        <v>165</v>
      </c>
      <c r="B42" s="133">
        <v>265568.22891000001</v>
      </c>
      <c r="C42" s="133">
        <v>382764.62508999999</v>
      </c>
      <c r="D42" s="145">
        <v>44.130428048950606</v>
      </c>
    </row>
    <row r="43" spans="1:4" x14ac:dyDescent="0.2">
      <c r="A43" s="61" t="s">
        <v>154</v>
      </c>
      <c r="B43" s="133">
        <v>2046659.37879</v>
      </c>
      <c r="C43" s="133">
        <v>2712809.1547599998</v>
      </c>
      <c r="D43" s="145">
        <v>32.548150555654871</v>
      </c>
    </row>
    <row r="44" spans="1:4" x14ac:dyDescent="0.2">
      <c r="A44" s="59" t="s">
        <v>152</v>
      </c>
      <c r="B44" s="133">
        <v>1189671.24434</v>
      </c>
      <c r="C44" s="133">
        <v>1531794.47807</v>
      </c>
      <c r="D44" s="145">
        <v>28.757796354050857</v>
      </c>
    </row>
    <row r="45" spans="1:4" x14ac:dyDescent="0.2">
      <c r="A45" s="59" t="s">
        <v>150</v>
      </c>
      <c r="B45" s="133">
        <v>126201.02546</v>
      </c>
      <c r="C45" s="133">
        <v>159357.31591</v>
      </c>
      <c r="D45" s="145">
        <v>26.272599869253074</v>
      </c>
    </row>
    <row r="46" spans="1:4" x14ac:dyDescent="0.2">
      <c r="A46" s="59" t="s">
        <v>146</v>
      </c>
      <c r="B46" s="133">
        <v>11918.69154</v>
      </c>
      <c r="C46" s="133">
        <v>14868.026400000001</v>
      </c>
      <c r="D46" s="145">
        <v>24.745458426386961</v>
      </c>
    </row>
    <row r="48" spans="1:4" ht="19.5" x14ac:dyDescent="0.3">
      <c r="A48" s="167" t="s">
        <v>73</v>
      </c>
      <c r="B48" s="167"/>
      <c r="C48" s="167"/>
      <c r="D48" s="167"/>
    </row>
    <row r="49" spans="1:4" ht="15.75" x14ac:dyDescent="0.25">
      <c r="A49" s="166" t="s">
        <v>71</v>
      </c>
      <c r="B49" s="166"/>
      <c r="C49" s="166"/>
      <c r="D49" s="166"/>
    </row>
    <row r="51" spans="1:4" x14ac:dyDescent="0.2">
      <c r="A51" s="56" t="s">
        <v>72</v>
      </c>
      <c r="B51" s="57" t="s">
        <v>166</v>
      </c>
      <c r="C51" s="57" t="s">
        <v>167</v>
      </c>
      <c r="D51" s="58" t="s">
        <v>66</v>
      </c>
    </row>
    <row r="52" spans="1:4" x14ac:dyDescent="0.2">
      <c r="A52" s="59" t="s">
        <v>154</v>
      </c>
      <c r="B52" s="133">
        <v>2046659.37879</v>
      </c>
      <c r="C52" s="133">
        <v>2712809.1547599998</v>
      </c>
      <c r="D52" s="145">
        <v>32.548150555654871</v>
      </c>
    </row>
    <row r="53" spans="1:4" x14ac:dyDescent="0.2">
      <c r="A53" s="59" t="s">
        <v>153</v>
      </c>
      <c r="B53" s="133">
        <v>1509702.13032</v>
      </c>
      <c r="C53" s="133">
        <v>1537523.2948400001</v>
      </c>
      <c r="D53" s="145">
        <v>1.8428247507409268</v>
      </c>
    </row>
    <row r="54" spans="1:4" x14ac:dyDescent="0.2">
      <c r="A54" s="59" t="s">
        <v>152</v>
      </c>
      <c r="B54" s="133">
        <v>1189671.24434</v>
      </c>
      <c r="C54" s="133">
        <v>1531794.47807</v>
      </c>
      <c r="D54" s="145">
        <v>28.757796354050857</v>
      </c>
    </row>
    <row r="55" spans="1:4" x14ac:dyDescent="0.2">
      <c r="A55" s="59" t="s">
        <v>159</v>
      </c>
      <c r="B55" s="133">
        <v>731682.20571000001</v>
      </c>
      <c r="C55" s="133">
        <v>1176955.1892299999</v>
      </c>
      <c r="D55" s="145">
        <v>60.856062925286246</v>
      </c>
    </row>
    <row r="56" spans="1:4" x14ac:dyDescent="0.2">
      <c r="A56" s="59" t="s">
        <v>156</v>
      </c>
      <c r="B56" s="133">
        <v>897845.23930999998</v>
      </c>
      <c r="C56" s="133">
        <v>913575.88844000001</v>
      </c>
      <c r="D56" s="145">
        <v>1.7520446109497789</v>
      </c>
    </row>
    <row r="57" spans="1:4" x14ac:dyDescent="0.2">
      <c r="A57" s="59" t="s">
        <v>149</v>
      </c>
      <c r="B57" s="133">
        <v>703269.33320999995</v>
      </c>
      <c r="C57" s="133">
        <v>759040.76306999999</v>
      </c>
      <c r="D57" s="145">
        <v>7.9303088057938043</v>
      </c>
    </row>
    <row r="58" spans="1:4" x14ac:dyDescent="0.2">
      <c r="A58" s="59" t="s">
        <v>139</v>
      </c>
      <c r="B58" s="133">
        <v>569482.75214999996</v>
      </c>
      <c r="C58" s="133">
        <v>624627.14613000001</v>
      </c>
      <c r="D58" s="145">
        <v>9.6832421652473748</v>
      </c>
    </row>
    <row r="59" spans="1:4" x14ac:dyDescent="0.2">
      <c r="A59" s="59" t="s">
        <v>158</v>
      </c>
      <c r="B59" s="133">
        <v>536208.23216999997</v>
      </c>
      <c r="C59" s="133">
        <v>613866.39908999996</v>
      </c>
      <c r="D59" s="145">
        <v>14.482837498731122</v>
      </c>
    </row>
    <row r="60" spans="1:4" x14ac:dyDescent="0.2">
      <c r="A60" s="59" t="s">
        <v>157</v>
      </c>
      <c r="B60" s="133">
        <v>469290.16256999999</v>
      </c>
      <c r="C60" s="133">
        <v>519192.03084999998</v>
      </c>
      <c r="D60" s="145">
        <v>10.633478444704572</v>
      </c>
    </row>
    <row r="61" spans="1:4" x14ac:dyDescent="0.2">
      <c r="A61" s="59" t="s">
        <v>148</v>
      </c>
      <c r="B61" s="133">
        <v>369384.29501</v>
      </c>
      <c r="C61" s="133">
        <v>391946.11284999998</v>
      </c>
      <c r="D61" s="145">
        <v>6.1079526511513453</v>
      </c>
    </row>
    <row r="63" spans="1:4" ht="19.5" x14ac:dyDescent="0.3">
      <c r="A63" s="167" t="s">
        <v>75</v>
      </c>
      <c r="B63" s="167"/>
      <c r="C63" s="167"/>
      <c r="D63" s="167"/>
    </row>
    <row r="64" spans="1:4" ht="15.75" x14ac:dyDescent="0.25">
      <c r="A64" s="166" t="s">
        <v>76</v>
      </c>
      <c r="B64" s="166"/>
      <c r="C64" s="166"/>
      <c r="D64" s="166"/>
    </row>
    <row r="66" spans="1:4" x14ac:dyDescent="0.2">
      <c r="A66" s="56" t="s">
        <v>77</v>
      </c>
      <c r="B66" s="57" t="s">
        <v>166</v>
      </c>
      <c r="C66" s="57" t="s">
        <v>167</v>
      </c>
      <c r="D66" s="58" t="s">
        <v>66</v>
      </c>
    </row>
    <row r="67" spans="1:4" x14ac:dyDescent="0.2">
      <c r="A67" s="59" t="s">
        <v>188</v>
      </c>
      <c r="B67" s="60">
        <v>5051766.1190499999</v>
      </c>
      <c r="C67" s="60">
        <v>5770279.1523399996</v>
      </c>
      <c r="D67" s="134">
        <f>(C67-B67)/B67</f>
        <v>0.14223006694243365</v>
      </c>
    </row>
    <row r="68" spans="1:4" x14ac:dyDescent="0.2">
      <c r="A68" s="59" t="s">
        <v>189</v>
      </c>
      <c r="B68" s="60">
        <v>915849.34664999996</v>
      </c>
      <c r="C68" s="60">
        <v>1285074.3547100001</v>
      </c>
      <c r="D68" s="134">
        <f t="shared" ref="D68:D76" si="1">(C68-B68)/B68</f>
        <v>0.40315037556182565</v>
      </c>
    </row>
    <row r="69" spans="1:4" x14ac:dyDescent="0.2">
      <c r="A69" s="59" t="s">
        <v>190</v>
      </c>
      <c r="B69" s="60">
        <v>1092220.3590299999</v>
      </c>
      <c r="C69" s="60">
        <v>1281233.6368100001</v>
      </c>
      <c r="D69" s="134">
        <f t="shared" si="1"/>
        <v>0.17305416092761966</v>
      </c>
    </row>
    <row r="70" spans="1:4" x14ac:dyDescent="0.2">
      <c r="A70" s="59" t="s">
        <v>191</v>
      </c>
      <c r="B70" s="60">
        <v>696650.48574000003</v>
      </c>
      <c r="C70" s="60">
        <v>763969.96054999996</v>
      </c>
      <c r="D70" s="134">
        <f t="shared" si="1"/>
        <v>9.6633069506140451E-2</v>
      </c>
    </row>
    <row r="71" spans="1:4" x14ac:dyDescent="0.2">
      <c r="A71" s="59" t="s">
        <v>192</v>
      </c>
      <c r="B71" s="60">
        <v>578641.06681999995</v>
      </c>
      <c r="C71" s="60">
        <v>602594.6862</v>
      </c>
      <c r="D71" s="134">
        <f t="shared" si="1"/>
        <v>4.1396334884491341E-2</v>
      </c>
    </row>
    <row r="72" spans="1:4" x14ac:dyDescent="0.2">
      <c r="A72" s="59" t="s">
        <v>193</v>
      </c>
      <c r="B72" s="60">
        <v>577808.03251000005</v>
      </c>
      <c r="C72" s="60">
        <v>601880.60915999999</v>
      </c>
      <c r="D72" s="134">
        <f t="shared" si="1"/>
        <v>4.1661893389450803E-2</v>
      </c>
    </row>
    <row r="73" spans="1:4" x14ac:dyDescent="0.2">
      <c r="A73" s="59" t="s">
        <v>194</v>
      </c>
      <c r="B73" s="60">
        <v>156593.69219999999</v>
      </c>
      <c r="C73" s="60">
        <v>491812.76945999998</v>
      </c>
      <c r="D73" s="134">
        <f t="shared" si="1"/>
        <v>2.1406933609551868</v>
      </c>
    </row>
    <row r="74" spans="1:4" x14ac:dyDescent="0.2">
      <c r="A74" s="59" t="s">
        <v>195</v>
      </c>
      <c r="B74" s="60">
        <v>333928.13212000002</v>
      </c>
      <c r="C74" s="60">
        <v>334318.12940999999</v>
      </c>
      <c r="D74" s="134">
        <f t="shared" si="1"/>
        <v>1.1679078594666629E-3</v>
      </c>
    </row>
    <row r="75" spans="1:4" x14ac:dyDescent="0.2">
      <c r="A75" s="59" t="s">
        <v>196</v>
      </c>
      <c r="B75" s="60">
        <v>156237.52794999999</v>
      </c>
      <c r="C75" s="60">
        <v>278932.37069000001</v>
      </c>
      <c r="D75" s="134">
        <f t="shared" si="1"/>
        <v>0.78530967783403172</v>
      </c>
    </row>
    <row r="76" spans="1:4" x14ac:dyDescent="0.2">
      <c r="A76" s="59" t="s">
        <v>197</v>
      </c>
      <c r="B76" s="60">
        <v>226639.48921999999</v>
      </c>
      <c r="C76" s="60">
        <v>270656.47493999999</v>
      </c>
      <c r="D76" s="134">
        <f t="shared" si="1"/>
        <v>0.19421587063882106</v>
      </c>
    </row>
    <row r="78" spans="1:4" ht="19.5" x14ac:dyDescent="0.3">
      <c r="A78" s="167" t="s">
        <v>78</v>
      </c>
      <c r="B78" s="167"/>
      <c r="C78" s="167"/>
      <c r="D78" s="167"/>
    </row>
    <row r="79" spans="1:4" ht="15.75" x14ac:dyDescent="0.25">
      <c r="A79" s="166" t="s">
        <v>79</v>
      </c>
      <c r="B79" s="166"/>
      <c r="C79" s="166"/>
      <c r="D79" s="166"/>
    </row>
    <row r="81" spans="1:4" x14ac:dyDescent="0.2">
      <c r="A81" s="56" t="s">
        <v>77</v>
      </c>
      <c r="B81" s="57" t="s">
        <v>166</v>
      </c>
      <c r="C81" s="57" t="s">
        <v>167</v>
      </c>
      <c r="D81" s="58" t="s">
        <v>66</v>
      </c>
    </row>
    <row r="82" spans="1:4" x14ac:dyDescent="0.2">
      <c r="A82" s="59" t="s">
        <v>198</v>
      </c>
      <c r="B82" s="60">
        <v>40.662669999999999</v>
      </c>
      <c r="C82" s="60">
        <v>1004.47338</v>
      </c>
      <c r="D82" s="145">
        <v>2370.2592820392761</v>
      </c>
    </row>
    <row r="83" spans="1:4" x14ac:dyDescent="0.2">
      <c r="A83" s="59" t="s">
        <v>199</v>
      </c>
      <c r="B83" s="60">
        <v>3353.61589</v>
      </c>
      <c r="C83" s="60">
        <v>47587.016459999999</v>
      </c>
      <c r="D83" s="145">
        <v>1318.9763533115893</v>
      </c>
    </row>
    <row r="84" spans="1:4" x14ac:dyDescent="0.2">
      <c r="A84" s="59" t="s">
        <v>200</v>
      </c>
      <c r="B84" s="60">
        <v>4622.4968600000002</v>
      </c>
      <c r="C84" s="60">
        <v>38451.91878</v>
      </c>
      <c r="D84" s="145">
        <v>731.84304813135122</v>
      </c>
    </row>
    <row r="85" spans="1:4" x14ac:dyDescent="0.2">
      <c r="A85" s="59" t="s">
        <v>201</v>
      </c>
      <c r="B85" s="60">
        <v>41.10239</v>
      </c>
      <c r="C85" s="60">
        <v>299.53874000000002</v>
      </c>
      <c r="D85" s="145">
        <v>628.76234204385685</v>
      </c>
    </row>
    <row r="86" spans="1:4" x14ac:dyDescent="0.2">
      <c r="A86" s="59" t="s">
        <v>202</v>
      </c>
      <c r="B86" s="60">
        <v>1715.87734</v>
      </c>
      <c r="C86" s="60">
        <v>6671.23531</v>
      </c>
      <c r="D86" s="145">
        <v>288.79441755434567</v>
      </c>
    </row>
    <row r="87" spans="1:4" x14ac:dyDescent="0.2">
      <c r="A87" s="59" t="s">
        <v>194</v>
      </c>
      <c r="B87" s="60">
        <v>156593.69219999999</v>
      </c>
      <c r="C87" s="60">
        <v>491812.76945999998</v>
      </c>
      <c r="D87" s="145">
        <v>214.06933609551865</v>
      </c>
    </row>
    <row r="88" spans="1:4" x14ac:dyDescent="0.2">
      <c r="A88" s="59" t="s">
        <v>203</v>
      </c>
      <c r="B88" s="60">
        <v>6972.0072</v>
      </c>
      <c r="C88" s="60">
        <v>19500.931690000001</v>
      </c>
      <c r="D88" s="145">
        <v>179.70326378894157</v>
      </c>
    </row>
    <row r="89" spans="1:4" x14ac:dyDescent="0.2">
      <c r="A89" s="59" t="s">
        <v>204</v>
      </c>
      <c r="B89" s="60">
        <v>12809.02655</v>
      </c>
      <c r="C89" s="60">
        <v>28592.304929999998</v>
      </c>
      <c r="D89" s="145">
        <v>123.21996771878031</v>
      </c>
    </row>
    <row r="90" spans="1:4" x14ac:dyDescent="0.2">
      <c r="A90" s="59" t="s">
        <v>205</v>
      </c>
      <c r="B90" s="60">
        <v>6003.4838099999997</v>
      </c>
      <c r="C90" s="60">
        <v>11656.614219999999</v>
      </c>
      <c r="D90" s="145">
        <v>94.164165156630943</v>
      </c>
    </row>
    <row r="91" spans="1:4" x14ac:dyDescent="0.2">
      <c r="A91" s="59" t="s">
        <v>196</v>
      </c>
      <c r="B91" s="60">
        <v>156237.52794999999</v>
      </c>
      <c r="C91" s="60">
        <v>278932.37069000001</v>
      </c>
      <c r="D91" s="145">
        <v>78.530967783403156</v>
      </c>
    </row>
    <row r="92" spans="1:4" x14ac:dyDescent="0.2">
      <c r="A92" s="64" t="s">
        <v>125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5" zoomScaleNormal="85" workbookViewId="0"/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8" style="19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65" t="s">
        <v>126</v>
      </c>
      <c r="C1" s="165"/>
      <c r="D1" s="165"/>
      <c r="E1" s="165"/>
      <c r="F1" s="165"/>
      <c r="G1" s="165"/>
      <c r="H1" s="165"/>
      <c r="I1" s="165"/>
      <c r="J1" s="165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68" t="s">
        <v>116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70"/>
    </row>
    <row r="6" spans="1:13" ht="18" x14ac:dyDescent="0.2">
      <c r="A6" s="67"/>
      <c r="B6" s="161" t="str">
        <f>SEKTOR_USD!B6</f>
        <v>1 - 31 MART</v>
      </c>
      <c r="C6" s="161"/>
      <c r="D6" s="161"/>
      <c r="E6" s="161"/>
      <c r="F6" s="161" t="str">
        <f>SEKTOR_USD!F6</f>
        <v>1 OCAK  -  31 MART</v>
      </c>
      <c r="G6" s="161"/>
      <c r="H6" s="161"/>
      <c r="I6" s="161"/>
      <c r="J6" s="161" t="s">
        <v>106</v>
      </c>
      <c r="K6" s="161"/>
      <c r="L6" s="161"/>
      <c r="M6" s="161"/>
    </row>
    <row r="7" spans="1:13" ht="30" x14ac:dyDescent="0.25">
      <c r="A7" s="68" t="s">
        <v>1</v>
      </c>
      <c r="B7" s="5">
        <f>SEKTOR_USD!B7</f>
        <v>2016</v>
      </c>
      <c r="C7" s="6">
        <f>SEKTOR_USD!C7</f>
        <v>2017</v>
      </c>
      <c r="D7" s="7" t="s">
        <v>120</v>
      </c>
      <c r="E7" s="7" t="s">
        <v>121</v>
      </c>
      <c r="F7" s="5">
        <f>SEKTOR_USD!F7</f>
        <v>2016</v>
      </c>
      <c r="G7" s="6">
        <f>SEKTOR_USD!G7</f>
        <v>2017</v>
      </c>
      <c r="H7" s="7" t="s">
        <v>120</v>
      </c>
      <c r="I7" s="7" t="s">
        <v>121</v>
      </c>
      <c r="J7" s="5" t="str">
        <f>SEKTOR_USD!J7</f>
        <v>2015 - 2016</v>
      </c>
      <c r="K7" s="6" t="str">
        <f>SEKTOR_USD!K7</f>
        <v>2016 - 2017</v>
      </c>
      <c r="L7" s="7" t="s">
        <v>120</v>
      </c>
      <c r="M7" s="7" t="s">
        <v>111</v>
      </c>
    </row>
    <row r="8" spans="1:13" ht="16.5" x14ac:dyDescent="0.25">
      <c r="A8" s="69" t="s">
        <v>2</v>
      </c>
      <c r="B8" s="70">
        <f>SEKTOR_USD!B8*$B$53</f>
        <v>5044475.911708571</v>
      </c>
      <c r="C8" s="70">
        <f>SEKTOR_USD!C8*$C$53</f>
        <v>6885243.2333982065</v>
      </c>
      <c r="D8" s="71">
        <f t="shared" ref="D8:D43" si="0">(C8-B8)/B8*100</f>
        <v>36.490754518563357</v>
      </c>
      <c r="E8" s="71">
        <f>C8/C$44*100</f>
        <v>13.774488942550031</v>
      </c>
      <c r="F8" s="70">
        <f>SEKTOR_USD!F8*$B$54</f>
        <v>14468798.941713026</v>
      </c>
      <c r="G8" s="70">
        <f>SEKTOR_USD!G8*$C$54</f>
        <v>19207568.777494054</v>
      </c>
      <c r="H8" s="71">
        <f t="shared" ref="H8:H43" si="1">(G8-F8)/F8*100</f>
        <v>32.751646179278403</v>
      </c>
      <c r="I8" s="71">
        <f>G8/G$44*100</f>
        <v>14.691078991097239</v>
      </c>
      <c r="J8" s="70">
        <f>SEKTOR_USD!J8*$B$55</f>
        <v>57737826.534757547</v>
      </c>
      <c r="K8" s="70">
        <f>SEKTOR_USD!K8*$C$55</f>
        <v>65842713.032886058</v>
      </c>
      <c r="L8" s="71">
        <f t="shared" ref="L8:L43" si="2">(K8-J8)/J8*100</f>
        <v>14.03739452029677</v>
      </c>
      <c r="M8" s="71">
        <f>K8/K$44*100</f>
        <v>15.109356337076987</v>
      </c>
    </row>
    <row r="9" spans="1:13" s="23" customFormat="1" ht="15.75" x14ac:dyDescent="0.25">
      <c r="A9" s="72" t="s">
        <v>3</v>
      </c>
      <c r="B9" s="73">
        <f>SEKTOR_USD!B9*$B$53</f>
        <v>3546943.1530354475</v>
      </c>
      <c r="C9" s="73">
        <f>SEKTOR_USD!C9*$C$53</f>
        <v>4764004.7582624815</v>
      </c>
      <c r="D9" s="74">
        <f t="shared" si="0"/>
        <v>34.312971838454246</v>
      </c>
      <c r="E9" s="74">
        <f t="shared" ref="E9:E44" si="3">C9/C$44*100</f>
        <v>9.530778890516368</v>
      </c>
      <c r="F9" s="73">
        <f>SEKTOR_USD!F9*$B$54</f>
        <v>10306403.465173462</v>
      </c>
      <c r="G9" s="73">
        <f>SEKTOR_USD!G9*$C$54</f>
        <v>13430792.786781123</v>
      </c>
      <c r="H9" s="74">
        <f t="shared" si="1"/>
        <v>30.315030186479074</v>
      </c>
      <c r="I9" s="74">
        <f t="shared" ref="I9:I44" si="4">G9/G$44*100</f>
        <v>10.272660742720154</v>
      </c>
      <c r="J9" s="73">
        <f>SEKTOR_USD!J9*$B$55</f>
        <v>41538042.634133421</v>
      </c>
      <c r="K9" s="73">
        <f>SEKTOR_USD!K9*$C$55</f>
        <v>46114987.806032754</v>
      </c>
      <c r="L9" s="74">
        <f t="shared" si="2"/>
        <v>11.018682830611475</v>
      </c>
      <c r="M9" s="74">
        <f t="shared" ref="M9:M44" si="5">K9/K$44*100</f>
        <v>10.582306699502169</v>
      </c>
    </row>
    <row r="10" spans="1:13" ht="14.25" x14ac:dyDescent="0.2">
      <c r="A10" s="14" t="str">
        <f>SEKTOR_USD!A10</f>
        <v xml:space="preserve"> Hububat, Bakliyat, Yağlı Tohumlar ve Mamulleri </v>
      </c>
      <c r="B10" s="75">
        <f>SEKTOR_USD!B10*$B$53</f>
        <v>1641706.016863524</v>
      </c>
      <c r="C10" s="75">
        <f>SEKTOR_USD!C10*$C$53</f>
        <v>2293048.1034620209</v>
      </c>
      <c r="D10" s="76">
        <f t="shared" si="0"/>
        <v>39.674709107961036</v>
      </c>
      <c r="E10" s="76">
        <f t="shared" si="3"/>
        <v>4.5874291837158374</v>
      </c>
      <c r="F10" s="75">
        <f>SEKTOR_USD!F10*$B$54</f>
        <v>4686754.4871730348</v>
      </c>
      <c r="G10" s="75">
        <f>SEKTOR_USD!G10*$C$54</f>
        <v>6297182.5869060131</v>
      </c>
      <c r="H10" s="76">
        <f t="shared" si="1"/>
        <v>34.361264370482509</v>
      </c>
      <c r="I10" s="76">
        <f t="shared" si="4"/>
        <v>4.8164558397415291</v>
      </c>
      <c r="J10" s="75">
        <f>SEKTOR_USD!J10*$B$55</f>
        <v>17361545.977869511</v>
      </c>
      <c r="K10" s="75">
        <f>SEKTOR_USD!K10*$C$55</f>
        <v>20787785.691384528</v>
      </c>
      <c r="L10" s="76">
        <f t="shared" si="2"/>
        <v>19.734646430003359</v>
      </c>
      <c r="M10" s="76">
        <f t="shared" si="5"/>
        <v>4.7703086188602599</v>
      </c>
    </row>
    <row r="11" spans="1:13" ht="14.25" x14ac:dyDescent="0.2">
      <c r="A11" s="14" t="str">
        <f>SEKTOR_USD!A11</f>
        <v xml:space="preserve"> Yaş Meyve ve Sebze  </v>
      </c>
      <c r="B11" s="75">
        <f>SEKTOR_USD!B11*$B$53</f>
        <v>424542.17684940668</v>
      </c>
      <c r="C11" s="75">
        <f>SEKTOR_USD!C11*$C$53</f>
        <v>570661.78854225227</v>
      </c>
      <c r="D11" s="76">
        <f t="shared" si="0"/>
        <v>34.418161412659131</v>
      </c>
      <c r="E11" s="76">
        <f t="shared" si="3"/>
        <v>1.1416553097328266</v>
      </c>
      <c r="F11" s="75">
        <f>SEKTOR_USD!F11*$B$54</f>
        <v>1295002.9241751097</v>
      </c>
      <c r="G11" s="75">
        <f>SEKTOR_USD!G11*$C$54</f>
        <v>1912944.3566779459</v>
      </c>
      <c r="H11" s="76">
        <f t="shared" si="1"/>
        <v>47.717377387116883</v>
      </c>
      <c r="I11" s="76">
        <f t="shared" si="4"/>
        <v>1.4631324232173817</v>
      </c>
      <c r="J11" s="75">
        <f>SEKTOR_USD!J11*$B$55</f>
        <v>5675279.1514079683</v>
      </c>
      <c r="K11" s="75">
        <f>SEKTOR_USD!K11*$C$55</f>
        <v>6589067.5608993368</v>
      </c>
      <c r="L11" s="76">
        <f t="shared" si="2"/>
        <v>16.101206392018071</v>
      </c>
      <c r="M11" s="76">
        <f t="shared" si="5"/>
        <v>1.5120362621901362</v>
      </c>
    </row>
    <row r="12" spans="1:13" ht="14.25" x14ac:dyDescent="0.2">
      <c r="A12" s="14" t="str">
        <f>SEKTOR_USD!A12</f>
        <v xml:space="preserve"> Meyve Sebze Mamulleri </v>
      </c>
      <c r="B12" s="75">
        <f>SEKTOR_USD!B12*$B$53</f>
        <v>333823.62264055194</v>
      </c>
      <c r="C12" s="75">
        <f>SEKTOR_USD!C12*$C$53</f>
        <v>457787.75665442168</v>
      </c>
      <c r="D12" s="76">
        <f t="shared" si="0"/>
        <v>37.134620082698405</v>
      </c>
      <c r="E12" s="76">
        <f t="shared" si="3"/>
        <v>0.91584163090762694</v>
      </c>
      <c r="F12" s="75">
        <f>SEKTOR_USD!F12*$B$54</f>
        <v>897452.96146664012</v>
      </c>
      <c r="G12" s="75">
        <f>SEKTOR_USD!G12*$C$54</f>
        <v>1199876.7030905562</v>
      </c>
      <c r="H12" s="76">
        <f t="shared" si="1"/>
        <v>33.698004754442799</v>
      </c>
      <c r="I12" s="76">
        <f t="shared" si="4"/>
        <v>0.91773631680732104</v>
      </c>
      <c r="J12" s="75">
        <f>SEKTOR_USD!J12*$B$55</f>
        <v>3766256.1610535686</v>
      </c>
      <c r="K12" s="75">
        <f>SEKTOR_USD!K12*$C$55</f>
        <v>4323485.0267344574</v>
      </c>
      <c r="L12" s="76">
        <f t="shared" si="2"/>
        <v>14.795299147283975</v>
      </c>
      <c r="M12" s="76">
        <f t="shared" si="5"/>
        <v>0.9921382773872065</v>
      </c>
    </row>
    <row r="13" spans="1:13" ht="14.25" x14ac:dyDescent="0.2">
      <c r="A13" s="14" t="str">
        <f>SEKTOR_USD!A13</f>
        <v xml:space="preserve"> Kuru Meyve ve Mamulleri  </v>
      </c>
      <c r="B13" s="75">
        <f>SEKTOR_USD!B13*$B$53</f>
        <v>311526.77357182291</v>
      </c>
      <c r="C13" s="75">
        <f>SEKTOR_USD!C13*$C$53</f>
        <v>425483.71987932187</v>
      </c>
      <c r="D13" s="76">
        <f t="shared" si="0"/>
        <v>36.580145263574281</v>
      </c>
      <c r="E13" s="76">
        <f t="shared" si="3"/>
        <v>0.85121477862738792</v>
      </c>
      <c r="F13" s="75">
        <f>SEKTOR_USD!F13*$B$54</f>
        <v>893286.64386361663</v>
      </c>
      <c r="G13" s="75">
        <f>SEKTOR_USD!G13*$C$54</f>
        <v>1130350.1085093135</v>
      </c>
      <c r="H13" s="76">
        <f t="shared" si="1"/>
        <v>26.538342006363951</v>
      </c>
      <c r="I13" s="76">
        <f t="shared" si="4"/>
        <v>0.86455828554227865</v>
      </c>
      <c r="J13" s="75">
        <f>SEKTOR_USD!J13*$B$55</f>
        <v>3848431.5056746355</v>
      </c>
      <c r="K13" s="75">
        <f>SEKTOR_USD!K13*$C$55</f>
        <v>4174800.4597318191</v>
      </c>
      <c r="L13" s="76">
        <f t="shared" si="2"/>
        <v>8.4805706838212416</v>
      </c>
      <c r="M13" s="76">
        <f t="shared" si="5"/>
        <v>0.95801866108973099</v>
      </c>
    </row>
    <row r="14" spans="1:13" ht="14.25" x14ac:dyDescent="0.2">
      <c r="A14" s="14" t="str">
        <f>SEKTOR_USD!A14</f>
        <v xml:space="preserve"> Fındık ve Mamulleri </v>
      </c>
      <c r="B14" s="75">
        <f>SEKTOR_USD!B14*$B$53</f>
        <v>399473.37536966574</v>
      </c>
      <c r="C14" s="75">
        <f>SEKTOR_USD!C14*$C$53</f>
        <v>615422.32892217487</v>
      </c>
      <c r="D14" s="76">
        <f t="shared" si="0"/>
        <v>54.058409613074645</v>
      </c>
      <c r="E14" s="76">
        <f t="shared" si="3"/>
        <v>1.2312024103399768</v>
      </c>
      <c r="F14" s="75">
        <f>SEKTOR_USD!F14*$B$54</f>
        <v>1432148.428052519</v>
      </c>
      <c r="G14" s="75">
        <f>SEKTOR_USD!G14*$C$54</f>
        <v>1751437.4514701129</v>
      </c>
      <c r="H14" s="76">
        <f t="shared" si="1"/>
        <v>22.294408677442274</v>
      </c>
      <c r="I14" s="76">
        <f t="shared" si="4"/>
        <v>1.3396024372258131</v>
      </c>
      <c r="J14" s="75">
        <f>SEKTOR_USD!J14*$B$55</f>
        <v>7473283.693367674</v>
      </c>
      <c r="K14" s="75">
        <f>SEKTOR_USD!K14*$C$55</f>
        <v>6334040.1813774761</v>
      </c>
      <c r="L14" s="76">
        <f t="shared" si="2"/>
        <v>-15.244216046571923</v>
      </c>
      <c r="M14" s="76">
        <f t="shared" si="5"/>
        <v>1.4535134678608352</v>
      </c>
    </row>
    <row r="15" spans="1:13" ht="14.25" x14ac:dyDescent="0.2">
      <c r="A15" s="14" t="str">
        <f>SEKTOR_USD!A15</f>
        <v xml:space="preserve"> Zeytin ve Zeytinyağı </v>
      </c>
      <c r="B15" s="75">
        <f>SEKTOR_USD!B15*$B$53</f>
        <v>53655.726608112716</v>
      </c>
      <c r="C15" s="75">
        <f>SEKTOR_USD!C15*$C$53</f>
        <v>116952.72106180139</v>
      </c>
      <c r="D15" s="76">
        <f t="shared" si="0"/>
        <v>117.96875833215947</v>
      </c>
      <c r="E15" s="76">
        <f t="shared" si="3"/>
        <v>0.23397342816483643</v>
      </c>
      <c r="F15" s="75">
        <f>SEKTOR_USD!F15*$B$54</f>
        <v>131563.00559918868</v>
      </c>
      <c r="G15" s="75">
        <f>SEKTOR_USD!G15*$C$54</f>
        <v>317129.08560372569</v>
      </c>
      <c r="H15" s="76">
        <f t="shared" si="1"/>
        <v>141.04730973528424</v>
      </c>
      <c r="I15" s="76">
        <f t="shared" si="4"/>
        <v>0.24255898812335855</v>
      </c>
      <c r="J15" s="75">
        <f>SEKTOR_USD!J15*$B$55</f>
        <v>509208.08302015683</v>
      </c>
      <c r="K15" s="75">
        <f>SEKTOR_USD!K15*$C$55</f>
        <v>745208.62949439173</v>
      </c>
      <c r="L15" s="76">
        <f t="shared" si="2"/>
        <v>46.346582928239357</v>
      </c>
      <c r="M15" s="76">
        <f t="shared" si="5"/>
        <v>0.17100787938175893</v>
      </c>
    </row>
    <row r="16" spans="1:13" ht="14.25" x14ac:dyDescent="0.2">
      <c r="A16" s="14" t="str">
        <f>SEKTOR_USD!A16</f>
        <v xml:space="preserve"> Tütün </v>
      </c>
      <c r="B16" s="75">
        <f>SEKTOR_USD!B16*$B$53</f>
        <v>347856.23332346871</v>
      </c>
      <c r="C16" s="75">
        <f>SEKTOR_USD!C16*$C$53</f>
        <v>230066.81866831932</v>
      </c>
      <c r="D16" s="76">
        <f t="shared" si="0"/>
        <v>-33.861521907994089</v>
      </c>
      <c r="E16" s="76">
        <f t="shared" si="3"/>
        <v>0.46026737798053713</v>
      </c>
      <c r="F16" s="75">
        <f>SEKTOR_USD!F16*$B$54</f>
        <v>884124.56607751537</v>
      </c>
      <c r="G16" s="75">
        <f>SEKTOR_USD!G16*$C$54</f>
        <v>708480.95875106019</v>
      </c>
      <c r="H16" s="76">
        <f t="shared" si="1"/>
        <v>-19.866386939762474</v>
      </c>
      <c r="I16" s="76">
        <f t="shared" si="4"/>
        <v>0.54188793226635912</v>
      </c>
      <c r="J16" s="75">
        <f>SEKTOR_USD!J16*$B$55</f>
        <v>2675228.4524834752</v>
      </c>
      <c r="K16" s="75">
        <f>SEKTOR_USD!K16*$C$55</f>
        <v>2894581.5278145238</v>
      </c>
      <c r="L16" s="76">
        <f t="shared" si="2"/>
        <v>8.1994147126918513</v>
      </c>
      <c r="M16" s="76">
        <f t="shared" si="5"/>
        <v>0.6642384819201812</v>
      </c>
    </row>
    <row r="17" spans="1:13" ht="14.25" x14ac:dyDescent="0.2">
      <c r="A17" s="14" t="str">
        <f>SEKTOR_USD!A17</f>
        <v xml:space="preserve"> Süs Bitkileri ve Mam.</v>
      </c>
      <c r="B17" s="75">
        <f>SEKTOR_USD!B17*$B$53</f>
        <v>34359.227808895077</v>
      </c>
      <c r="C17" s="75">
        <f>SEKTOR_USD!C17*$C$53</f>
        <v>54581.521072168798</v>
      </c>
      <c r="D17" s="76">
        <f t="shared" si="0"/>
        <v>58.855494005131511</v>
      </c>
      <c r="E17" s="76">
        <f t="shared" si="3"/>
        <v>0.10919477104733805</v>
      </c>
      <c r="F17" s="75">
        <f>SEKTOR_USD!F17*$B$54</f>
        <v>86070.448765838388</v>
      </c>
      <c r="G17" s="75">
        <f>SEKTOR_USD!G17*$C$54</f>
        <v>113391.53577239471</v>
      </c>
      <c r="H17" s="76">
        <f t="shared" si="1"/>
        <v>31.742703097651493</v>
      </c>
      <c r="I17" s="76">
        <f t="shared" si="4"/>
        <v>8.672851979611218E-2</v>
      </c>
      <c r="J17" s="75">
        <f>SEKTOR_USD!J17*$B$55</f>
        <v>228809.60925642701</v>
      </c>
      <c r="K17" s="75">
        <f>SEKTOR_USD!K17*$C$55</f>
        <v>266018.72859622154</v>
      </c>
      <c r="L17" s="76">
        <f t="shared" si="2"/>
        <v>16.262044002747391</v>
      </c>
      <c r="M17" s="76">
        <f t="shared" si="5"/>
        <v>6.104505081206104E-2</v>
      </c>
    </row>
    <row r="18" spans="1:13" s="23" customFormat="1" ht="15.75" x14ac:dyDescent="0.25">
      <c r="A18" s="72" t="s">
        <v>12</v>
      </c>
      <c r="B18" s="73">
        <f>SEKTOR_USD!B18*$B$53</f>
        <v>432670.97424970614</v>
      </c>
      <c r="C18" s="73">
        <f>SEKTOR_USD!C18*$C$53</f>
        <v>682378.03447381454</v>
      </c>
      <c r="D18" s="74">
        <f t="shared" si="0"/>
        <v>57.712921616044369</v>
      </c>
      <c r="E18" s="74">
        <f t="shared" si="3"/>
        <v>1.3651527436104116</v>
      </c>
      <c r="F18" s="73">
        <f>SEKTOR_USD!F18*$B$54</f>
        <v>1257878.6218737562</v>
      </c>
      <c r="G18" s="73">
        <f>SEKTOR_USD!G18*$C$54</f>
        <v>1951264.0554398606</v>
      </c>
      <c r="H18" s="74">
        <f t="shared" si="1"/>
        <v>55.123397560666575</v>
      </c>
      <c r="I18" s="74">
        <f t="shared" si="4"/>
        <v>1.4924415839939382</v>
      </c>
      <c r="J18" s="73">
        <f>SEKTOR_USD!J18*$B$55</f>
        <v>4916305.8317574821</v>
      </c>
      <c r="K18" s="73">
        <f>SEKTOR_USD!K18*$C$55</f>
        <v>6397315.5917354617</v>
      </c>
      <c r="L18" s="74">
        <f t="shared" si="2"/>
        <v>30.124443243770859</v>
      </c>
      <c r="M18" s="74">
        <f t="shared" si="5"/>
        <v>1.4680336885266525</v>
      </c>
    </row>
    <row r="19" spans="1:13" ht="14.25" x14ac:dyDescent="0.2">
      <c r="A19" s="14" t="str">
        <f>SEKTOR_USD!A19</f>
        <v xml:space="preserve"> Su Ürünleri ve Hayvansal Mamuller</v>
      </c>
      <c r="B19" s="75">
        <f>SEKTOR_USD!B19*$B$53</f>
        <v>432670.97424970614</v>
      </c>
      <c r="C19" s="75">
        <f>SEKTOR_USD!C19*$C$53</f>
        <v>682378.03447381454</v>
      </c>
      <c r="D19" s="76">
        <f t="shared" si="0"/>
        <v>57.712921616044369</v>
      </c>
      <c r="E19" s="76">
        <f t="shared" si="3"/>
        <v>1.3651527436104116</v>
      </c>
      <c r="F19" s="75">
        <f>SEKTOR_USD!F19*$B$54</f>
        <v>1257878.6218737562</v>
      </c>
      <c r="G19" s="75">
        <f>SEKTOR_USD!G19*$C$54</f>
        <v>1951264.0554398606</v>
      </c>
      <c r="H19" s="76">
        <f t="shared" si="1"/>
        <v>55.123397560666575</v>
      </c>
      <c r="I19" s="76">
        <f t="shared" si="4"/>
        <v>1.4924415839939382</v>
      </c>
      <c r="J19" s="75">
        <f>SEKTOR_USD!J19*$B$55</f>
        <v>4916305.8317574821</v>
      </c>
      <c r="K19" s="75">
        <f>SEKTOR_USD!K19*$C$55</f>
        <v>6397315.5917354617</v>
      </c>
      <c r="L19" s="76">
        <f t="shared" si="2"/>
        <v>30.124443243770859</v>
      </c>
      <c r="M19" s="76">
        <f t="shared" si="5"/>
        <v>1.4680336885266525</v>
      </c>
    </row>
    <row r="20" spans="1:13" s="23" customFormat="1" ht="15.75" x14ac:dyDescent="0.25">
      <c r="A20" s="72" t="s">
        <v>114</v>
      </c>
      <c r="B20" s="73">
        <f>SEKTOR_USD!B20*$B$53</f>
        <v>1064861.7844234179</v>
      </c>
      <c r="C20" s="73">
        <f>SEKTOR_USD!C20*$C$53</f>
        <v>1438860.4406619109</v>
      </c>
      <c r="D20" s="74">
        <f t="shared" si="0"/>
        <v>35.121802820729364</v>
      </c>
      <c r="E20" s="74">
        <f t="shared" si="3"/>
        <v>2.8785573084232534</v>
      </c>
      <c r="F20" s="73">
        <f>SEKTOR_USD!F20*$B$54</f>
        <v>2904516.8546658079</v>
      </c>
      <c r="G20" s="73">
        <f>SEKTOR_USD!G20*$C$54</f>
        <v>3825511.9352730722</v>
      </c>
      <c r="H20" s="74">
        <f t="shared" si="1"/>
        <v>31.709063045297203</v>
      </c>
      <c r="I20" s="74">
        <f t="shared" si="4"/>
        <v>2.9259766643831493</v>
      </c>
      <c r="J20" s="73">
        <f>SEKTOR_USD!J20*$B$55</f>
        <v>11283478.068866652</v>
      </c>
      <c r="K20" s="73">
        <f>SEKTOR_USD!K20*$C$55</f>
        <v>13330409.635117842</v>
      </c>
      <c r="L20" s="74">
        <f t="shared" si="2"/>
        <v>18.140962864093115</v>
      </c>
      <c r="M20" s="74">
        <f t="shared" si="5"/>
        <v>3.0590159490481645</v>
      </c>
    </row>
    <row r="21" spans="1:13" ht="14.25" x14ac:dyDescent="0.2">
      <c r="A21" s="14" t="str">
        <f>SEKTOR_USD!A21</f>
        <v xml:space="preserve"> Mobilya,Kağıt ve Orman Ürünleri</v>
      </c>
      <c r="B21" s="75">
        <f>SEKTOR_USD!B21*$B$53</f>
        <v>1064861.7844234179</v>
      </c>
      <c r="C21" s="75">
        <f>SEKTOR_USD!C21*$C$53</f>
        <v>1438860.4406619109</v>
      </c>
      <c r="D21" s="76">
        <f t="shared" si="0"/>
        <v>35.121802820729364</v>
      </c>
      <c r="E21" s="76">
        <f t="shared" si="3"/>
        <v>2.8785573084232534</v>
      </c>
      <c r="F21" s="75">
        <f>SEKTOR_USD!F21*$B$54</f>
        <v>2904516.8546658079</v>
      </c>
      <c r="G21" s="75">
        <f>SEKTOR_USD!G21*$C$54</f>
        <v>3825511.9352730722</v>
      </c>
      <c r="H21" s="76">
        <f t="shared" si="1"/>
        <v>31.709063045297203</v>
      </c>
      <c r="I21" s="76">
        <f t="shared" si="4"/>
        <v>2.9259766643831493</v>
      </c>
      <c r="J21" s="75">
        <f>SEKTOR_USD!J21*$B$55</f>
        <v>11283478.068866652</v>
      </c>
      <c r="K21" s="75">
        <f>SEKTOR_USD!K21*$C$55</f>
        <v>13330409.635117842</v>
      </c>
      <c r="L21" s="76">
        <f t="shared" si="2"/>
        <v>18.140962864093115</v>
      </c>
      <c r="M21" s="76">
        <f t="shared" si="5"/>
        <v>3.0590159490481645</v>
      </c>
    </row>
    <row r="22" spans="1:13" ht="16.5" x14ac:dyDescent="0.25">
      <c r="A22" s="69" t="s">
        <v>14</v>
      </c>
      <c r="B22" s="70">
        <f>SEKTOR_USD!B22*$B$53</f>
        <v>27171571.44437924</v>
      </c>
      <c r="C22" s="70">
        <f>SEKTOR_USD!C22*$C$53</f>
        <v>41695073.60098806</v>
      </c>
      <c r="D22" s="77">
        <f t="shared" si="0"/>
        <v>53.451093862343313</v>
      </c>
      <c r="E22" s="77">
        <f t="shared" si="3"/>
        <v>83.414385056105061</v>
      </c>
      <c r="F22" s="70">
        <f>SEKTOR_USD!F22*$B$54</f>
        <v>75592348.143783614</v>
      </c>
      <c r="G22" s="70">
        <f>SEKTOR_USD!G22*$C$54</f>
        <v>107769357.26891866</v>
      </c>
      <c r="H22" s="77">
        <f t="shared" si="1"/>
        <v>42.566489750961843</v>
      </c>
      <c r="I22" s="77">
        <f t="shared" si="4"/>
        <v>82.428346804234351</v>
      </c>
      <c r="J22" s="70">
        <f>SEKTOR_USD!J22*$B$55</f>
        <v>307755271.75664836</v>
      </c>
      <c r="K22" s="70">
        <f>SEKTOR_USD!K22*$C$55</f>
        <v>356887634.26186663</v>
      </c>
      <c r="L22" s="77">
        <f t="shared" si="2"/>
        <v>15.964750895987494</v>
      </c>
      <c r="M22" s="77">
        <f t="shared" si="5"/>
        <v>81.897330622838524</v>
      </c>
    </row>
    <row r="23" spans="1:13" s="23" customFormat="1" ht="15.75" x14ac:dyDescent="0.25">
      <c r="A23" s="72" t="s">
        <v>15</v>
      </c>
      <c r="B23" s="73">
        <f>SEKTOR_USD!B23*$B$53</f>
        <v>2907144.42070668</v>
      </c>
      <c r="C23" s="73">
        <f>SEKTOR_USD!C23*$C$53</f>
        <v>4067474.266818576</v>
      </c>
      <c r="D23" s="74">
        <f t="shared" si="0"/>
        <v>39.913044492981825</v>
      </c>
      <c r="E23" s="74">
        <f t="shared" si="3"/>
        <v>8.1373130059701619</v>
      </c>
      <c r="F23" s="73">
        <f>SEKTOR_USD!F23*$B$54</f>
        <v>8002496.1130621331</v>
      </c>
      <c r="G23" s="73">
        <f>SEKTOR_USD!G23*$C$54</f>
        <v>10594940.28806527</v>
      </c>
      <c r="H23" s="74">
        <f t="shared" si="1"/>
        <v>32.39544435106442</v>
      </c>
      <c r="I23" s="74">
        <f t="shared" si="4"/>
        <v>8.103633858143743</v>
      </c>
      <c r="J23" s="73">
        <f>SEKTOR_USD!J23*$B$55</f>
        <v>32381701.734373782</v>
      </c>
      <c r="K23" s="73">
        <f>SEKTOR_USD!K23*$C$55</f>
        <v>36398829.870091356</v>
      </c>
      <c r="L23" s="74">
        <f t="shared" si="2"/>
        <v>12.405549803002842</v>
      </c>
      <c r="M23" s="74">
        <f t="shared" si="5"/>
        <v>8.3526766353805222</v>
      </c>
    </row>
    <row r="24" spans="1:13" ht="14.25" x14ac:dyDescent="0.2">
      <c r="A24" s="14" t="str">
        <f>SEKTOR_USD!A24</f>
        <v xml:space="preserve"> Tekstil ve Hammaddeleri</v>
      </c>
      <c r="B24" s="75">
        <f>SEKTOR_USD!B24*$B$53</f>
        <v>2027386.2403164541</v>
      </c>
      <c r="C24" s="75">
        <f>SEKTOR_USD!C24*$C$53</f>
        <v>2786489.4969610954</v>
      </c>
      <c r="D24" s="76">
        <f t="shared" si="0"/>
        <v>37.442458745608981</v>
      </c>
      <c r="E24" s="76">
        <f t="shared" si="3"/>
        <v>5.5745988142061282</v>
      </c>
      <c r="F24" s="75">
        <f>SEKTOR_USD!F24*$B$54</f>
        <v>5687996.8007835355</v>
      </c>
      <c r="G24" s="75">
        <f>SEKTOR_USD!G24*$C$54</f>
        <v>7427955.1726911655</v>
      </c>
      <c r="H24" s="76">
        <f t="shared" si="1"/>
        <v>30.590002646765669</v>
      </c>
      <c r="I24" s="76">
        <f t="shared" si="4"/>
        <v>5.6813372607676991</v>
      </c>
      <c r="J24" s="75">
        <f>SEKTOR_USD!J24*$B$55</f>
        <v>22590440.782977179</v>
      </c>
      <c r="K24" s="75">
        <f>SEKTOR_USD!K24*$C$55</f>
        <v>25523700.301189583</v>
      </c>
      <c r="L24" s="76">
        <f t="shared" si="2"/>
        <v>12.984516532420805</v>
      </c>
      <c r="M24" s="76">
        <f t="shared" si="5"/>
        <v>5.8570897997294864</v>
      </c>
    </row>
    <row r="25" spans="1:13" ht="14.25" x14ac:dyDescent="0.2">
      <c r="A25" s="14" t="str">
        <f>SEKTOR_USD!A25</f>
        <v xml:space="preserve"> Deri ve Deri Mamulleri </v>
      </c>
      <c r="B25" s="75">
        <f>SEKTOR_USD!B25*$B$53</f>
        <v>363812.56859813893</v>
      </c>
      <c r="C25" s="75">
        <f>SEKTOR_USD!C25*$C$53</f>
        <v>585011.38364577596</v>
      </c>
      <c r="D25" s="76">
        <f t="shared" si="0"/>
        <v>60.800212565489851</v>
      </c>
      <c r="E25" s="76">
        <f t="shared" si="3"/>
        <v>1.1703628415342853</v>
      </c>
      <c r="F25" s="75">
        <f>SEKTOR_USD!F25*$B$54</f>
        <v>950263.96260202478</v>
      </c>
      <c r="G25" s="75">
        <f>SEKTOR_USD!G25*$C$54</f>
        <v>1354441.7873069386</v>
      </c>
      <c r="H25" s="76">
        <f t="shared" si="1"/>
        <v>42.533216096945203</v>
      </c>
      <c r="I25" s="76">
        <f t="shared" si="4"/>
        <v>1.0359567895695549</v>
      </c>
      <c r="J25" s="75">
        <f>SEKTOR_USD!J25*$B$55</f>
        <v>4046723.4432836249</v>
      </c>
      <c r="K25" s="75">
        <f>SEKTOR_USD!K25*$C$55</f>
        <v>4623077.4960764563</v>
      </c>
      <c r="L25" s="76">
        <f t="shared" si="2"/>
        <v>14.242486813607441</v>
      </c>
      <c r="M25" s="76">
        <f t="shared" si="5"/>
        <v>1.0608877132273149</v>
      </c>
    </row>
    <row r="26" spans="1:13" ht="14.25" x14ac:dyDescent="0.2">
      <c r="A26" s="14" t="str">
        <f>SEKTOR_USD!A26</f>
        <v xml:space="preserve"> Halı </v>
      </c>
      <c r="B26" s="75">
        <f>SEKTOR_USD!B26*$B$53</f>
        <v>515945.6117920868</v>
      </c>
      <c r="C26" s="75">
        <f>SEKTOR_USD!C26*$C$53</f>
        <v>695973.3862117047</v>
      </c>
      <c r="D26" s="76">
        <f t="shared" si="0"/>
        <v>34.892781391106119</v>
      </c>
      <c r="E26" s="76">
        <f t="shared" si="3"/>
        <v>1.392351350229748</v>
      </c>
      <c r="F26" s="75">
        <f>SEKTOR_USD!F26*$B$54</f>
        <v>1364235.3496765741</v>
      </c>
      <c r="G26" s="75">
        <f>SEKTOR_USD!G26*$C$54</f>
        <v>1812543.328067166</v>
      </c>
      <c r="H26" s="76">
        <f t="shared" si="1"/>
        <v>32.861483797269621</v>
      </c>
      <c r="I26" s="76">
        <f t="shared" si="4"/>
        <v>1.3863398078064886</v>
      </c>
      <c r="J26" s="75">
        <f>SEKTOR_USD!J26*$B$55</f>
        <v>5744537.5081129763</v>
      </c>
      <c r="K26" s="75">
        <f>SEKTOR_USD!K26*$C$55</f>
        <v>6252052.0728253201</v>
      </c>
      <c r="L26" s="76">
        <f t="shared" si="2"/>
        <v>8.8347332399794407</v>
      </c>
      <c r="M26" s="76">
        <f t="shared" si="5"/>
        <v>1.4346991224237216</v>
      </c>
    </row>
    <row r="27" spans="1:13" s="23" customFormat="1" ht="15.75" x14ac:dyDescent="0.25">
      <c r="A27" s="72" t="s">
        <v>19</v>
      </c>
      <c r="B27" s="73">
        <f>SEKTOR_USD!B27*$B$53</f>
        <v>3429586.6425258406</v>
      </c>
      <c r="C27" s="73">
        <f>SEKTOR_USD!C27*$C$53</f>
        <v>5623320.1592250001</v>
      </c>
      <c r="D27" s="74">
        <f t="shared" si="0"/>
        <v>63.964953953853367</v>
      </c>
      <c r="E27" s="74">
        <f t="shared" si="3"/>
        <v>11.24990922295042</v>
      </c>
      <c r="F27" s="73">
        <f>SEKTOR_USD!F27*$B$54</f>
        <v>9784734.3525378555</v>
      </c>
      <c r="G27" s="73">
        <f>SEKTOR_USD!G27*$C$54</f>
        <v>15182202.764862053</v>
      </c>
      <c r="H27" s="74">
        <f t="shared" si="1"/>
        <v>55.162135402523852</v>
      </c>
      <c r="I27" s="74">
        <f t="shared" si="4"/>
        <v>11.612242166681076</v>
      </c>
      <c r="J27" s="73">
        <f>SEKTOR_USD!J27*$B$55</f>
        <v>42661201.103410386</v>
      </c>
      <c r="K27" s="73">
        <f>SEKTOR_USD!K27*$C$55</f>
        <v>47297586.559056826</v>
      </c>
      <c r="L27" s="74">
        <f t="shared" si="2"/>
        <v>10.867920582938774</v>
      </c>
      <c r="M27" s="74">
        <f t="shared" si="5"/>
        <v>10.853685340207619</v>
      </c>
    </row>
    <row r="28" spans="1:13" ht="14.25" x14ac:dyDescent="0.2">
      <c r="A28" s="14" t="str">
        <f>SEKTOR_USD!A28</f>
        <v xml:space="preserve"> Kimyevi Maddeler ve Mamulleri  </v>
      </c>
      <c r="B28" s="75">
        <f>SEKTOR_USD!B28*$B$53</f>
        <v>3429586.6425258406</v>
      </c>
      <c r="C28" s="75">
        <f>SEKTOR_USD!C28*$C$53</f>
        <v>5623320.1592250001</v>
      </c>
      <c r="D28" s="76">
        <f t="shared" si="0"/>
        <v>63.964953953853367</v>
      </c>
      <c r="E28" s="76">
        <f t="shared" si="3"/>
        <v>11.24990922295042</v>
      </c>
      <c r="F28" s="75">
        <f>SEKTOR_USD!F28*$B$54</f>
        <v>9784734.3525378555</v>
      </c>
      <c r="G28" s="75">
        <f>SEKTOR_USD!G28*$C$54</f>
        <v>15182202.764862053</v>
      </c>
      <c r="H28" s="76">
        <f t="shared" si="1"/>
        <v>55.162135402523852</v>
      </c>
      <c r="I28" s="76">
        <f t="shared" si="4"/>
        <v>11.612242166681076</v>
      </c>
      <c r="J28" s="75">
        <f>SEKTOR_USD!J28*$B$55</f>
        <v>42661201.103410386</v>
      </c>
      <c r="K28" s="75">
        <f>SEKTOR_USD!K28*$C$55</f>
        <v>47297586.559056826</v>
      </c>
      <c r="L28" s="76">
        <f t="shared" si="2"/>
        <v>10.867920582938774</v>
      </c>
      <c r="M28" s="76">
        <f t="shared" si="5"/>
        <v>10.853685340207619</v>
      </c>
    </row>
    <row r="29" spans="1:13" s="23" customFormat="1" ht="15.75" x14ac:dyDescent="0.25">
      <c r="A29" s="72" t="s">
        <v>21</v>
      </c>
      <c r="B29" s="73">
        <f>SEKTOR_USD!B29*$B$53</f>
        <v>20834840.381146718</v>
      </c>
      <c r="C29" s="73">
        <f>SEKTOR_USD!C29*$C$53</f>
        <v>32004279.17494449</v>
      </c>
      <c r="D29" s="74">
        <f t="shared" si="0"/>
        <v>53.609428195595434</v>
      </c>
      <c r="E29" s="74">
        <f t="shared" si="3"/>
        <v>64.027162827184483</v>
      </c>
      <c r="F29" s="73">
        <f>SEKTOR_USD!F29*$B$54</f>
        <v>57805117.678183638</v>
      </c>
      <c r="G29" s="73">
        <f>SEKTOR_USD!G29*$C$54</f>
        <v>81992214.215991333</v>
      </c>
      <c r="H29" s="74">
        <f t="shared" si="1"/>
        <v>41.842483000317813</v>
      </c>
      <c r="I29" s="74">
        <f t="shared" si="4"/>
        <v>62.712470779409536</v>
      </c>
      <c r="J29" s="73">
        <f>SEKTOR_USD!J29*$B$55</f>
        <v>232712368.91886416</v>
      </c>
      <c r="K29" s="73">
        <f>SEKTOR_USD!K29*$C$55</f>
        <v>273191217.83271843</v>
      </c>
      <c r="L29" s="74">
        <f t="shared" si="2"/>
        <v>17.394369324634969</v>
      </c>
      <c r="M29" s="74">
        <f t="shared" si="5"/>
        <v>62.690968647250379</v>
      </c>
    </row>
    <row r="30" spans="1:13" ht="14.25" x14ac:dyDescent="0.2">
      <c r="A30" s="14" t="str">
        <f>SEKTOR_USD!A30</f>
        <v xml:space="preserve"> Hazırgiyim ve Konfeksiyon </v>
      </c>
      <c r="B30" s="75">
        <f>SEKTOR_USD!B30*$B$53</f>
        <v>4352172.3206907567</v>
      </c>
      <c r="C30" s="75">
        <f>SEKTOR_USD!C30*$C$53</f>
        <v>5644351.0294183949</v>
      </c>
      <c r="D30" s="76">
        <f t="shared" si="0"/>
        <v>29.690430743848616</v>
      </c>
      <c r="E30" s="76">
        <f t="shared" si="3"/>
        <v>11.291983188838207</v>
      </c>
      <c r="F30" s="75">
        <f>SEKTOR_USD!F30*$B$54</f>
        <v>12493353.356644997</v>
      </c>
      <c r="G30" s="75">
        <f>SEKTOR_USD!G30*$C$54</f>
        <v>15049051.514519235</v>
      </c>
      <c r="H30" s="76">
        <f t="shared" si="1"/>
        <v>20.456462607894672</v>
      </c>
      <c r="I30" s="76">
        <f t="shared" si="4"/>
        <v>11.510400254296945</v>
      </c>
      <c r="J30" s="75">
        <f>SEKTOR_USD!J30*$B$55</f>
        <v>48979166.152914897</v>
      </c>
      <c r="K30" s="75">
        <f>SEKTOR_USD!K30*$C$55</f>
        <v>53921305.754114524</v>
      </c>
      <c r="L30" s="76">
        <f t="shared" si="2"/>
        <v>10.090289380938156</v>
      </c>
      <c r="M30" s="76">
        <f t="shared" si="5"/>
        <v>12.373673338649864</v>
      </c>
    </row>
    <row r="31" spans="1:13" ht="14.25" x14ac:dyDescent="0.2">
      <c r="A31" s="14" t="str">
        <f>SEKTOR_USD!A31</f>
        <v xml:space="preserve"> Otomotiv Endüstrisi</v>
      </c>
      <c r="B31" s="75">
        <f>SEKTOR_USD!B31*$B$53</f>
        <v>5900113.7504945695</v>
      </c>
      <c r="C31" s="75">
        <f>SEKTOR_USD!C31*$C$53</f>
        <v>9958904.1653373279</v>
      </c>
      <c r="D31" s="76">
        <f t="shared" si="0"/>
        <v>68.791731591658461</v>
      </c>
      <c r="E31" s="76">
        <f t="shared" si="3"/>
        <v>19.923597562965103</v>
      </c>
      <c r="F31" s="75">
        <f>SEKTOR_USD!F31*$B$54</f>
        <v>16312076.638784612</v>
      </c>
      <c r="G31" s="75">
        <f>SEKTOR_USD!G31*$C$54</f>
        <v>25883741.763387918</v>
      </c>
      <c r="H31" s="76">
        <f t="shared" si="1"/>
        <v>58.67839721795518</v>
      </c>
      <c r="I31" s="76">
        <f t="shared" si="4"/>
        <v>19.797408992055981</v>
      </c>
      <c r="J31" s="75">
        <f>SEKTOR_USD!J31*$B$55</f>
        <v>61103460.897003986</v>
      </c>
      <c r="K31" s="75">
        <f>SEKTOR_USD!K31*$C$55</f>
        <v>81437091.317950055</v>
      </c>
      <c r="L31" s="76">
        <f t="shared" si="2"/>
        <v>33.277379255522767</v>
      </c>
      <c r="M31" s="76">
        <f t="shared" si="5"/>
        <v>18.687899922401659</v>
      </c>
    </row>
    <row r="32" spans="1:13" ht="14.25" x14ac:dyDescent="0.2">
      <c r="A32" s="14" t="str">
        <f>SEKTOR_USD!A32</f>
        <v xml:space="preserve"> Gemi ve Yat</v>
      </c>
      <c r="B32" s="75">
        <f>SEKTOR_USD!B32*$B$53</f>
        <v>229108.97717100041</v>
      </c>
      <c r="C32" s="75">
        <f>SEKTOR_USD!C32*$C$53</f>
        <v>546422.11827289127</v>
      </c>
      <c r="D32" s="76">
        <f t="shared" si="0"/>
        <v>138.49878124376477</v>
      </c>
      <c r="E32" s="76">
        <f t="shared" si="3"/>
        <v>1.0931618783785386</v>
      </c>
      <c r="F32" s="75">
        <f>SEKTOR_USD!F32*$B$54</f>
        <v>533064.14024425473</v>
      </c>
      <c r="G32" s="75">
        <f>SEKTOR_USD!G32*$C$54</f>
        <v>1102538.8780254314</v>
      </c>
      <c r="H32" s="76">
        <f t="shared" si="1"/>
        <v>106.83043461153443</v>
      </c>
      <c r="I32" s="76">
        <f t="shared" si="4"/>
        <v>0.84328661974160424</v>
      </c>
      <c r="J32" s="75">
        <f>SEKTOR_USD!J32*$B$55</f>
        <v>2979955.2581088431</v>
      </c>
      <c r="K32" s="75">
        <f>SEKTOR_USD!K32*$C$55</f>
        <v>3501998.7146576559</v>
      </c>
      <c r="L32" s="76">
        <f t="shared" si="2"/>
        <v>17.518499820702512</v>
      </c>
      <c r="M32" s="76">
        <f t="shared" si="5"/>
        <v>0.80362646122008985</v>
      </c>
    </row>
    <row r="33" spans="1:13" ht="14.25" x14ac:dyDescent="0.2">
      <c r="A33" s="14" t="str">
        <f>SEKTOR_USD!A33</f>
        <v xml:space="preserve"> Elektrik Elektronik ve Hizmet</v>
      </c>
      <c r="B33" s="75">
        <f>SEKTOR_USD!B33*$B$53</f>
        <v>2588310.0515733464</v>
      </c>
      <c r="C33" s="75">
        <f>SEKTOR_USD!C33*$C$53</f>
        <v>3353798.2960477653</v>
      </c>
      <c r="D33" s="76">
        <f t="shared" si="0"/>
        <v>29.57482794648595</v>
      </c>
      <c r="E33" s="76">
        <f t="shared" si="3"/>
        <v>6.7095461958941796</v>
      </c>
      <c r="F33" s="75">
        <f>SEKTOR_USD!F33*$B$54</f>
        <v>6851990.9029928409</v>
      </c>
      <c r="G33" s="75">
        <f>SEKTOR_USD!G33*$C$54</f>
        <v>8195679.3734277878</v>
      </c>
      <c r="H33" s="76">
        <f t="shared" si="1"/>
        <v>19.610190519197058</v>
      </c>
      <c r="I33" s="76">
        <f t="shared" si="4"/>
        <v>6.2685379110454287</v>
      </c>
      <c r="J33" s="75">
        <f>SEKTOR_USD!J33*$B$55</f>
        <v>29541081.548540764</v>
      </c>
      <c r="K33" s="75">
        <f>SEKTOR_USD!K33*$C$55</f>
        <v>31683378.433778461</v>
      </c>
      <c r="L33" s="76">
        <f t="shared" si="2"/>
        <v>7.2519243471758408</v>
      </c>
      <c r="M33" s="76">
        <f t="shared" si="5"/>
        <v>7.2705912722538919</v>
      </c>
    </row>
    <row r="34" spans="1:13" ht="14.25" x14ac:dyDescent="0.2">
      <c r="A34" s="14" t="str">
        <f>SEKTOR_USD!A34</f>
        <v xml:space="preserve"> Makine ve Aksamları</v>
      </c>
      <c r="B34" s="75">
        <f>SEKTOR_USD!B34*$B$53</f>
        <v>1352870.619237121</v>
      </c>
      <c r="C34" s="75">
        <f>SEKTOR_USD!C34*$C$53</f>
        <v>1905988.7311164169</v>
      </c>
      <c r="D34" s="76">
        <f t="shared" si="0"/>
        <v>40.884775233805968</v>
      </c>
      <c r="E34" s="76">
        <f t="shared" si="3"/>
        <v>3.8130854366971141</v>
      </c>
      <c r="F34" s="75">
        <f>SEKTOR_USD!F34*$B$54</f>
        <v>3781195.1948860842</v>
      </c>
      <c r="G34" s="75">
        <f>SEKTOR_USD!G34*$C$54</f>
        <v>4961506.9065069566</v>
      </c>
      <c r="H34" s="76">
        <f t="shared" si="1"/>
        <v>31.215307615359212</v>
      </c>
      <c r="I34" s="76">
        <f t="shared" si="4"/>
        <v>3.7948524731445952</v>
      </c>
      <c r="J34" s="75">
        <f>SEKTOR_USD!J34*$B$55</f>
        <v>15526010.50583121</v>
      </c>
      <c r="K34" s="75">
        <f>SEKTOR_USD!K34*$C$55</f>
        <v>17223005.081385668</v>
      </c>
      <c r="L34" s="76">
        <f t="shared" si="2"/>
        <v>10.930010480909482</v>
      </c>
      <c r="M34" s="76">
        <f t="shared" si="5"/>
        <v>3.9522751870805957</v>
      </c>
    </row>
    <row r="35" spans="1:13" ht="14.25" x14ac:dyDescent="0.2">
      <c r="A35" s="14" t="str">
        <f>SEKTOR_USD!A35</f>
        <v xml:space="preserve"> Demir ve Demir Dışı Metaller </v>
      </c>
      <c r="B35" s="75">
        <f>SEKTOR_USD!B35*$B$53</f>
        <v>1545782.1641161402</v>
      </c>
      <c r="C35" s="75">
        <f>SEKTOR_USD!C35*$C$53</f>
        <v>2253544.6801081286</v>
      </c>
      <c r="D35" s="76">
        <f t="shared" si="0"/>
        <v>45.786691839382073</v>
      </c>
      <c r="E35" s="76">
        <f t="shared" si="3"/>
        <v>4.508399373186907</v>
      </c>
      <c r="F35" s="75">
        <f>SEKTOR_USD!F35*$B$54</f>
        <v>4304196.8403328331</v>
      </c>
      <c r="G35" s="75">
        <f>SEKTOR_USD!G35*$C$54</f>
        <v>5841715.2945801122</v>
      </c>
      <c r="H35" s="76">
        <f t="shared" si="1"/>
        <v>35.721378721340876</v>
      </c>
      <c r="I35" s="76">
        <f t="shared" si="4"/>
        <v>4.46808764973607</v>
      </c>
      <c r="J35" s="75">
        <f>SEKTOR_USD!J35*$B$55</f>
        <v>17629750.317678932</v>
      </c>
      <c r="K35" s="75">
        <f>SEKTOR_USD!K35*$C$55</f>
        <v>19482197.988321252</v>
      </c>
      <c r="L35" s="76">
        <f t="shared" si="2"/>
        <v>10.507509393282245</v>
      </c>
      <c r="M35" s="76">
        <f t="shared" si="5"/>
        <v>4.4707069024936184</v>
      </c>
    </row>
    <row r="36" spans="1:13" ht="14.25" x14ac:dyDescent="0.2">
      <c r="A36" s="14" t="str">
        <f>SEKTOR_USD!A36</f>
        <v xml:space="preserve"> Çelik</v>
      </c>
      <c r="B36" s="75">
        <f>SEKTOR_USD!B36*$B$53</f>
        <v>2109294.9259851994</v>
      </c>
      <c r="C36" s="75">
        <f>SEKTOR_USD!C36*$C$53</f>
        <v>4320681.3556610076</v>
      </c>
      <c r="D36" s="76">
        <f t="shared" si="0"/>
        <v>104.84007724253755</v>
      </c>
      <c r="E36" s="76">
        <f t="shared" si="3"/>
        <v>8.6438743760198236</v>
      </c>
      <c r="F36" s="75">
        <f>SEKTOR_USD!F36*$B$54</f>
        <v>6191192.2916049687</v>
      </c>
      <c r="G36" s="75">
        <f>SEKTOR_USD!G36*$C$54</f>
        <v>10993135.604828019</v>
      </c>
      <c r="H36" s="76">
        <f t="shared" si="1"/>
        <v>77.560881443374157</v>
      </c>
      <c r="I36" s="76">
        <f t="shared" si="4"/>
        <v>8.4081970707092495</v>
      </c>
      <c r="J36" s="75">
        <f>SEKTOR_USD!J36*$B$55</f>
        <v>26266060.374685105</v>
      </c>
      <c r="K36" s="75">
        <f>SEKTOR_USD!K36*$C$55</f>
        <v>31954021.130628806</v>
      </c>
      <c r="L36" s="76">
        <f t="shared" si="2"/>
        <v>21.655172777359809</v>
      </c>
      <c r="M36" s="76">
        <f t="shared" si="5"/>
        <v>7.3326974151872326</v>
      </c>
    </row>
    <row r="37" spans="1:13" ht="14.25" x14ac:dyDescent="0.2">
      <c r="A37" s="14" t="str">
        <f>SEKTOR_USD!A37</f>
        <v xml:space="preserve"> Çimento Cam Seramik ve Toprak Ürünleri</v>
      </c>
      <c r="B37" s="75">
        <f>SEKTOR_USD!B37*$B$53</f>
        <v>789139.55315068935</v>
      </c>
      <c r="C37" s="75">
        <f>SEKTOR_USD!C37*$C$53</f>
        <v>951778.31611593836</v>
      </c>
      <c r="D37" s="76">
        <f t="shared" si="0"/>
        <v>20.609632645569913</v>
      </c>
      <c r="E37" s="76">
        <f t="shared" si="3"/>
        <v>1.9041099125596646</v>
      </c>
      <c r="F37" s="75">
        <f>SEKTOR_USD!F37*$B$54</f>
        <v>2008708.6905210337</v>
      </c>
      <c r="G37" s="75">
        <f>SEKTOR_USD!G37*$C$54</f>
        <v>2381867.5920101926</v>
      </c>
      <c r="H37" s="76">
        <f t="shared" si="1"/>
        <v>18.577054166692839</v>
      </c>
      <c r="I37" s="76">
        <f t="shared" si="4"/>
        <v>1.8217925103336075</v>
      </c>
      <c r="J37" s="75">
        <f>SEKTOR_USD!J37*$B$55</f>
        <v>7865867.0107067684</v>
      </c>
      <c r="K37" s="75">
        <f>SEKTOR_USD!K37*$C$55</f>
        <v>8395416.8785267975</v>
      </c>
      <c r="L37" s="76">
        <f t="shared" si="2"/>
        <v>6.7322504575684121</v>
      </c>
      <c r="M37" s="76">
        <f t="shared" si="5"/>
        <v>1.9265510088051094</v>
      </c>
    </row>
    <row r="38" spans="1:13" ht="14.25" x14ac:dyDescent="0.2">
      <c r="A38" s="14" t="str">
        <f>SEKTOR_USD!A38</f>
        <v xml:space="preserve"> Mücevher</v>
      </c>
      <c r="B38" s="75">
        <f>SEKTOR_USD!B38*$B$53</f>
        <v>561820.05860093725</v>
      </c>
      <c r="C38" s="75">
        <f>SEKTOR_USD!C38*$C$53</f>
        <v>1255093.5881599542</v>
      </c>
      <c r="D38" s="76">
        <f t="shared" si="0"/>
        <v>123.39778883748463</v>
      </c>
      <c r="E38" s="76">
        <f t="shared" si="3"/>
        <v>2.5109167775097059</v>
      </c>
      <c r="F38" s="75">
        <f>SEKTOR_USD!F38*$B$54</f>
        <v>1533141.9153947565</v>
      </c>
      <c r="G38" s="75">
        <f>SEKTOR_USD!G38*$C$54</f>
        <v>2936310.3551694038</v>
      </c>
      <c r="H38" s="76">
        <f t="shared" si="1"/>
        <v>91.522410657812898</v>
      </c>
      <c r="I38" s="76">
        <f t="shared" si="4"/>
        <v>2.2458629652658475</v>
      </c>
      <c r="J38" s="75">
        <f>SEKTOR_USD!J38*$B$55</f>
        <v>7322153.0903660292</v>
      </c>
      <c r="K38" s="75">
        <f>SEKTOR_USD!K38*$C$55</f>
        <v>8732566.38029599</v>
      </c>
      <c r="L38" s="76">
        <f t="shared" si="2"/>
        <v>19.262275351572242</v>
      </c>
      <c r="M38" s="76">
        <f t="shared" si="5"/>
        <v>2.00391890156728</v>
      </c>
    </row>
    <row r="39" spans="1:13" ht="14.25" x14ac:dyDescent="0.2">
      <c r="A39" s="14" t="str">
        <f>SEKTOR_USD!A39</f>
        <v xml:space="preserve"> Savunma ve Havacılık Sanayii</v>
      </c>
      <c r="B39" s="75">
        <f>SEKTOR_USD!B39*$B$53</f>
        <v>473262.93840810732</v>
      </c>
      <c r="C39" s="75">
        <f>SEKTOR_USD!C39*$C$53</f>
        <v>542575.47830859991</v>
      </c>
      <c r="D39" s="76">
        <f t="shared" si="0"/>
        <v>14.645672474087231</v>
      </c>
      <c r="E39" s="76">
        <f t="shared" si="3"/>
        <v>1.0854663623512928</v>
      </c>
      <c r="F39" s="75">
        <f>SEKTOR_USD!F39*$B$54</f>
        <v>1234394.8885829716</v>
      </c>
      <c r="G39" s="75">
        <f>SEKTOR_USD!G39*$C$54</f>
        <v>1366857.0052303283</v>
      </c>
      <c r="H39" s="76">
        <f t="shared" si="1"/>
        <v>10.730935284365691</v>
      </c>
      <c r="I39" s="76">
        <f t="shared" si="4"/>
        <v>1.0454526788888694</v>
      </c>
      <c r="J39" s="75">
        <f>SEKTOR_USD!J39*$B$55</f>
        <v>4949608.6968851499</v>
      </c>
      <c r="K39" s="75">
        <f>SEKTOR_USD!K39*$C$55</f>
        <v>5228883.1571519747</v>
      </c>
      <c r="L39" s="76">
        <f t="shared" si="2"/>
        <v>5.6423543227280915</v>
      </c>
      <c r="M39" s="76">
        <f t="shared" si="5"/>
        <v>1.1999058852099418</v>
      </c>
    </row>
    <row r="40" spans="1:13" ht="14.25" x14ac:dyDescent="0.2">
      <c r="A40" s="14" t="str">
        <f>SEKTOR_USD!A40</f>
        <v xml:space="preserve"> İklimlendirme Sanayii</v>
      </c>
      <c r="B40" s="75">
        <f>SEKTOR_USD!B40*$B$53</f>
        <v>907060.34929117688</v>
      </c>
      <c r="C40" s="75">
        <f>SEKTOR_USD!C40*$C$53</f>
        <v>1218483.9459972153</v>
      </c>
      <c r="D40" s="76">
        <f t="shared" si="0"/>
        <v>34.333283000342888</v>
      </c>
      <c r="E40" s="76">
        <f t="shared" si="3"/>
        <v>2.4376762115533346</v>
      </c>
      <c r="F40" s="75">
        <f>SEKTOR_USD!F40*$B$54</f>
        <v>2498448.1664565476</v>
      </c>
      <c r="G40" s="75">
        <f>SEKTOR_USD!G40*$C$54</f>
        <v>3177908.6813761322</v>
      </c>
      <c r="H40" s="76">
        <f t="shared" si="1"/>
        <v>27.195301629300445</v>
      </c>
      <c r="I40" s="76">
        <f t="shared" si="4"/>
        <v>2.4306515835202704</v>
      </c>
      <c r="J40" s="75">
        <f>SEKTOR_USD!J40*$B$55</f>
        <v>10262295.642392039</v>
      </c>
      <c r="K40" s="75">
        <f>SEKTOR_USD!K40*$C$55</f>
        <v>11304513.814021645</v>
      </c>
      <c r="L40" s="76">
        <f t="shared" si="2"/>
        <v>10.155799520375883</v>
      </c>
      <c r="M40" s="76">
        <f t="shared" si="5"/>
        <v>2.5941204358962531</v>
      </c>
    </row>
    <row r="41" spans="1:13" ht="14.25" x14ac:dyDescent="0.2">
      <c r="A41" s="14" t="str">
        <f>SEKTOR_USD!A41</f>
        <v xml:space="preserve"> Diğer Sanayi Ürünleri</v>
      </c>
      <c r="B41" s="75">
        <f>SEKTOR_USD!B41*$B$53</f>
        <v>25904.672427678717</v>
      </c>
      <c r="C41" s="75">
        <f>SEKTOR_USD!C41*$C$53</f>
        <v>52657.470400847429</v>
      </c>
      <c r="D41" s="76">
        <f t="shared" si="0"/>
        <v>103.2740253630221</v>
      </c>
      <c r="E41" s="76">
        <f t="shared" si="3"/>
        <v>0.1053455512306052</v>
      </c>
      <c r="F41" s="75">
        <f>SEKTOR_USD!F41*$B$54</f>
        <v>63354.651737725741</v>
      </c>
      <c r="G41" s="75">
        <f>SEKTOR_USD!G41*$C$54</f>
        <v>101901.24692979174</v>
      </c>
      <c r="H41" s="76">
        <f t="shared" si="1"/>
        <v>60.842565044221828</v>
      </c>
      <c r="I41" s="76">
        <f t="shared" si="4"/>
        <v>7.7940070671046649E-2</v>
      </c>
      <c r="J41" s="75">
        <f>SEKTOR_USD!J41*$B$55</f>
        <v>286959.42375047557</v>
      </c>
      <c r="K41" s="75">
        <f>SEKTOR_USD!K41*$C$55</f>
        <v>326839.18188566866</v>
      </c>
      <c r="L41" s="76">
        <f t="shared" si="2"/>
        <v>13.897350926474669</v>
      </c>
      <c r="M41" s="76">
        <f t="shared" si="5"/>
        <v>7.5001916484862471E-2</v>
      </c>
    </row>
    <row r="42" spans="1:13" ht="16.5" x14ac:dyDescent="0.25">
      <c r="A42" s="69" t="s">
        <v>31</v>
      </c>
      <c r="B42" s="70">
        <f>SEKTOR_USD!B42*$B$53</f>
        <v>765580.62143820582</v>
      </c>
      <c r="C42" s="70">
        <f>SEKTOR_USD!C42*$C$53</f>
        <v>1405154.583935271</v>
      </c>
      <c r="D42" s="77">
        <f t="shared" si="0"/>
        <v>83.541033378767239</v>
      </c>
      <c r="E42" s="77">
        <f t="shared" si="3"/>
        <v>2.8111260013449222</v>
      </c>
      <c r="F42" s="70">
        <f>SEKTOR_USD!F42*$B$54</f>
        <v>2195561.6103910995</v>
      </c>
      <c r="G42" s="70">
        <f>SEKTOR_USD!G42*$C$54</f>
        <v>3766151.3622227921</v>
      </c>
      <c r="H42" s="77">
        <f t="shared" si="1"/>
        <v>71.53476105605256</v>
      </c>
      <c r="I42" s="77">
        <f t="shared" si="4"/>
        <v>2.8805742046683993</v>
      </c>
      <c r="J42" s="70">
        <f>SEKTOR_USD!J42*$B$55</f>
        <v>10827958.788288424</v>
      </c>
      <c r="K42" s="70">
        <f>SEKTOR_USD!K42*$C$55</f>
        <v>13044093.151224572</v>
      </c>
      <c r="L42" s="77">
        <f t="shared" si="2"/>
        <v>20.46677870009194</v>
      </c>
      <c r="M42" s="77">
        <f t="shared" si="5"/>
        <v>2.9933130400844701</v>
      </c>
    </row>
    <row r="43" spans="1:13" ht="14.25" x14ac:dyDescent="0.2">
      <c r="A43" s="14" t="str">
        <f>SEKTOR_USD!A43</f>
        <v xml:space="preserve"> Madencilik Ürünleri</v>
      </c>
      <c r="B43" s="75">
        <f>SEKTOR_USD!B43*$B$53</f>
        <v>765580.62143820582</v>
      </c>
      <c r="C43" s="75">
        <f>SEKTOR_USD!C43*$C$53</f>
        <v>1405154.583935271</v>
      </c>
      <c r="D43" s="76">
        <f t="shared" si="0"/>
        <v>83.541033378767239</v>
      </c>
      <c r="E43" s="76">
        <f t="shared" si="3"/>
        <v>2.8111260013449222</v>
      </c>
      <c r="F43" s="75">
        <f>SEKTOR_USD!F43*$B$54</f>
        <v>2195561.6103910995</v>
      </c>
      <c r="G43" s="75">
        <f>SEKTOR_USD!G43*$C$54</f>
        <v>3766151.3622227921</v>
      </c>
      <c r="H43" s="76">
        <f t="shared" si="1"/>
        <v>71.53476105605256</v>
      </c>
      <c r="I43" s="76">
        <f t="shared" si="4"/>
        <v>2.8805742046683993</v>
      </c>
      <c r="J43" s="75">
        <f>SEKTOR_USD!J43*$B$55</f>
        <v>10827958.788288424</v>
      </c>
      <c r="K43" s="75">
        <f>SEKTOR_USD!K43*$C$55</f>
        <v>13044093.151224572</v>
      </c>
      <c r="L43" s="76">
        <f t="shared" si="2"/>
        <v>20.46677870009194</v>
      </c>
      <c r="M43" s="76">
        <f t="shared" si="5"/>
        <v>2.9933130400844701</v>
      </c>
    </row>
    <row r="44" spans="1:13" ht="18" x14ac:dyDescent="0.25">
      <c r="A44" s="78" t="s">
        <v>33</v>
      </c>
      <c r="B44" s="138">
        <f>SEKTOR_USD!B44*$B$53</f>
        <v>32981627.977526013</v>
      </c>
      <c r="C44" s="138">
        <f>SEKTOR_USD!C44*$C$53</f>
        <v>49985471.418321535</v>
      </c>
      <c r="D44" s="139">
        <f>(C44-B44)/B44*100</f>
        <v>51.555500693847186</v>
      </c>
      <c r="E44" s="140">
        <f t="shared" si="3"/>
        <v>100</v>
      </c>
      <c r="F44" s="138">
        <f>SEKTOR_USD!F44*$B$54</f>
        <v>92256708.69588773</v>
      </c>
      <c r="G44" s="138">
        <f>SEKTOR_USD!G44*$C$54</f>
        <v>130743077.40863551</v>
      </c>
      <c r="H44" s="139">
        <f>(G44-F44)/F44*100</f>
        <v>41.716607124597417</v>
      </c>
      <c r="I44" s="139">
        <f t="shared" si="4"/>
        <v>100</v>
      </c>
      <c r="J44" s="138">
        <f>SEKTOR_USD!J44*$B$55</f>
        <v>376321057.07969433</v>
      </c>
      <c r="K44" s="138">
        <f>SEKTOR_USD!K44*$C$55</f>
        <v>435774440.44597733</v>
      </c>
      <c r="L44" s="139">
        <f>(K44-J44)/J44*100</f>
        <v>15.798580028353934</v>
      </c>
      <c r="M44" s="139">
        <f t="shared" si="5"/>
        <v>100</v>
      </c>
    </row>
    <row r="45" spans="1:13" ht="14.25" hidden="1" x14ac:dyDescent="0.2">
      <c r="A45" s="79" t="s">
        <v>34</v>
      </c>
      <c r="B45" s="75">
        <f>SEKTOR_USD!B45*2.1157</f>
        <v>0</v>
      </c>
      <c r="C45" s="75">
        <f>SEKTOR_USD!C45*2.7012</f>
        <v>0</v>
      </c>
      <c r="D45" s="76"/>
      <c r="E45" s="76"/>
      <c r="F45" s="75">
        <f>SEKTOR_USD!F45*2.1642</f>
        <v>7201024.0767495167</v>
      </c>
      <c r="G45" s="75">
        <f>SEKTOR_USD!G45*2.5613</f>
        <v>4060887.7027893774</v>
      </c>
      <c r="H45" s="76">
        <f>(G45-F45)/F45*100</f>
        <v>-43.606802872648792</v>
      </c>
      <c r="I45" s="76">
        <f t="shared" ref="I45:I46" si="6">G45/G$46*100</f>
        <v>4.2847244261843827</v>
      </c>
      <c r="J45" s="75">
        <f>SEKTOR_USD!J45*2.0809</f>
        <v>18922174.432533842</v>
      </c>
      <c r="K45" s="75">
        <f>SEKTOR_USD!K45*2.3856</f>
        <v>21919641.560280278</v>
      </c>
      <c r="L45" s="76">
        <f>(K45-J45)/J45*100</f>
        <v>15.841028939003657</v>
      </c>
      <c r="M45" s="76">
        <f t="shared" ref="M45:M46" si="7">K45/K$46*100</f>
        <v>6.3421446426663906</v>
      </c>
    </row>
    <row r="46" spans="1:13" s="24" customFormat="1" ht="18" hidden="1" x14ac:dyDescent="0.25">
      <c r="A46" s="80" t="s">
        <v>35</v>
      </c>
      <c r="B46" s="81">
        <f>SEKTOR_USD!B46*2.1157</f>
        <v>0</v>
      </c>
      <c r="C46" s="81">
        <f>SEKTOR_USD!C46*2.7012</f>
        <v>0</v>
      </c>
      <c r="D46" s="82" t="e">
        <f>(C46-B46)/B46*100</f>
        <v>#DIV/0!</v>
      </c>
      <c r="E46" s="83" t="e">
        <f>C46/C$46*100</f>
        <v>#DIV/0!</v>
      </c>
      <c r="F46" s="81">
        <f>SEKTOR_USD!F46*2.1642</f>
        <v>75036985.261766404</v>
      </c>
      <c r="G46" s="81">
        <f>SEKTOR_USD!G46*2.5613</f>
        <v>94775936.533348173</v>
      </c>
      <c r="H46" s="82">
        <f>(G46-F46)/F46*100</f>
        <v>26.305629420908193</v>
      </c>
      <c r="I46" s="83">
        <f t="shared" si="6"/>
        <v>100</v>
      </c>
      <c r="J46" s="81">
        <f>SEKTOR_USD!J46*2.0809</f>
        <v>294358415.43870282</v>
      </c>
      <c r="K46" s="81">
        <f>SEKTOR_USD!K46*2.3856</f>
        <v>345618758.24807322</v>
      </c>
      <c r="L46" s="82">
        <f>(K46-J46)/J46*100</f>
        <v>17.414261023580231</v>
      </c>
      <c r="M46" s="83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118</v>
      </c>
    </row>
    <row r="49" spans="1:3" hidden="1" x14ac:dyDescent="0.2">
      <c r="A49" s="1" t="s">
        <v>115</v>
      </c>
    </row>
    <row r="51" spans="1:3" x14ac:dyDescent="0.2">
      <c r="A51" s="29" t="s">
        <v>122</v>
      </c>
    </row>
    <row r="52" spans="1:3" x14ac:dyDescent="0.2">
      <c r="A52" s="135"/>
      <c r="B52" s="136">
        <v>2016</v>
      </c>
      <c r="C52" s="136">
        <v>2017</v>
      </c>
    </row>
    <row r="53" spans="1:3" x14ac:dyDescent="0.2">
      <c r="A53" s="146" t="s">
        <v>123</v>
      </c>
      <c r="B53" s="137">
        <v>2.8828019999999999</v>
      </c>
      <c r="C53" s="137">
        <v>3.6710669999999999</v>
      </c>
    </row>
    <row r="54" spans="1:3" x14ac:dyDescent="0.2">
      <c r="A54" s="136" t="s">
        <v>230</v>
      </c>
      <c r="B54" s="137">
        <v>2.9433056666666668</v>
      </c>
      <c r="C54" s="137">
        <v>3.6914739999999995</v>
      </c>
    </row>
    <row r="55" spans="1:3" x14ac:dyDescent="0.2">
      <c r="A55" s="136" t="s">
        <v>124</v>
      </c>
      <c r="B55" s="137">
        <v>2.8430771666666668</v>
      </c>
      <c r="C55" s="137">
        <v>3.2115734999999996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/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68" t="s">
        <v>37</v>
      </c>
      <c r="B5" s="169"/>
      <c r="C5" s="169"/>
      <c r="D5" s="169"/>
      <c r="E5" s="169"/>
      <c r="F5" s="169"/>
      <c r="G5" s="170"/>
    </row>
    <row r="6" spans="1:7" ht="50.25" customHeight="1" x14ac:dyDescent="0.2">
      <c r="A6" s="67"/>
      <c r="B6" s="171" t="s">
        <v>131</v>
      </c>
      <c r="C6" s="171"/>
      <c r="D6" s="171" t="s">
        <v>132</v>
      </c>
      <c r="E6" s="171"/>
      <c r="F6" s="171" t="s">
        <v>127</v>
      </c>
      <c r="G6" s="171"/>
    </row>
    <row r="7" spans="1:7" ht="30" x14ac:dyDescent="0.25">
      <c r="A7" s="68" t="s">
        <v>1</v>
      </c>
      <c r="B7" s="84" t="s">
        <v>38</v>
      </c>
      <c r="C7" s="84" t="s">
        <v>39</v>
      </c>
      <c r="D7" s="84" t="s">
        <v>38</v>
      </c>
      <c r="E7" s="84" t="s">
        <v>39</v>
      </c>
      <c r="F7" s="84" t="s">
        <v>38</v>
      </c>
      <c r="G7" s="84" t="s">
        <v>39</v>
      </c>
    </row>
    <row r="8" spans="1:7" ht="16.5" x14ac:dyDescent="0.25">
      <c r="A8" s="69" t="s">
        <v>2</v>
      </c>
      <c r="B8" s="141">
        <f>SEKTOR_USD!D8</f>
        <v>7.1829580085635776</v>
      </c>
      <c r="C8" s="141">
        <f>SEKTOR_TL!D8</f>
        <v>36.490754518563357</v>
      </c>
      <c r="D8" s="141">
        <f>SEKTOR_USD!H8</f>
        <v>5.8462479916690731</v>
      </c>
      <c r="E8" s="141">
        <f>SEKTOR_TL!H8</f>
        <v>32.751646179278403</v>
      </c>
      <c r="F8" s="141">
        <f>SEKTOR_USD!L8</f>
        <v>0.95273002682773245</v>
      </c>
      <c r="G8" s="141">
        <f>SEKTOR_TL!L8</f>
        <v>14.03739452029677</v>
      </c>
    </row>
    <row r="9" spans="1:7" s="23" customFormat="1" ht="15.75" x14ac:dyDescent="0.25">
      <c r="A9" s="72" t="s">
        <v>3</v>
      </c>
      <c r="B9" s="142">
        <f>SEKTOR_USD!D9</f>
        <v>5.4727968304145751</v>
      </c>
      <c r="C9" s="142">
        <f>SEKTOR_TL!D9</f>
        <v>34.312971838454246</v>
      </c>
      <c r="D9" s="142">
        <f>SEKTOR_USD!H9</f>
        <v>3.9034723797869506</v>
      </c>
      <c r="E9" s="142">
        <f>SEKTOR_TL!H9</f>
        <v>30.315030186479074</v>
      </c>
      <c r="F9" s="142">
        <f>SEKTOR_USD!L9</f>
        <v>-1.7196143170566638</v>
      </c>
      <c r="G9" s="142">
        <f>SEKTOR_TL!L9</f>
        <v>11.018682830611475</v>
      </c>
    </row>
    <row r="10" spans="1:7" ht="14.25" x14ac:dyDescent="0.2">
      <c r="A10" s="14" t="s">
        <v>4</v>
      </c>
      <c r="B10" s="143">
        <f>SEKTOR_USD!D10</f>
        <v>9.6832421652473837</v>
      </c>
      <c r="C10" s="143">
        <f>SEKTOR_TL!D10</f>
        <v>39.674709107961036</v>
      </c>
      <c r="D10" s="143">
        <f>SEKTOR_USD!H10</f>
        <v>7.1296373216063191</v>
      </c>
      <c r="E10" s="143">
        <f>SEKTOR_TL!H10</f>
        <v>34.361264370482509</v>
      </c>
      <c r="F10" s="143">
        <f>SEKTOR_USD!L10</f>
        <v>5.9962785606647699</v>
      </c>
      <c r="G10" s="143">
        <f>SEKTOR_TL!L10</f>
        <v>19.734646430003359</v>
      </c>
    </row>
    <row r="11" spans="1:7" ht="14.25" x14ac:dyDescent="0.2">
      <c r="A11" s="14" t="s">
        <v>5</v>
      </c>
      <c r="B11" s="143">
        <f>SEKTOR_USD!D11</f>
        <v>5.5553997126003276</v>
      </c>
      <c r="C11" s="143">
        <f>SEKTOR_TL!D11</f>
        <v>34.418161412659131</v>
      </c>
      <c r="D11" s="143">
        <f>SEKTOR_USD!H11</f>
        <v>17.778804328200536</v>
      </c>
      <c r="E11" s="143">
        <f>SEKTOR_TL!H11</f>
        <v>47.717377387116883</v>
      </c>
      <c r="F11" s="143">
        <f>SEKTOR_USD!L11</f>
        <v>2.7797398738035066</v>
      </c>
      <c r="G11" s="143">
        <f>SEKTOR_TL!L11</f>
        <v>16.101206392018071</v>
      </c>
    </row>
    <row r="12" spans="1:7" ht="14.25" x14ac:dyDescent="0.2">
      <c r="A12" s="14" t="s">
        <v>6</v>
      </c>
      <c r="B12" s="143">
        <f>SEKTOR_USD!D12</f>
        <v>7.6885703921075628</v>
      </c>
      <c r="C12" s="143">
        <f>SEKTOR_TL!D12</f>
        <v>37.134620082698405</v>
      </c>
      <c r="D12" s="143">
        <f>SEKTOR_USD!H12</f>
        <v>6.6008036398952061</v>
      </c>
      <c r="E12" s="143">
        <f>SEKTOR_TL!H12</f>
        <v>33.698004754442799</v>
      </c>
      <c r="F12" s="143">
        <f>SEKTOR_USD!L12</f>
        <v>1.6236725848910334</v>
      </c>
      <c r="G12" s="143">
        <f>SEKTOR_TL!L12</f>
        <v>14.795299147283975</v>
      </c>
    </row>
    <row r="13" spans="1:7" ht="14.25" x14ac:dyDescent="0.2">
      <c r="A13" s="14" t="s">
        <v>7</v>
      </c>
      <c r="B13" s="143">
        <f>SEKTOR_USD!D13</f>
        <v>7.2531544442317406</v>
      </c>
      <c r="C13" s="143">
        <f>SEKTOR_TL!D13</f>
        <v>36.580145263574281</v>
      </c>
      <c r="D13" s="143">
        <f>SEKTOR_USD!H13</f>
        <v>0.89222329019133972</v>
      </c>
      <c r="E13" s="143">
        <f>SEKTOR_TL!H13</f>
        <v>26.538342006363951</v>
      </c>
      <c r="F13" s="143">
        <f>SEKTOR_USD!L13</f>
        <v>-3.9665031679512888</v>
      </c>
      <c r="G13" s="143">
        <f>SEKTOR_TL!L13</f>
        <v>8.4805706838212416</v>
      </c>
    </row>
    <row r="14" spans="1:7" ht="14.25" x14ac:dyDescent="0.2">
      <c r="A14" s="14" t="s">
        <v>8</v>
      </c>
      <c r="B14" s="143">
        <f>SEKTOR_USD!D14</f>
        <v>20.978421627660516</v>
      </c>
      <c r="C14" s="143">
        <f>SEKTOR_TL!D14</f>
        <v>54.058409613074645</v>
      </c>
      <c r="D14" s="143">
        <f>SEKTOR_USD!H14</f>
        <v>-2.4915721844539505</v>
      </c>
      <c r="E14" s="143">
        <f>SEKTOR_TL!H14</f>
        <v>22.294408677442274</v>
      </c>
      <c r="F14" s="143">
        <f>SEKTOR_USD!L14</f>
        <v>-24.969104988279277</v>
      </c>
      <c r="G14" s="143">
        <f>SEKTOR_TL!L14</f>
        <v>-15.244216046571923</v>
      </c>
    </row>
    <row r="15" spans="1:7" ht="14.25" x14ac:dyDescent="0.2">
      <c r="A15" s="14" t="s">
        <v>9</v>
      </c>
      <c r="B15" s="143">
        <f>SEKTOR_USD!D15</f>
        <v>71.165705354183387</v>
      </c>
      <c r="C15" s="143">
        <f>SEKTOR_TL!D15</f>
        <v>117.96875833215947</v>
      </c>
      <c r="D15" s="143">
        <f>SEKTOR_USD!H15</f>
        <v>92.193121955787163</v>
      </c>
      <c r="E15" s="143">
        <f>SEKTOR_TL!H15</f>
        <v>141.04730973528424</v>
      </c>
      <c r="F15" s="143">
        <f>SEKTOR_USD!L15</f>
        <v>29.554758233920918</v>
      </c>
      <c r="G15" s="143">
        <f>SEKTOR_TL!L15</f>
        <v>46.346582928239357</v>
      </c>
    </row>
    <row r="16" spans="1:7" ht="14.25" x14ac:dyDescent="0.2">
      <c r="A16" s="14" t="s">
        <v>10</v>
      </c>
      <c r="B16" s="143">
        <f>SEKTOR_USD!D16</f>
        <v>-48.063019029456342</v>
      </c>
      <c r="C16" s="143">
        <f>SEKTOR_TL!D16</f>
        <v>-33.861521907994089</v>
      </c>
      <c r="D16" s="143">
        <f>SEKTOR_USD!H16</f>
        <v>-36.107441794071647</v>
      </c>
      <c r="E16" s="143">
        <f>SEKTOR_TL!H16</f>
        <v>-19.866386939762474</v>
      </c>
      <c r="F16" s="143">
        <f>SEKTOR_USD!L16</f>
        <v>-4.2153992688158377</v>
      </c>
      <c r="G16" s="143">
        <f>SEKTOR_TL!L16</f>
        <v>8.1994147126918513</v>
      </c>
    </row>
    <row r="17" spans="1:7" ht="14.25" x14ac:dyDescent="0.2">
      <c r="A17" s="11" t="s">
        <v>11</v>
      </c>
      <c r="B17" s="143">
        <f>SEKTOR_USD!D17</f>
        <v>24.745458426386971</v>
      </c>
      <c r="C17" s="143">
        <f>SEKTOR_TL!D17</f>
        <v>58.855494005131511</v>
      </c>
      <c r="D17" s="143">
        <f>SEKTOR_USD!H17</f>
        <v>5.0417921321677746</v>
      </c>
      <c r="E17" s="143">
        <f>SEKTOR_TL!H17</f>
        <v>31.742703097651493</v>
      </c>
      <c r="F17" s="143">
        <f>SEKTOR_USD!L17</f>
        <v>2.9221229575491412</v>
      </c>
      <c r="G17" s="143">
        <f>SEKTOR_TL!L17</f>
        <v>16.262044002747391</v>
      </c>
    </row>
    <row r="18" spans="1:7" s="23" customFormat="1" ht="15.75" x14ac:dyDescent="0.25">
      <c r="A18" s="72" t="s">
        <v>12</v>
      </c>
      <c r="B18" s="142">
        <f>SEKTOR_USD!D18</f>
        <v>23.848223380443866</v>
      </c>
      <c r="C18" s="142">
        <f>SEKTOR_TL!D18</f>
        <v>57.712921616044369</v>
      </c>
      <c r="D18" s="142">
        <f>SEKTOR_USD!H18</f>
        <v>23.683811689557128</v>
      </c>
      <c r="E18" s="142">
        <f>SEKTOR_TL!H18</f>
        <v>55.123397560666575</v>
      </c>
      <c r="F18" s="142">
        <f>SEKTOR_USD!L18</f>
        <v>15.193948826510614</v>
      </c>
      <c r="G18" s="142">
        <f>SEKTOR_TL!L18</f>
        <v>30.124443243770859</v>
      </c>
    </row>
    <row r="19" spans="1:7" ht="14.25" x14ac:dyDescent="0.2">
      <c r="A19" s="14" t="s">
        <v>13</v>
      </c>
      <c r="B19" s="143">
        <f>SEKTOR_USD!D19</f>
        <v>23.848223380443866</v>
      </c>
      <c r="C19" s="143">
        <f>SEKTOR_TL!D19</f>
        <v>57.712921616044369</v>
      </c>
      <c r="D19" s="143">
        <f>SEKTOR_USD!H19</f>
        <v>23.683811689557128</v>
      </c>
      <c r="E19" s="143">
        <f>SEKTOR_TL!H19</f>
        <v>55.123397560666575</v>
      </c>
      <c r="F19" s="143">
        <f>SEKTOR_USD!L19</f>
        <v>15.193948826510614</v>
      </c>
      <c r="G19" s="143">
        <f>SEKTOR_TL!L19</f>
        <v>30.124443243770859</v>
      </c>
    </row>
    <row r="20" spans="1:7" s="23" customFormat="1" ht="15.75" x14ac:dyDescent="0.25">
      <c r="A20" s="72" t="s">
        <v>114</v>
      </c>
      <c r="B20" s="142">
        <f>SEKTOR_USD!D20</f>
        <v>6.1079526511513382</v>
      </c>
      <c r="C20" s="142">
        <f>SEKTOR_TL!D20</f>
        <v>35.121802820729364</v>
      </c>
      <c r="D20" s="142">
        <f>SEKTOR_USD!H20</f>
        <v>5.0149700668569173</v>
      </c>
      <c r="E20" s="142">
        <f>SEKTOR_TL!H20</f>
        <v>31.709063045297203</v>
      </c>
      <c r="F20" s="142">
        <f>SEKTOR_USD!L20</f>
        <v>4.5854544406091939</v>
      </c>
      <c r="G20" s="142">
        <f>SEKTOR_TL!L20</f>
        <v>18.140962864093115</v>
      </c>
    </row>
    <row r="21" spans="1:7" ht="14.25" x14ac:dyDescent="0.2">
      <c r="A21" s="14" t="s">
        <v>113</v>
      </c>
      <c r="B21" s="143">
        <f>SEKTOR_USD!D21</f>
        <v>6.1079526511513382</v>
      </c>
      <c r="C21" s="143">
        <f>SEKTOR_TL!D21</f>
        <v>35.121802820729364</v>
      </c>
      <c r="D21" s="143">
        <f>SEKTOR_USD!H21</f>
        <v>5.0149700668569173</v>
      </c>
      <c r="E21" s="143">
        <f>SEKTOR_TL!H21</f>
        <v>31.709063045297203</v>
      </c>
      <c r="F21" s="143">
        <f>SEKTOR_USD!L21</f>
        <v>4.5854544406091939</v>
      </c>
      <c r="G21" s="143">
        <f>SEKTOR_TL!L21</f>
        <v>18.140962864093115</v>
      </c>
    </row>
    <row r="22" spans="1:7" ht="16.5" x14ac:dyDescent="0.25">
      <c r="A22" s="69" t="s">
        <v>14</v>
      </c>
      <c r="B22" s="141">
        <f>SEKTOR_USD!D22</f>
        <v>20.501510947239883</v>
      </c>
      <c r="C22" s="141">
        <f>SEKTOR_TL!D22</f>
        <v>53.451093862343313</v>
      </c>
      <c r="D22" s="141">
        <f>SEKTOR_USD!H22</f>
        <v>13.671871225635421</v>
      </c>
      <c r="E22" s="141">
        <f>SEKTOR_TL!H22</f>
        <v>42.566489750961843</v>
      </c>
      <c r="F22" s="141">
        <f>SEKTOR_USD!L22</f>
        <v>2.6589412979556606</v>
      </c>
      <c r="G22" s="141">
        <f>SEKTOR_TL!L22</f>
        <v>15.964750895987494</v>
      </c>
    </row>
    <row r="23" spans="1:7" s="23" customFormat="1" ht="15.75" x14ac:dyDescent="0.25">
      <c r="A23" s="72" t="s">
        <v>15</v>
      </c>
      <c r="B23" s="142">
        <f>SEKTOR_USD!D23</f>
        <v>9.8704013003459288</v>
      </c>
      <c r="C23" s="142">
        <f>SEKTOR_TL!D23</f>
        <v>39.913044492981825</v>
      </c>
      <c r="D23" s="142">
        <f>SEKTOR_USD!H23</f>
        <v>5.562239257093311</v>
      </c>
      <c r="E23" s="142">
        <f>SEKTOR_TL!H23</f>
        <v>32.39544435106442</v>
      </c>
      <c r="F23" s="142">
        <f>SEKTOR_USD!L23</f>
        <v>-0.49187662946830762</v>
      </c>
      <c r="G23" s="142">
        <f>SEKTOR_TL!L23</f>
        <v>12.405549803002842</v>
      </c>
    </row>
    <row r="24" spans="1:7" ht="14.25" x14ac:dyDescent="0.2">
      <c r="A24" s="14" t="s">
        <v>16</v>
      </c>
      <c r="B24" s="143">
        <f>SEKTOR_USD!D24</f>
        <v>7.9303088057938096</v>
      </c>
      <c r="C24" s="143">
        <f>SEKTOR_TL!D24</f>
        <v>37.442458745608981</v>
      </c>
      <c r="D24" s="143">
        <f>SEKTOR_USD!H24</f>
        <v>4.1227148830631037</v>
      </c>
      <c r="E24" s="143">
        <f>SEKTOR_TL!H24</f>
        <v>30.590002646765669</v>
      </c>
      <c r="F24" s="143">
        <f>SEKTOR_USD!L24</f>
        <v>2.0659387119152859E-2</v>
      </c>
      <c r="G24" s="143">
        <f>SEKTOR_TL!L24</f>
        <v>12.984516532420805</v>
      </c>
    </row>
    <row r="25" spans="1:7" ht="14.25" x14ac:dyDescent="0.2">
      <c r="A25" s="14" t="s">
        <v>17</v>
      </c>
      <c r="B25" s="143">
        <f>SEKTOR_USD!D25</f>
        <v>26.272599869253078</v>
      </c>
      <c r="C25" s="143">
        <f>SEKTOR_TL!D25</f>
        <v>60.800212565489851</v>
      </c>
      <c r="D25" s="143">
        <f>SEKTOR_USD!H25</f>
        <v>13.645341298994232</v>
      </c>
      <c r="E25" s="143">
        <f>SEKTOR_TL!H25</f>
        <v>42.533216096945203</v>
      </c>
      <c r="F25" s="143">
        <f>SEKTOR_USD!L25</f>
        <v>1.1342900055020082</v>
      </c>
      <c r="G25" s="143">
        <f>SEKTOR_TL!L25</f>
        <v>14.242486813607441</v>
      </c>
    </row>
    <row r="26" spans="1:7" ht="14.25" x14ac:dyDescent="0.2">
      <c r="A26" s="14" t="s">
        <v>18</v>
      </c>
      <c r="B26" s="143">
        <f>SEKTOR_USD!D26</f>
        <v>5.9281075447120761</v>
      </c>
      <c r="C26" s="143">
        <f>SEKTOR_TL!D26</f>
        <v>34.892781391106119</v>
      </c>
      <c r="D26" s="143">
        <f>SEKTOR_USD!H26</f>
        <v>5.933824304937616</v>
      </c>
      <c r="E26" s="143">
        <f>SEKTOR_TL!H26</f>
        <v>32.861483797269621</v>
      </c>
      <c r="F26" s="143">
        <f>SEKTOR_USD!L26</f>
        <v>-3.6529772664884432</v>
      </c>
      <c r="G26" s="143">
        <f>SEKTOR_TL!L26</f>
        <v>8.8347332399794407</v>
      </c>
    </row>
    <row r="27" spans="1:7" s="23" customFormat="1" ht="15.75" x14ac:dyDescent="0.25">
      <c r="A27" s="72" t="s">
        <v>19</v>
      </c>
      <c r="B27" s="142">
        <f>SEKTOR_USD!D27</f>
        <v>28.757796354050857</v>
      </c>
      <c r="C27" s="142">
        <f>SEKTOR_TL!D27</f>
        <v>63.964953953853367</v>
      </c>
      <c r="D27" s="142">
        <f>SEKTOR_USD!H27</f>
        <v>23.714698351484838</v>
      </c>
      <c r="E27" s="142">
        <f>SEKTOR_TL!H27</f>
        <v>55.162135402523852</v>
      </c>
      <c r="F27" s="142">
        <f>SEKTOR_USD!L27</f>
        <v>-1.8530780861261202</v>
      </c>
      <c r="G27" s="142">
        <f>SEKTOR_TL!L27</f>
        <v>10.867920582938774</v>
      </c>
    </row>
    <row r="28" spans="1:7" ht="14.25" x14ac:dyDescent="0.2">
      <c r="A28" s="14" t="s">
        <v>20</v>
      </c>
      <c r="B28" s="143">
        <f>SEKTOR_USD!D28</f>
        <v>28.757796354050857</v>
      </c>
      <c r="C28" s="143">
        <f>SEKTOR_TL!D28</f>
        <v>63.964953953853367</v>
      </c>
      <c r="D28" s="143">
        <f>SEKTOR_USD!H28</f>
        <v>23.714698351484838</v>
      </c>
      <c r="E28" s="143">
        <f>SEKTOR_TL!H28</f>
        <v>55.162135402523852</v>
      </c>
      <c r="F28" s="143">
        <f>SEKTOR_USD!L28</f>
        <v>-1.8530780861261202</v>
      </c>
      <c r="G28" s="143">
        <f>SEKTOR_TL!L28</f>
        <v>10.867920582938774</v>
      </c>
    </row>
    <row r="29" spans="1:7" s="23" customFormat="1" ht="15.75" x14ac:dyDescent="0.25">
      <c r="A29" s="72" t="s">
        <v>21</v>
      </c>
      <c r="B29" s="142">
        <f>SEKTOR_USD!D29</f>
        <v>20.625847150465752</v>
      </c>
      <c r="C29" s="142">
        <f>SEKTOR_TL!D29</f>
        <v>53.609428195595434</v>
      </c>
      <c r="D29" s="142">
        <f>SEKTOR_USD!H29</f>
        <v>13.094602315743206</v>
      </c>
      <c r="E29" s="142">
        <f>SEKTOR_TL!H29</f>
        <v>41.842483000317813</v>
      </c>
      <c r="F29" s="142">
        <f>SEKTOR_USD!L29</f>
        <v>3.9245251345184897</v>
      </c>
      <c r="G29" s="142">
        <f>SEKTOR_TL!L29</f>
        <v>17.394369324634969</v>
      </c>
    </row>
    <row r="30" spans="1:7" ht="14.25" x14ac:dyDescent="0.2">
      <c r="A30" s="14" t="s">
        <v>22</v>
      </c>
      <c r="B30" s="143">
        <f>SEKTOR_USD!D30</f>
        <v>1.8428247507409339</v>
      </c>
      <c r="C30" s="143">
        <f>SEKTOR_TL!D30</f>
        <v>29.690430743848616</v>
      </c>
      <c r="D30" s="143">
        <f>SEKTOR_USD!H30</f>
        <v>-3.9570131117169236</v>
      </c>
      <c r="E30" s="143">
        <f>SEKTOR_TL!H30</f>
        <v>20.456462607894672</v>
      </c>
      <c r="F30" s="143">
        <f>SEKTOR_USD!L30</f>
        <v>-2.5414837895906444</v>
      </c>
      <c r="G30" s="143">
        <f>SEKTOR_TL!L30</f>
        <v>10.090289380938156</v>
      </c>
    </row>
    <row r="31" spans="1:7" ht="14.25" x14ac:dyDescent="0.2">
      <c r="A31" s="14" t="s">
        <v>23</v>
      </c>
      <c r="B31" s="143">
        <f>SEKTOR_USD!D31</f>
        <v>32.548150555654871</v>
      </c>
      <c r="C31" s="143">
        <f>SEKTOR_TL!D31</f>
        <v>68.791731591658461</v>
      </c>
      <c r="D31" s="143">
        <f>SEKTOR_USD!H31</f>
        <v>26.518302908050217</v>
      </c>
      <c r="E31" s="143">
        <f>SEKTOR_TL!H31</f>
        <v>58.67839721795518</v>
      </c>
      <c r="F31" s="143">
        <f>SEKTOR_USD!L31</f>
        <v>17.985116577450437</v>
      </c>
      <c r="G31" s="143">
        <f>SEKTOR_TL!L31</f>
        <v>33.277379255522767</v>
      </c>
    </row>
    <row r="32" spans="1:7" ht="14.25" x14ac:dyDescent="0.2">
      <c r="A32" s="14" t="s">
        <v>24</v>
      </c>
      <c r="B32" s="143">
        <f>SEKTOR_USD!D32</f>
        <v>87.287446283897211</v>
      </c>
      <c r="C32" s="143">
        <f>SEKTOR_TL!D32</f>
        <v>138.49878124376477</v>
      </c>
      <c r="D32" s="143">
        <f>SEKTOR_USD!H32</f>
        <v>64.911141249067157</v>
      </c>
      <c r="E32" s="143">
        <f>SEKTOR_TL!H32</f>
        <v>106.83043461153443</v>
      </c>
      <c r="F32" s="143">
        <f>SEKTOR_USD!L32</f>
        <v>4.0344128823955261</v>
      </c>
      <c r="G32" s="143">
        <f>SEKTOR_TL!L32</f>
        <v>17.518499820702512</v>
      </c>
    </row>
    <row r="33" spans="1:7" ht="14.25" x14ac:dyDescent="0.2">
      <c r="A33" s="14" t="s">
        <v>107</v>
      </c>
      <c r="B33" s="143">
        <f>SEKTOR_USD!D33</f>
        <v>1.7520446109497827</v>
      </c>
      <c r="C33" s="143">
        <f>SEKTOR_TL!D33</f>
        <v>29.57482794648595</v>
      </c>
      <c r="D33" s="143">
        <f>SEKTOR_USD!H33</f>
        <v>-4.6317672706803839</v>
      </c>
      <c r="E33" s="143">
        <f>SEKTOR_TL!H33</f>
        <v>19.610190519197058</v>
      </c>
      <c r="F33" s="143">
        <f>SEKTOR_USD!L33</f>
        <v>-5.0541744747500195</v>
      </c>
      <c r="G33" s="143">
        <f>SEKTOR_TL!L33</f>
        <v>7.2519243471758408</v>
      </c>
    </row>
    <row r="34" spans="1:7" ht="14.25" x14ac:dyDescent="0.2">
      <c r="A34" s="14" t="s">
        <v>25</v>
      </c>
      <c r="B34" s="143">
        <f>SEKTOR_USD!D34</f>
        <v>10.633478444704572</v>
      </c>
      <c r="C34" s="143">
        <f>SEKTOR_TL!D34</f>
        <v>40.884775233805968</v>
      </c>
      <c r="D34" s="143">
        <f>SEKTOR_USD!H34</f>
        <v>4.621286363576349</v>
      </c>
      <c r="E34" s="143">
        <f>SEKTOR_TL!H34</f>
        <v>31.215307615359212</v>
      </c>
      <c r="F34" s="143">
        <f>SEKTOR_USD!L34</f>
        <v>-1.7981123905874177</v>
      </c>
      <c r="G34" s="143">
        <f>SEKTOR_TL!L34</f>
        <v>10.930010480909482</v>
      </c>
    </row>
    <row r="35" spans="1:7" ht="14.25" x14ac:dyDescent="0.2">
      <c r="A35" s="14" t="s">
        <v>26</v>
      </c>
      <c r="B35" s="143">
        <f>SEKTOR_USD!D35</f>
        <v>14.482837498731122</v>
      </c>
      <c r="C35" s="143">
        <f>SEKTOR_TL!D35</f>
        <v>45.786691839382073</v>
      </c>
      <c r="D35" s="143">
        <f>SEKTOR_USD!H35</f>
        <v>8.2140909236623116</v>
      </c>
      <c r="E35" s="143">
        <f>SEKTOR_TL!H35</f>
        <v>35.721378721340876</v>
      </c>
      <c r="F35" s="143">
        <f>SEKTOR_USD!L35</f>
        <v>-2.1721356521210087</v>
      </c>
      <c r="G35" s="143">
        <f>SEKTOR_TL!L35</f>
        <v>10.507509393282245</v>
      </c>
    </row>
    <row r="36" spans="1:7" ht="14.25" x14ac:dyDescent="0.2">
      <c r="A36" s="14" t="s">
        <v>27</v>
      </c>
      <c r="B36" s="143">
        <f>SEKTOR_USD!D36</f>
        <v>60.856062925286238</v>
      </c>
      <c r="C36" s="143">
        <f>SEKTOR_TL!D36</f>
        <v>104.84007724253755</v>
      </c>
      <c r="D36" s="143">
        <f>SEKTOR_USD!H36</f>
        <v>41.573785574708481</v>
      </c>
      <c r="E36" s="143">
        <f>SEKTOR_TL!H36</f>
        <v>77.560881443374157</v>
      </c>
      <c r="F36" s="143">
        <f>SEKTOR_USD!L36</f>
        <v>7.6964434817387639</v>
      </c>
      <c r="G36" s="143">
        <f>SEKTOR_TL!L36</f>
        <v>21.655172777359809</v>
      </c>
    </row>
    <row r="37" spans="1:7" ht="14.25" x14ac:dyDescent="0.2">
      <c r="A37" s="14" t="s">
        <v>108</v>
      </c>
      <c r="B37" s="143">
        <f>SEKTOR_USD!D37</f>
        <v>-5.2881110015387218</v>
      </c>
      <c r="C37" s="143">
        <f>SEKTOR_TL!D37</f>
        <v>20.609632645569913</v>
      </c>
      <c r="D37" s="143">
        <f>SEKTOR_USD!H37</f>
        <v>-5.4555130374838336</v>
      </c>
      <c r="E37" s="143">
        <f>SEKTOR_TL!H37</f>
        <v>18.577054166692839</v>
      </c>
      <c r="F37" s="143">
        <f>SEKTOR_USD!L37</f>
        <v>-5.5142209191660516</v>
      </c>
      <c r="G37" s="143">
        <f>SEKTOR_TL!L37</f>
        <v>6.7322504575684121</v>
      </c>
    </row>
    <row r="38" spans="1:7" ht="14.25" x14ac:dyDescent="0.2">
      <c r="A38" s="11" t="s">
        <v>28</v>
      </c>
      <c r="B38" s="143">
        <f>SEKTOR_USD!D38</f>
        <v>75.428994473889574</v>
      </c>
      <c r="C38" s="143">
        <f>SEKTOR_TL!D38</f>
        <v>123.39778883748463</v>
      </c>
      <c r="D38" s="143">
        <f>SEKTOR_USD!H38</f>
        <v>52.705666241398752</v>
      </c>
      <c r="E38" s="143">
        <f>SEKTOR_TL!H38</f>
        <v>91.522410657812898</v>
      </c>
      <c r="F38" s="143">
        <f>SEKTOR_USD!L38</f>
        <v>5.5781073971272619</v>
      </c>
      <c r="G38" s="143">
        <f>SEKTOR_TL!L38</f>
        <v>19.262275351572242</v>
      </c>
    </row>
    <row r="39" spans="1:7" ht="14.25" x14ac:dyDescent="0.2">
      <c r="A39" s="11" t="s">
        <v>109</v>
      </c>
      <c r="B39" s="143">
        <f>SEKTOR_USD!D39</f>
        <v>-9.9714677232413411</v>
      </c>
      <c r="C39" s="143">
        <f>SEKTOR_TL!D39</f>
        <v>14.645672474087231</v>
      </c>
      <c r="D39" s="143">
        <f>SEKTOR_USD!H39</f>
        <v>-11.71142224006628</v>
      </c>
      <c r="E39" s="143">
        <f>SEKTOR_TL!H39</f>
        <v>10.730935284365691</v>
      </c>
      <c r="F39" s="143">
        <f>SEKTOR_USD!L39</f>
        <v>-6.4790622391616193</v>
      </c>
      <c r="G39" s="143">
        <f>SEKTOR_TL!L39</f>
        <v>5.6423543227280915</v>
      </c>
    </row>
    <row r="40" spans="1:7" ht="14.25" x14ac:dyDescent="0.2">
      <c r="A40" s="11" t="s">
        <v>29</v>
      </c>
      <c r="B40" s="143">
        <f>SEKTOR_USD!D40</f>
        <v>5.4887467049646661</v>
      </c>
      <c r="C40" s="143">
        <f>SEKTOR_TL!D40</f>
        <v>34.333283000342888</v>
      </c>
      <c r="D40" s="143">
        <f>SEKTOR_USD!H40</f>
        <v>1.4160338279223892</v>
      </c>
      <c r="E40" s="143">
        <f>SEKTOR_TL!H40</f>
        <v>27.195301629300445</v>
      </c>
      <c r="F40" s="143">
        <f>SEKTOR_USD!L40</f>
        <v>-2.4834902915061079</v>
      </c>
      <c r="G40" s="143">
        <f>SEKTOR_TL!L40</f>
        <v>10.155799520375883</v>
      </c>
    </row>
    <row r="41" spans="1:7" ht="14.25" x14ac:dyDescent="0.2">
      <c r="A41" s="14" t="s">
        <v>30</v>
      </c>
      <c r="B41" s="143">
        <f>SEKTOR_USD!D41</f>
        <v>59.62627946168535</v>
      </c>
      <c r="C41" s="143">
        <f>SEKTOR_TL!D41</f>
        <v>103.2740253630221</v>
      </c>
      <c r="D41" s="143">
        <f>SEKTOR_USD!H41</f>
        <v>28.243848699966499</v>
      </c>
      <c r="E41" s="143">
        <f>SEKTOR_TL!H41</f>
        <v>60.842565044221828</v>
      </c>
      <c r="F41" s="143">
        <f>SEKTOR_USD!L41</f>
        <v>0.82875505196461863</v>
      </c>
      <c r="G41" s="143">
        <f>SEKTOR_TL!L41</f>
        <v>13.897350926474669</v>
      </c>
    </row>
    <row r="42" spans="1:7" ht="16.5" x14ac:dyDescent="0.25">
      <c r="A42" s="69" t="s">
        <v>31</v>
      </c>
      <c r="B42" s="141">
        <f>SEKTOR_USD!D42</f>
        <v>44.130428048950598</v>
      </c>
      <c r="C42" s="141">
        <f>SEKTOR_TL!D42</f>
        <v>83.541033378767239</v>
      </c>
      <c r="D42" s="141">
        <f>SEKTOR_USD!H42</f>
        <v>36.769007243879336</v>
      </c>
      <c r="E42" s="141">
        <f>SEKTOR_TL!H42</f>
        <v>71.53476105605256</v>
      </c>
      <c r="F42" s="141">
        <f>SEKTOR_USD!L42</f>
        <v>6.6444058851892338</v>
      </c>
      <c r="G42" s="141">
        <f>SEKTOR_TL!L42</f>
        <v>20.46677870009194</v>
      </c>
    </row>
    <row r="43" spans="1:7" ht="14.25" x14ac:dyDescent="0.2">
      <c r="A43" s="14" t="s">
        <v>32</v>
      </c>
      <c r="B43" s="143">
        <f>SEKTOR_USD!D43</f>
        <v>44.130428048950598</v>
      </c>
      <c r="C43" s="143">
        <f>SEKTOR_TL!D43</f>
        <v>83.541033378767239</v>
      </c>
      <c r="D43" s="143">
        <f>SEKTOR_USD!H43</f>
        <v>36.769007243879336</v>
      </c>
      <c r="E43" s="143">
        <f>SEKTOR_TL!H43</f>
        <v>71.53476105605256</v>
      </c>
      <c r="F43" s="143">
        <f>SEKTOR_USD!L43</f>
        <v>6.6444058851892338</v>
      </c>
      <c r="G43" s="143">
        <f>SEKTOR_TL!L43</f>
        <v>20.46677870009194</v>
      </c>
    </row>
    <row r="44" spans="1:7" ht="18" x14ac:dyDescent="0.25">
      <c r="A44" s="85" t="s">
        <v>40</v>
      </c>
      <c r="B44" s="144">
        <f>SEKTOR_USD!D44</f>
        <v>19.01294651152487</v>
      </c>
      <c r="C44" s="144">
        <f>SEKTOR_TL!D44</f>
        <v>51.555500693847186</v>
      </c>
      <c r="D44" s="144">
        <f>SEKTOR_USD!H44</f>
        <v>12.994238293592572</v>
      </c>
      <c r="E44" s="144">
        <f>SEKTOR_TL!H44</f>
        <v>41.716607124597417</v>
      </c>
      <c r="F44" s="144">
        <f>SEKTOR_USD!L44</f>
        <v>2.5118368958505228</v>
      </c>
      <c r="G44" s="144">
        <f>SEKTOR_TL!L44</f>
        <v>15.798580028353934</v>
      </c>
    </row>
    <row r="45" spans="1:7" ht="14.25" hidden="1" x14ac:dyDescent="0.2">
      <c r="A45" s="79" t="s">
        <v>34</v>
      </c>
      <c r="B45" s="86"/>
      <c r="C45" s="86"/>
      <c r="D45" s="76">
        <f>SEKTOR_USD!H45</f>
        <v>-52.349917142461443</v>
      </c>
      <c r="E45" s="76">
        <f>SEKTOR_TL!H45</f>
        <v>-43.606802872648792</v>
      </c>
      <c r="F45" s="76">
        <f>SEKTOR_USD!L45</f>
        <v>1.0452704221884173</v>
      </c>
      <c r="G45" s="76">
        <f>SEKTOR_TL!L45</f>
        <v>15.841028939003657</v>
      </c>
    </row>
    <row r="46" spans="1:7" s="24" customFormat="1" ht="18" hidden="1" x14ac:dyDescent="0.25">
      <c r="A46" s="80" t="s">
        <v>40</v>
      </c>
      <c r="B46" s="87">
        <f>SEKTOR_USD!D46</f>
        <v>0</v>
      </c>
      <c r="C46" s="87" t="e">
        <f>SEKTOR_TL!D46</f>
        <v>#DIV/0!</v>
      </c>
      <c r="D46" s="87">
        <f>SEKTOR_USD!H46</f>
        <v>6.7233995208408048</v>
      </c>
      <c r="E46" s="87">
        <f>SEKTOR_TL!H46</f>
        <v>26.305629420908193</v>
      </c>
      <c r="F46" s="87">
        <f>SEKTOR_USD!L46</f>
        <v>2.4175619399598216</v>
      </c>
      <c r="G46" s="87">
        <f>SEKTOR_TL!L46</f>
        <v>17.414261023580231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G22" sqref="G22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65" t="s">
        <v>133</v>
      </c>
      <c r="D2" s="165"/>
      <c r="E2" s="165"/>
      <c r="F2" s="165"/>
      <c r="G2" s="165"/>
      <c r="H2" s="165"/>
      <c r="I2" s="165"/>
      <c r="J2" s="165"/>
      <c r="K2" s="165"/>
    </row>
    <row r="6" spans="1:13" ht="22.5" customHeight="1" x14ac:dyDescent="0.2">
      <c r="A6" s="172" t="s">
        <v>117</v>
      </c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4"/>
    </row>
    <row r="7" spans="1:13" ht="24" customHeight="1" x14ac:dyDescent="0.2">
      <c r="A7" s="89"/>
      <c r="B7" s="161" t="s">
        <v>135</v>
      </c>
      <c r="C7" s="161"/>
      <c r="D7" s="161"/>
      <c r="E7" s="161"/>
      <c r="F7" s="161" t="s">
        <v>136</v>
      </c>
      <c r="G7" s="161"/>
      <c r="H7" s="161"/>
      <c r="I7" s="161"/>
      <c r="J7" s="161" t="s">
        <v>106</v>
      </c>
      <c r="K7" s="161"/>
      <c r="L7" s="161"/>
      <c r="M7" s="161"/>
    </row>
    <row r="8" spans="1:13" ht="60" x14ac:dyDescent="0.2">
      <c r="A8" s="90" t="s">
        <v>41</v>
      </c>
      <c r="B8" s="115">
        <v>2016</v>
      </c>
      <c r="C8" s="116">
        <v>2017</v>
      </c>
      <c r="D8" s="117" t="s">
        <v>128</v>
      </c>
      <c r="E8" s="117" t="s">
        <v>129</v>
      </c>
      <c r="F8" s="116">
        <v>2016</v>
      </c>
      <c r="G8" s="118">
        <v>2017</v>
      </c>
      <c r="H8" s="117" t="s">
        <v>128</v>
      </c>
      <c r="I8" s="116" t="s">
        <v>129</v>
      </c>
      <c r="J8" s="116" t="s">
        <v>137</v>
      </c>
      <c r="K8" s="118" t="s">
        <v>138</v>
      </c>
      <c r="L8" s="117" t="s">
        <v>128</v>
      </c>
      <c r="M8" s="116" t="s">
        <v>129</v>
      </c>
    </row>
    <row r="9" spans="1:13" ht="22.5" customHeight="1" x14ac:dyDescent="0.25">
      <c r="A9" s="91" t="s">
        <v>206</v>
      </c>
      <c r="B9" s="121">
        <v>3024864.06641</v>
      </c>
      <c r="C9" s="121">
        <v>3678128.6207599998</v>
      </c>
      <c r="D9" s="105">
        <f>(C9-B9)/B9*100</f>
        <v>21.596492933492843</v>
      </c>
      <c r="E9" s="123">
        <f t="shared" ref="E9:E22" si="0">C9/C$22*100</f>
        <v>27.013162461599432</v>
      </c>
      <c r="F9" s="121">
        <v>8195469.6399800004</v>
      </c>
      <c r="G9" s="121">
        <v>9372568.6453900002</v>
      </c>
      <c r="H9" s="105">
        <f t="shared" ref="H9:H21" si="1">(G9-F9)/F9*100</f>
        <v>14.362801122070563</v>
      </c>
      <c r="I9" s="107">
        <f t="shared" ref="I9:I22" si="2">G9/G$22*100</f>
        <v>26.463040455698494</v>
      </c>
      <c r="J9" s="121">
        <v>36382748.389020003</v>
      </c>
      <c r="K9" s="121">
        <v>36368633.187360004</v>
      </c>
      <c r="L9" s="105">
        <f t="shared" ref="L9:L22" si="3">(K9-J9)/J9*100</f>
        <v>-3.8796413918690188E-2</v>
      </c>
      <c r="M9" s="123">
        <f t="shared" ref="M9:M22" si="4">K9/K$22*100</f>
        <v>26.802980564030026</v>
      </c>
    </row>
    <row r="10" spans="1:13" ht="22.5" customHeight="1" x14ac:dyDescent="0.25">
      <c r="A10" s="91" t="s">
        <v>207</v>
      </c>
      <c r="B10" s="121">
        <v>2125558.1313499999</v>
      </c>
      <c r="C10" s="121">
        <v>2777667.66255</v>
      </c>
      <c r="D10" s="105">
        <f t="shared" ref="D10:D22" si="5">(C10-B10)/B10*100</f>
        <v>30.679449391761754</v>
      </c>
      <c r="E10" s="123">
        <f t="shared" si="0"/>
        <v>20.399935828587299</v>
      </c>
      <c r="F10" s="121">
        <v>5732345.5129300002</v>
      </c>
      <c r="G10" s="121">
        <v>7121787.7001099996</v>
      </c>
      <c r="H10" s="105">
        <f t="shared" si="1"/>
        <v>24.238632930376301</v>
      </c>
      <c r="I10" s="107">
        <f t="shared" si="2"/>
        <v>20.108058223463104</v>
      </c>
      <c r="J10" s="121">
        <v>22447592.094009999</v>
      </c>
      <c r="K10" s="121">
        <v>25913837.021019999</v>
      </c>
      <c r="L10" s="105">
        <f t="shared" si="3"/>
        <v>15.44149997244001</v>
      </c>
      <c r="M10" s="123">
        <f t="shared" si="4"/>
        <v>19.097997618872284</v>
      </c>
    </row>
    <row r="11" spans="1:13" ht="22.5" customHeight="1" x14ac:dyDescent="0.25">
      <c r="A11" s="91" t="s">
        <v>208</v>
      </c>
      <c r="B11" s="121">
        <v>1633152.29434</v>
      </c>
      <c r="C11" s="121">
        <v>1712991.6004300001</v>
      </c>
      <c r="D11" s="105">
        <f t="shared" si="5"/>
        <v>4.8886626413653147</v>
      </c>
      <c r="E11" s="123">
        <f t="shared" si="0"/>
        <v>12.580669456907003</v>
      </c>
      <c r="F11" s="121">
        <v>4513298.0333900005</v>
      </c>
      <c r="G11" s="121">
        <v>4489637.9023599997</v>
      </c>
      <c r="H11" s="105">
        <f t="shared" si="1"/>
        <v>-0.52423152326657441</v>
      </c>
      <c r="I11" s="107">
        <f t="shared" si="2"/>
        <v>12.676297601728182</v>
      </c>
      <c r="J11" s="121">
        <v>18542513.510159999</v>
      </c>
      <c r="K11" s="121">
        <v>18370576.87269</v>
      </c>
      <c r="L11" s="105">
        <f t="shared" si="3"/>
        <v>-0.9272563688616986</v>
      </c>
      <c r="M11" s="123">
        <f t="shared" si="4"/>
        <v>13.538760511897916</v>
      </c>
    </row>
    <row r="12" spans="1:13" ht="22.5" customHeight="1" x14ac:dyDescent="0.25">
      <c r="A12" s="91" t="s">
        <v>209</v>
      </c>
      <c r="B12" s="121">
        <v>979125.97167</v>
      </c>
      <c r="C12" s="121">
        <v>1073319.23083</v>
      </c>
      <c r="D12" s="105">
        <f t="shared" si="5"/>
        <v>9.6201369267474064</v>
      </c>
      <c r="E12" s="123">
        <f t="shared" si="0"/>
        <v>7.8827441193665626</v>
      </c>
      <c r="F12" s="121">
        <v>2710115.5720899999</v>
      </c>
      <c r="G12" s="121">
        <v>2819271.7636299999</v>
      </c>
      <c r="H12" s="105">
        <f t="shared" si="1"/>
        <v>4.0277319780801975</v>
      </c>
      <c r="I12" s="107">
        <f t="shared" si="2"/>
        <v>7.9600913644142954</v>
      </c>
      <c r="J12" s="121">
        <v>11140497.95224</v>
      </c>
      <c r="K12" s="121">
        <v>11139497.649490001</v>
      </c>
      <c r="L12" s="105">
        <f t="shared" si="3"/>
        <v>-8.978977010607847E-3</v>
      </c>
      <c r="M12" s="123">
        <f t="shared" si="4"/>
        <v>8.2095947201036932</v>
      </c>
    </row>
    <row r="13" spans="1:13" ht="22.5" customHeight="1" x14ac:dyDescent="0.25">
      <c r="A13" s="92" t="s">
        <v>210</v>
      </c>
      <c r="B13" s="121">
        <v>929466.94140000001</v>
      </c>
      <c r="C13" s="121">
        <v>1023769.28446</v>
      </c>
      <c r="D13" s="105">
        <f t="shared" si="5"/>
        <v>10.145852300885284</v>
      </c>
      <c r="E13" s="123">
        <f t="shared" si="0"/>
        <v>7.51883603205781</v>
      </c>
      <c r="F13" s="121">
        <v>2590163.42925</v>
      </c>
      <c r="G13" s="121">
        <v>2735667.68108</v>
      </c>
      <c r="H13" s="105">
        <f t="shared" si="1"/>
        <v>5.6175703118521652</v>
      </c>
      <c r="I13" s="107">
        <f t="shared" si="2"/>
        <v>7.7240388688297035</v>
      </c>
      <c r="J13" s="121">
        <v>10348339.90378</v>
      </c>
      <c r="K13" s="121">
        <v>11046519.114949999</v>
      </c>
      <c r="L13" s="105">
        <f t="shared" si="3"/>
        <v>6.7467750157198729</v>
      </c>
      <c r="M13" s="123">
        <f t="shared" si="4"/>
        <v>8.1410713350947201</v>
      </c>
    </row>
    <row r="14" spans="1:13" ht="22.5" customHeight="1" x14ac:dyDescent="0.25">
      <c r="A14" s="91" t="s">
        <v>211</v>
      </c>
      <c r="B14" s="121">
        <v>854639.61273000005</v>
      </c>
      <c r="C14" s="121">
        <v>1225701.3883700001</v>
      </c>
      <c r="D14" s="105">
        <f t="shared" si="5"/>
        <v>43.417338737050422</v>
      </c>
      <c r="E14" s="123">
        <f t="shared" si="0"/>
        <v>9.0018795282382946</v>
      </c>
      <c r="F14" s="121">
        <v>2451597.2779100002</v>
      </c>
      <c r="G14" s="121">
        <v>3299180.1439399999</v>
      </c>
      <c r="H14" s="105">
        <f t="shared" si="1"/>
        <v>34.572679357539862</v>
      </c>
      <c r="I14" s="107">
        <f t="shared" si="2"/>
        <v>9.3150918305265193</v>
      </c>
      <c r="J14" s="121">
        <v>10599179.850950001</v>
      </c>
      <c r="K14" s="121">
        <v>10857217.57959</v>
      </c>
      <c r="L14" s="105">
        <f t="shared" si="3"/>
        <v>2.4345065587020076</v>
      </c>
      <c r="M14" s="123">
        <f t="shared" si="4"/>
        <v>8.0015597579932045</v>
      </c>
    </row>
    <row r="15" spans="1:13" ht="22.5" customHeight="1" x14ac:dyDescent="0.25">
      <c r="A15" s="91" t="s">
        <v>212</v>
      </c>
      <c r="B15" s="121">
        <v>747119.54192999995</v>
      </c>
      <c r="C15" s="121">
        <v>735376.64839999995</v>
      </c>
      <c r="D15" s="105">
        <f t="shared" si="5"/>
        <v>-1.5717556389523848</v>
      </c>
      <c r="E15" s="123">
        <f t="shared" si="0"/>
        <v>5.4008032132359407</v>
      </c>
      <c r="F15" s="121">
        <v>1977132.3521100001</v>
      </c>
      <c r="G15" s="121">
        <v>1997094.8063099999</v>
      </c>
      <c r="H15" s="105">
        <f t="shared" si="1"/>
        <v>1.0096670654696347</v>
      </c>
      <c r="I15" s="107">
        <f t="shared" si="2"/>
        <v>5.6387104381722857</v>
      </c>
      <c r="J15" s="121">
        <v>8352552.2536399998</v>
      </c>
      <c r="K15" s="121">
        <v>7792587.0728799999</v>
      </c>
      <c r="L15" s="105">
        <f t="shared" si="3"/>
        <v>-6.7041206538512812</v>
      </c>
      <c r="M15" s="123">
        <f t="shared" si="4"/>
        <v>5.7429862371211025</v>
      </c>
    </row>
    <row r="16" spans="1:13" ht="22.5" customHeight="1" x14ac:dyDescent="0.25">
      <c r="A16" s="91" t="s">
        <v>213</v>
      </c>
      <c r="B16" s="121">
        <v>500414.13076999999</v>
      </c>
      <c r="C16" s="121">
        <v>649008.31435</v>
      </c>
      <c r="D16" s="105">
        <f t="shared" si="5"/>
        <v>29.694242117294799</v>
      </c>
      <c r="E16" s="123">
        <f t="shared" si="0"/>
        <v>4.76649101815336</v>
      </c>
      <c r="F16" s="121">
        <v>1359889.5569800001</v>
      </c>
      <c r="G16" s="121">
        <v>1618592.9900199999</v>
      </c>
      <c r="H16" s="105">
        <f t="shared" si="1"/>
        <v>19.023856144209258</v>
      </c>
      <c r="I16" s="107">
        <f t="shared" si="2"/>
        <v>4.5700270007920478</v>
      </c>
      <c r="J16" s="121">
        <v>6242228.60953</v>
      </c>
      <c r="K16" s="121">
        <v>6448589.3656200003</v>
      </c>
      <c r="L16" s="105">
        <f t="shared" si="3"/>
        <v>3.3058827062973895</v>
      </c>
      <c r="M16" s="123">
        <f t="shared" si="4"/>
        <v>4.7524858726941375</v>
      </c>
    </row>
    <row r="17" spans="1:13" ht="22.5" customHeight="1" x14ac:dyDescent="0.25">
      <c r="A17" s="91" t="s">
        <v>214</v>
      </c>
      <c r="B17" s="121">
        <v>184062.07306</v>
      </c>
      <c r="C17" s="121">
        <v>208668.16722999999</v>
      </c>
      <c r="D17" s="105">
        <f t="shared" si="5"/>
        <v>13.368367399610333</v>
      </c>
      <c r="E17" s="123">
        <f t="shared" si="0"/>
        <v>1.5325149507097655</v>
      </c>
      <c r="F17" s="121">
        <v>515938.08473</v>
      </c>
      <c r="G17" s="121">
        <v>577268.94272000005</v>
      </c>
      <c r="H17" s="105">
        <f t="shared" si="1"/>
        <v>11.887251553080372</v>
      </c>
      <c r="I17" s="107">
        <f t="shared" si="2"/>
        <v>1.6298937850438115</v>
      </c>
      <c r="J17" s="121">
        <v>2134385.6319200001</v>
      </c>
      <c r="K17" s="121">
        <v>2209479.1115899999</v>
      </c>
      <c r="L17" s="105">
        <f t="shared" si="3"/>
        <v>3.5182714195114304</v>
      </c>
      <c r="M17" s="123">
        <f t="shared" si="4"/>
        <v>1.6283434513332042</v>
      </c>
    </row>
    <row r="18" spans="1:13" ht="22.5" customHeight="1" x14ac:dyDescent="0.25">
      <c r="A18" s="91" t="s">
        <v>215</v>
      </c>
      <c r="B18" s="121">
        <v>172239.80489999999</v>
      </c>
      <c r="C18" s="121">
        <v>171185.54298999999</v>
      </c>
      <c r="D18" s="105">
        <f t="shared" si="5"/>
        <v>-0.61208958673176084</v>
      </c>
      <c r="E18" s="123">
        <f t="shared" si="0"/>
        <v>1.2572325116000123</v>
      </c>
      <c r="F18" s="121">
        <v>438864.64669999998</v>
      </c>
      <c r="G18" s="121">
        <v>440057.30008999998</v>
      </c>
      <c r="H18" s="105">
        <f t="shared" si="1"/>
        <v>0.27175882107798688</v>
      </c>
      <c r="I18" s="107">
        <f t="shared" si="2"/>
        <v>1.24248267211518</v>
      </c>
      <c r="J18" s="121">
        <v>2087765.66493</v>
      </c>
      <c r="K18" s="121">
        <v>1878056.8742200001</v>
      </c>
      <c r="L18" s="105">
        <f t="shared" si="3"/>
        <v>-10.04465176493029</v>
      </c>
      <c r="M18" s="123">
        <f t="shared" si="4"/>
        <v>1.3840916604849631</v>
      </c>
    </row>
    <row r="19" spans="1:13" ht="22.5" customHeight="1" x14ac:dyDescent="0.25">
      <c r="A19" s="91" t="s">
        <v>216</v>
      </c>
      <c r="B19" s="121">
        <v>122185.46139</v>
      </c>
      <c r="C19" s="121">
        <v>149064.84700000001</v>
      </c>
      <c r="D19" s="105">
        <f t="shared" si="5"/>
        <v>21.998841191264589</v>
      </c>
      <c r="E19" s="123">
        <f t="shared" si="0"/>
        <v>1.0947721911074542</v>
      </c>
      <c r="F19" s="121">
        <v>335466.54408999998</v>
      </c>
      <c r="G19" s="121">
        <v>406418.19877000002</v>
      </c>
      <c r="H19" s="105">
        <f t="shared" si="1"/>
        <v>21.150143264648445</v>
      </c>
      <c r="I19" s="107">
        <f t="shared" si="2"/>
        <v>1.1475041307136882</v>
      </c>
      <c r="J19" s="121">
        <v>1428309.8303700001</v>
      </c>
      <c r="K19" s="121">
        <v>1500651.0018</v>
      </c>
      <c r="L19" s="105">
        <f t="shared" si="3"/>
        <v>5.0648094616320094</v>
      </c>
      <c r="M19" s="123">
        <f t="shared" si="4"/>
        <v>1.1059508183171647</v>
      </c>
    </row>
    <row r="20" spans="1:13" ht="22.5" customHeight="1" x14ac:dyDescent="0.25">
      <c r="A20" s="91" t="s">
        <v>217</v>
      </c>
      <c r="B20" s="121">
        <v>111566.11887000001</v>
      </c>
      <c r="C20" s="121">
        <v>114992.8374</v>
      </c>
      <c r="D20" s="105">
        <f t="shared" si="5"/>
        <v>3.071468797792372</v>
      </c>
      <c r="E20" s="123">
        <f t="shared" si="0"/>
        <v>0.84453822008123214</v>
      </c>
      <c r="F20" s="121">
        <v>378909.63556000002</v>
      </c>
      <c r="G20" s="121">
        <v>325489.70075000002</v>
      </c>
      <c r="H20" s="105">
        <f t="shared" si="1"/>
        <v>-14.098331052217594</v>
      </c>
      <c r="I20" s="107">
        <f t="shared" si="2"/>
        <v>0.91900603183067264</v>
      </c>
      <c r="J20" s="121">
        <v>1849914.6678899999</v>
      </c>
      <c r="K20" s="121">
        <v>1278176.1897100001</v>
      </c>
      <c r="L20" s="105">
        <f t="shared" si="3"/>
        <v>-30.906208167543259</v>
      </c>
      <c r="M20" s="123">
        <f t="shared" si="4"/>
        <v>0.94199117667446064</v>
      </c>
    </row>
    <row r="21" spans="1:13" ht="22.5" customHeight="1" x14ac:dyDescent="0.25">
      <c r="A21" s="91" t="s">
        <v>218</v>
      </c>
      <c r="B21" s="121">
        <v>56429.042479999996</v>
      </c>
      <c r="C21" s="121">
        <v>96186.640369999994</v>
      </c>
      <c r="D21" s="105">
        <f t="shared" si="5"/>
        <v>70.455914441736596</v>
      </c>
      <c r="E21" s="123">
        <f t="shared" si="0"/>
        <v>0.70642046835582628</v>
      </c>
      <c r="F21" s="121">
        <v>145399.48649000001</v>
      </c>
      <c r="G21" s="121">
        <v>214544.68419</v>
      </c>
      <c r="H21" s="105">
        <f t="shared" si="1"/>
        <v>47.555324553883835</v>
      </c>
      <c r="I21" s="107">
        <f t="shared" si="2"/>
        <v>0.60575759667202544</v>
      </c>
      <c r="J21" s="121">
        <v>807968.47282000002</v>
      </c>
      <c r="K21" s="121">
        <v>884943.49956999999</v>
      </c>
      <c r="L21" s="105">
        <f t="shared" si="3"/>
        <v>9.5269839528934845</v>
      </c>
      <c r="M21" s="123">
        <f t="shared" si="4"/>
        <v>0.65218627538312479</v>
      </c>
    </row>
    <row r="22" spans="1:13" ht="24" customHeight="1" x14ac:dyDescent="0.2">
      <c r="A22" s="110" t="s">
        <v>42</v>
      </c>
      <c r="B22" s="122">
        <f>SUM(B9:B21)</f>
        <v>11440823.191299999</v>
      </c>
      <c r="C22" s="122">
        <f>SUM(C9:C21)</f>
        <v>13616060.78514</v>
      </c>
      <c r="D22" s="120">
        <f t="shared" si="5"/>
        <v>19.012946511524866</v>
      </c>
      <c r="E22" s="124">
        <f t="shared" si="0"/>
        <v>100</v>
      </c>
      <c r="F22" s="108">
        <f>SUM(F9:F21)</f>
        <v>31344589.772209998</v>
      </c>
      <c r="G22" s="108">
        <f>SUM(G9:G21)</f>
        <v>35417580.459359996</v>
      </c>
      <c r="H22" s="120">
        <f>(G22-F22)/F22*100</f>
        <v>12.994238293592526</v>
      </c>
      <c r="I22" s="112">
        <f t="shared" si="2"/>
        <v>100</v>
      </c>
      <c r="J22" s="122">
        <f>SUM(J9:J21)</f>
        <v>132363996.83126</v>
      </c>
      <c r="K22" s="122">
        <f>SUM(K9:K21)</f>
        <v>135688764.54049</v>
      </c>
      <c r="L22" s="120">
        <f t="shared" si="3"/>
        <v>2.5118368958505228</v>
      </c>
      <c r="M22" s="124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N25" sqref="N25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112</v>
      </c>
    </row>
    <row r="22" spans="3:14" x14ac:dyDescent="0.2">
      <c r="C22" s="106" t="s">
        <v>119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75"/>
      <c r="I26" s="175"/>
      <c r="N26" t="s">
        <v>43</v>
      </c>
    </row>
    <row r="27" spans="3:14" x14ac:dyDescent="0.2">
      <c r="H27" s="175"/>
      <c r="I27" s="175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75"/>
      <c r="I39" s="175"/>
    </row>
    <row r="40" spans="8:9" x14ac:dyDescent="0.2">
      <c r="H40" s="175"/>
      <c r="I40" s="175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75"/>
      <c r="I51" s="175"/>
    </row>
    <row r="52" spans="3:9" x14ac:dyDescent="0.2">
      <c r="H52" s="175"/>
      <c r="I52" s="175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P5" sqref="P5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4"/>
      <c r="B3" s="119" t="s">
        <v>130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6" s="66" customFormat="1" x14ac:dyDescent="0.2">
      <c r="A4" s="88"/>
      <c r="B4" s="101" t="s">
        <v>105</v>
      </c>
      <c r="C4" s="101" t="s">
        <v>44</v>
      </c>
      <c r="D4" s="101" t="s">
        <v>45</v>
      </c>
      <c r="E4" s="101" t="s">
        <v>46</v>
      </c>
      <c r="F4" s="101" t="s">
        <v>47</v>
      </c>
      <c r="G4" s="101" t="s">
        <v>48</v>
      </c>
      <c r="H4" s="101" t="s">
        <v>49</v>
      </c>
      <c r="I4" s="101" t="s">
        <v>0</v>
      </c>
      <c r="J4" s="101" t="s">
        <v>104</v>
      </c>
      <c r="K4" s="101" t="s">
        <v>50</v>
      </c>
      <c r="L4" s="101" t="s">
        <v>51</v>
      </c>
      <c r="M4" s="101" t="s">
        <v>52</v>
      </c>
      <c r="N4" s="101" t="s">
        <v>53</v>
      </c>
      <c r="O4" s="102" t="s">
        <v>103</v>
      </c>
      <c r="P4" s="102" t="s">
        <v>102</v>
      </c>
    </row>
    <row r="5" spans="1:16" x14ac:dyDescent="0.2">
      <c r="A5" s="93" t="s">
        <v>101</v>
      </c>
      <c r="B5" s="94" t="s">
        <v>178</v>
      </c>
      <c r="C5" s="125">
        <v>1107781.8617700001</v>
      </c>
      <c r="D5" s="125">
        <v>1105743.1521099999</v>
      </c>
      <c r="E5" s="125">
        <v>1306097.2293400001</v>
      </c>
      <c r="F5" s="125">
        <v>0</v>
      </c>
      <c r="G5" s="125">
        <v>0</v>
      </c>
      <c r="H5" s="12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125">
        <v>3519622.2432200001</v>
      </c>
      <c r="P5" s="96">
        <f t="shared" ref="P5:P24" si="0">O5/O$26*100</f>
        <v>9.9375005225402084</v>
      </c>
    </row>
    <row r="6" spans="1:16" x14ac:dyDescent="0.2">
      <c r="A6" s="93" t="s">
        <v>100</v>
      </c>
      <c r="B6" s="94" t="s">
        <v>179</v>
      </c>
      <c r="C6" s="125">
        <v>667804.92584000004</v>
      </c>
      <c r="D6" s="125">
        <v>700094.51830999996</v>
      </c>
      <c r="E6" s="125">
        <v>867772.81452999997</v>
      </c>
      <c r="F6" s="125">
        <v>0</v>
      </c>
      <c r="G6" s="125">
        <v>0</v>
      </c>
      <c r="H6" s="12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125">
        <v>2235672.25868</v>
      </c>
      <c r="P6" s="96">
        <f t="shared" si="0"/>
        <v>6.312323511893557</v>
      </c>
    </row>
    <row r="7" spans="1:16" x14ac:dyDescent="0.2">
      <c r="A7" s="93" t="s">
        <v>99</v>
      </c>
      <c r="B7" s="94" t="s">
        <v>180</v>
      </c>
      <c r="C7" s="125">
        <v>623290.53284999996</v>
      </c>
      <c r="D7" s="125">
        <v>696428.72025999997</v>
      </c>
      <c r="E7" s="125">
        <v>842827.36762999999</v>
      </c>
      <c r="F7" s="125">
        <v>0</v>
      </c>
      <c r="G7" s="125">
        <v>0</v>
      </c>
      <c r="H7" s="12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125">
        <v>2162546.6207400002</v>
      </c>
      <c r="P7" s="96">
        <f t="shared" si="0"/>
        <v>6.1058564495150067</v>
      </c>
    </row>
    <row r="8" spans="1:16" x14ac:dyDescent="0.2">
      <c r="A8" s="93" t="s">
        <v>98</v>
      </c>
      <c r="B8" s="94" t="s">
        <v>181</v>
      </c>
      <c r="C8" s="125">
        <v>611361.07649999997</v>
      </c>
      <c r="D8" s="125">
        <v>678978.82478999998</v>
      </c>
      <c r="E8" s="125">
        <v>812835.96600999997</v>
      </c>
      <c r="F8" s="125">
        <v>0</v>
      </c>
      <c r="G8" s="125">
        <v>0</v>
      </c>
      <c r="H8" s="12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125">
        <v>2103175.8673</v>
      </c>
      <c r="P8" s="96">
        <f t="shared" si="0"/>
        <v>5.9382257060537897</v>
      </c>
    </row>
    <row r="9" spans="1:16" x14ac:dyDescent="0.2">
      <c r="A9" s="93" t="s">
        <v>97</v>
      </c>
      <c r="B9" s="94" t="s">
        <v>182</v>
      </c>
      <c r="C9" s="125">
        <v>509358.47360999999</v>
      </c>
      <c r="D9" s="125">
        <v>607011.53379999998</v>
      </c>
      <c r="E9" s="125">
        <v>714320.81382000004</v>
      </c>
      <c r="F9" s="125">
        <v>0</v>
      </c>
      <c r="G9" s="125">
        <v>0</v>
      </c>
      <c r="H9" s="12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125">
        <v>1830690.8212299999</v>
      </c>
      <c r="P9" s="96">
        <f t="shared" si="0"/>
        <v>5.1688760143585482</v>
      </c>
    </row>
    <row r="10" spans="1:16" x14ac:dyDescent="0.2">
      <c r="A10" s="93" t="s">
        <v>96</v>
      </c>
      <c r="B10" s="94" t="s">
        <v>183</v>
      </c>
      <c r="C10" s="125">
        <v>498997.59360999998</v>
      </c>
      <c r="D10" s="125">
        <v>508843.96541</v>
      </c>
      <c r="E10" s="125">
        <v>594871.89610000001</v>
      </c>
      <c r="F10" s="125">
        <v>0</v>
      </c>
      <c r="G10" s="125">
        <v>0</v>
      </c>
      <c r="H10" s="12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125">
        <v>1602713.4551200001</v>
      </c>
      <c r="P10" s="96">
        <f t="shared" si="0"/>
        <v>4.5251918237583659</v>
      </c>
    </row>
    <row r="11" spans="1:16" x14ac:dyDescent="0.2">
      <c r="A11" s="93" t="s">
        <v>95</v>
      </c>
      <c r="B11" s="94" t="s">
        <v>184</v>
      </c>
      <c r="C11" s="125">
        <v>448102.9472</v>
      </c>
      <c r="D11" s="125">
        <v>436562.66645000002</v>
      </c>
      <c r="E11" s="125">
        <v>585775.52517000004</v>
      </c>
      <c r="F11" s="125">
        <v>0</v>
      </c>
      <c r="G11" s="125">
        <v>0</v>
      </c>
      <c r="H11" s="125">
        <v>0</v>
      </c>
      <c r="I11" s="95">
        <v>0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125">
        <v>1470441.13882</v>
      </c>
      <c r="P11" s="96">
        <f t="shared" si="0"/>
        <v>4.1517266841738705</v>
      </c>
    </row>
    <row r="12" spans="1:16" x14ac:dyDescent="0.2">
      <c r="A12" s="93" t="s">
        <v>94</v>
      </c>
      <c r="B12" s="94" t="s">
        <v>185</v>
      </c>
      <c r="C12" s="125">
        <v>276801.47259999998</v>
      </c>
      <c r="D12" s="125">
        <v>269969.46010000003</v>
      </c>
      <c r="E12" s="125">
        <v>334735.15178999997</v>
      </c>
      <c r="F12" s="125">
        <v>0</v>
      </c>
      <c r="G12" s="125">
        <v>0</v>
      </c>
      <c r="H12" s="12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125">
        <v>881506.08449000004</v>
      </c>
      <c r="P12" s="96">
        <f t="shared" si="0"/>
        <v>2.4888941397379938</v>
      </c>
    </row>
    <row r="13" spans="1:16" x14ac:dyDescent="0.2">
      <c r="A13" s="93" t="s">
        <v>93</v>
      </c>
      <c r="B13" s="94" t="s">
        <v>219</v>
      </c>
      <c r="C13" s="125">
        <v>246542.86496000001</v>
      </c>
      <c r="D13" s="125">
        <v>275766.14341000002</v>
      </c>
      <c r="E13" s="125">
        <v>318851.76791</v>
      </c>
      <c r="F13" s="125">
        <v>0</v>
      </c>
      <c r="G13" s="125">
        <v>0</v>
      </c>
      <c r="H13" s="12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125">
        <v>841160.77627999999</v>
      </c>
      <c r="P13" s="96">
        <f t="shared" si="0"/>
        <v>2.3749809144788756</v>
      </c>
    </row>
    <row r="14" spans="1:16" x14ac:dyDescent="0.2">
      <c r="A14" s="93" t="s">
        <v>92</v>
      </c>
      <c r="B14" s="94" t="s">
        <v>186</v>
      </c>
      <c r="C14" s="125">
        <v>218956.32694999999</v>
      </c>
      <c r="D14" s="125">
        <v>254763.7121</v>
      </c>
      <c r="E14" s="125">
        <v>329275.09857999999</v>
      </c>
      <c r="F14" s="125">
        <v>0</v>
      </c>
      <c r="G14" s="125">
        <v>0</v>
      </c>
      <c r="H14" s="12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125">
        <v>802995.13763000001</v>
      </c>
      <c r="P14" s="96">
        <f t="shared" si="0"/>
        <v>2.2672218915445077</v>
      </c>
    </row>
    <row r="15" spans="1:16" x14ac:dyDescent="0.2">
      <c r="A15" s="93" t="s">
        <v>91</v>
      </c>
      <c r="B15" s="94" t="s">
        <v>220</v>
      </c>
      <c r="C15" s="125">
        <v>272700.65165000001</v>
      </c>
      <c r="D15" s="125">
        <v>285938.45153000002</v>
      </c>
      <c r="E15" s="125">
        <v>233846.25065999999</v>
      </c>
      <c r="F15" s="125">
        <v>0</v>
      </c>
      <c r="G15" s="125">
        <v>0</v>
      </c>
      <c r="H15" s="125">
        <v>0</v>
      </c>
      <c r="I15" s="95">
        <v>0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125">
        <v>792485.35384</v>
      </c>
      <c r="P15" s="96">
        <f t="shared" si="0"/>
        <v>2.2375479735250106</v>
      </c>
    </row>
    <row r="16" spans="1:16" x14ac:dyDescent="0.2">
      <c r="A16" s="93" t="s">
        <v>90</v>
      </c>
      <c r="B16" s="94" t="s">
        <v>187</v>
      </c>
      <c r="C16" s="125">
        <v>223432.95014</v>
      </c>
      <c r="D16" s="125">
        <v>244880.30348</v>
      </c>
      <c r="E16" s="125">
        <v>321898.86934999999</v>
      </c>
      <c r="F16" s="125">
        <v>0</v>
      </c>
      <c r="G16" s="125">
        <v>0</v>
      </c>
      <c r="H16" s="125">
        <v>0</v>
      </c>
      <c r="I16" s="95">
        <v>0</v>
      </c>
      <c r="J16" s="95">
        <v>0</v>
      </c>
      <c r="K16" s="95">
        <v>0</v>
      </c>
      <c r="L16" s="95">
        <v>0</v>
      </c>
      <c r="M16" s="95">
        <v>0</v>
      </c>
      <c r="N16" s="95">
        <v>0</v>
      </c>
      <c r="O16" s="125">
        <v>790212.12297000003</v>
      </c>
      <c r="P16" s="96">
        <f t="shared" si="0"/>
        <v>2.2311296049054814</v>
      </c>
    </row>
    <row r="17" spans="1:16" x14ac:dyDescent="0.2">
      <c r="A17" s="93" t="s">
        <v>89</v>
      </c>
      <c r="B17" s="94" t="s">
        <v>221</v>
      </c>
      <c r="C17" s="125">
        <v>218099.23949000001</v>
      </c>
      <c r="D17" s="125">
        <v>212129.21317999999</v>
      </c>
      <c r="E17" s="125">
        <v>314450.45585000003</v>
      </c>
      <c r="F17" s="125">
        <v>0</v>
      </c>
      <c r="G17" s="125">
        <v>0</v>
      </c>
      <c r="H17" s="12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125">
        <v>744678.90852000006</v>
      </c>
      <c r="P17" s="96">
        <f t="shared" si="0"/>
        <v>2.1025685517238641</v>
      </c>
    </row>
    <row r="18" spans="1:16" x14ac:dyDescent="0.2">
      <c r="A18" s="93" t="s">
        <v>88</v>
      </c>
      <c r="B18" s="94" t="s">
        <v>222</v>
      </c>
      <c r="C18" s="125">
        <v>205348.92507999999</v>
      </c>
      <c r="D18" s="125">
        <v>236267.89418999999</v>
      </c>
      <c r="E18" s="125">
        <v>274941.08085000003</v>
      </c>
      <c r="F18" s="125">
        <v>0</v>
      </c>
      <c r="G18" s="125">
        <v>0</v>
      </c>
      <c r="H18" s="125">
        <v>0</v>
      </c>
      <c r="I18" s="95">
        <v>0</v>
      </c>
      <c r="J18" s="95">
        <v>0</v>
      </c>
      <c r="K18" s="95">
        <v>0</v>
      </c>
      <c r="L18" s="95">
        <v>0</v>
      </c>
      <c r="M18" s="95">
        <v>0</v>
      </c>
      <c r="N18" s="95">
        <v>0</v>
      </c>
      <c r="O18" s="125">
        <v>716557.90012000001</v>
      </c>
      <c r="P18" s="96">
        <f t="shared" si="0"/>
        <v>2.0231701059935929</v>
      </c>
    </row>
    <row r="19" spans="1:16" x14ac:dyDescent="0.2">
      <c r="A19" s="93" t="s">
        <v>87</v>
      </c>
      <c r="B19" s="94" t="s">
        <v>223</v>
      </c>
      <c r="C19" s="125">
        <v>193990.65963000001</v>
      </c>
      <c r="D19" s="125">
        <v>228565.76733999999</v>
      </c>
      <c r="E19" s="125">
        <v>288652.44646000001</v>
      </c>
      <c r="F19" s="125">
        <v>0</v>
      </c>
      <c r="G19" s="125">
        <v>0</v>
      </c>
      <c r="H19" s="125">
        <v>0</v>
      </c>
      <c r="I19" s="95">
        <v>0</v>
      </c>
      <c r="J19" s="95">
        <v>0</v>
      </c>
      <c r="K19" s="95">
        <v>0</v>
      </c>
      <c r="L19" s="95">
        <v>0</v>
      </c>
      <c r="M19" s="95">
        <v>0</v>
      </c>
      <c r="N19" s="95">
        <v>0</v>
      </c>
      <c r="O19" s="125">
        <v>711208.87343000004</v>
      </c>
      <c r="P19" s="96">
        <f t="shared" si="0"/>
        <v>2.0080673614790778</v>
      </c>
    </row>
    <row r="20" spans="1:16" x14ac:dyDescent="0.2">
      <c r="A20" s="93" t="s">
        <v>86</v>
      </c>
      <c r="B20" s="94" t="s">
        <v>224</v>
      </c>
      <c r="C20" s="125">
        <v>218051.97732999999</v>
      </c>
      <c r="D20" s="125">
        <v>179638.85754999999</v>
      </c>
      <c r="E20" s="125">
        <v>245754.91644</v>
      </c>
      <c r="F20" s="125">
        <v>0</v>
      </c>
      <c r="G20" s="125">
        <v>0</v>
      </c>
      <c r="H20" s="12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125">
        <v>643445.75132000004</v>
      </c>
      <c r="P20" s="96">
        <f t="shared" si="0"/>
        <v>1.8167411296159077</v>
      </c>
    </row>
    <row r="21" spans="1:16" x14ac:dyDescent="0.2">
      <c r="A21" s="93" t="s">
        <v>85</v>
      </c>
      <c r="B21" s="94" t="s">
        <v>225</v>
      </c>
      <c r="C21" s="125">
        <v>166209.27797</v>
      </c>
      <c r="D21" s="125">
        <v>198240.96387000001</v>
      </c>
      <c r="E21" s="125">
        <v>241606.39996000001</v>
      </c>
      <c r="F21" s="125">
        <v>0</v>
      </c>
      <c r="G21" s="125">
        <v>0</v>
      </c>
      <c r="H21" s="12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125">
        <v>606056.64179999998</v>
      </c>
      <c r="P21" s="96">
        <f t="shared" si="0"/>
        <v>1.7111746029501398</v>
      </c>
    </row>
    <row r="22" spans="1:16" x14ac:dyDescent="0.2">
      <c r="A22" s="93" t="s">
        <v>84</v>
      </c>
      <c r="B22" s="94" t="s">
        <v>226</v>
      </c>
      <c r="C22" s="125">
        <v>157101.51887</v>
      </c>
      <c r="D22" s="125">
        <v>205616.32347</v>
      </c>
      <c r="E22" s="125">
        <v>214933.95074999999</v>
      </c>
      <c r="F22" s="125">
        <v>0</v>
      </c>
      <c r="G22" s="125">
        <v>0</v>
      </c>
      <c r="H22" s="12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125">
        <v>577651.79309000005</v>
      </c>
      <c r="P22" s="96">
        <f t="shared" si="0"/>
        <v>1.6309747464337041</v>
      </c>
    </row>
    <row r="23" spans="1:16" x14ac:dyDescent="0.2">
      <c r="A23" s="93" t="s">
        <v>83</v>
      </c>
      <c r="B23" s="94" t="s">
        <v>227</v>
      </c>
      <c r="C23" s="125">
        <v>149800.11898</v>
      </c>
      <c r="D23" s="125">
        <v>171432.19544000001</v>
      </c>
      <c r="E23" s="125">
        <v>188174.57221000001</v>
      </c>
      <c r="F23" s="125">
        <v>0</v>
      </c>
      <c r="G23" s="125">
        <v>0</v>
      </c>
      <c r="H23" s="12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125">
        <v>509406.88663000002</v>
      </c>
      <c r="P23" s="96">
        <f t="shared" si="0"/>
        <v>1.4382882173854881</v>
      </c>
    </row>
    <row r="24" spans="1:16" x14ac:dyDescent="0.2">
      <c r="A24" s="93" t="s">
        <v>82</v>
      </c>
      <c r="B24" s="94" t="s">
        <v>228</v>
      </c>
      <c r="C24" s="125">
        <v>121751.55164999999</v>
      </c>
      <c r="D24" s="125">
        <v>147512.90541000001</v>
      </c>
      <c r="E24" s="125">
        <v>182747.05175000001</v>
      </c>
      <c r="F24" s="125">
        <v>0</v>
      </c>
      <c r="G24" s="125">
        <v>0</v>
      </c>
      <c r="H24" s="125">
        <v>0</v>
      </c>
      <c r="I24" s="95">
        <v>0</v>
      </c>
      <c r="J24" s="95">
        <v>0</v>
      </c>
      <c r="K24" s="95">
        <v>0</v>
      </c>
      <c r="L24" s="95">
        <v>0</v>
      </c>
      <c r="M24" s="95">
        <v>0</v>
      </c>
      <c r="N24" s="95">
        <v>0</v>
      </c>
      <c r="O24" s="125">
        <v>452011.50881000003</v>
      </c>
      <c r="P24" s="96">
        <f t="shared" si="0"/>
        <v>1.2762348611833092</v>
      </c>
    </row>
    <row r="25" spans="1:16" x14ac:dyDescent="0.2">
      <c r="A25" s="97"/>
      <c r="B25" s="176" t="s">
        <v>81</v>
      </c>
      <c r="C25" s="176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126">
        <f>SUM(O5:O24)</f>
        <v>23994240.144040003</v>
      </c>
      <c r="P25" s="99">
        <f>SUM(P5:P24)</f>
        <v>67.746694813250301</v>
      </c>
    </row>
    <row r="26" spans="1:16" ht="13.5" customHeight="1" x14ac:dyDescent="0.2">
      <c r="A26" s="97"/>
      <c r="B26" s="177" t="s">
        <v>80</v>
      </c>
      <c r="C26" s="177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26">
        <v>35417580.459360011</v>
      </c>
      <c r="P26" s="95">
        <f>O26/O$26*100</f>
        <v>100</v>
      </c>
    </row>
    <row r="27" spans="1:16" x14ac:dyDescent="0.2">
      <c r="B27" s="65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topLeftCell="A13" zoomScaleNormal="100" workbookViewId="0">
      <selection activeCell="O37" sqref="O37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2002_2017_AYLIK_IHR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2017-04-01T04:13:24Z</dcterms:modified>
</cp:coreProperties>
</file>