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62913"/>
</workbook>
</file>

<file path=xl/calcChain.xml><?xml version="1.0" encoding="utf-8"?>
<calcChain xmlns="http://schemas.openxmlformats.org/spreadsheetml/2006/main">
  <c r="O26" i="23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14" i="1"/>
  <c r="L45" i="1"/>
  <c r="L46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4" i="1"/>
  <c r="H45" i="1"/>
  <c r="H46" i="1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K22" i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2" i="2"/>
  <c r="K29" i="2"/>
  <c r="K18" i="2"/>
  <c r="C8" i="1"/>
  <c r="G23" i="2"/>
  <c r="K27" i="2"/>
  <c r="C22" i="1"/>
  <c r="C22" i="2" s="1"/>
  <c r="G42" i="2"/>
  <c r="K44" i="1"/>
  <c r="M9" i="1" s="1"/>
  <c r="J46" i="2"/>
  <c r="J44" i="2" l="1"/>
  <c r="J45" i="1"/>
  <c r="C8" i="2"/>
  <c r="C44" i="1"/>
  <c r="M8" i="1"/>
  <c r="B8" i="2"/>
  <c r="B44" i="1"/>
  <c r="G8" i="2"/>
  <c r="G44" i="1"/>
  <c r="M11" i="1"/>
  <c r="M13" i="1"/>
  <c r="M12" i="1"/>
  <c r="M10" i="1"/>
  <c r="K44" i="2"/>
  <c r="M27" i="2" s="1"/>
  <c r="F8" i="2"/>
  <c r="F44" i="1"/>
  <c r="F46" i="2"/>
  <c r="C46" i="2"/>
  <c r="C45" i="2"/>
  <c r="B46" i="2"/>
  <c r="F44" i="2" l="1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12" i="1"/>
  <c r="I11" i="1"/>
  <c r="I10" i="1"/>
  <c r="I13" i="1"/>
  <c r="G44" i="2"/>
  <c r="I8" i="2" s="1"/>
  <c r="I9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<sst xmlns="http://schemas.openxmlformats.org/spreadsheetml/2006/main" count="421" uniqueCount="230">
  <si>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</si>
  <si>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</si>
  <si>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</si>
  <si>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</si>
  <si>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</si>
  <si>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</si>
  <si>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</si>
  <si>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</si>
  <si>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</si>
  <si>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</si>
  <si>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</si>
  <si>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</si>
  <si>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</si>
  <si>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</si>
  <si>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</si>
  <si>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</si>
  <si>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</si>
  <si>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</si>
  <si>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</si>
  <si>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</si>
  <si>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</si>
  <si>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</si>
  <si>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</si>
  <si>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</si>
  <si>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</si>
  <si>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</si>
  <si>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</si>
  <si>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</si>
  <si>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</si>
  <si>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</si>
  <si>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</si>
  <si>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</si>
  <si>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</si>
  <si>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</si>
  <si>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</si>
  <si>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</si>
  <si>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</si>
  <si>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</si>
  <si>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</si>
  <si>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</si>
  <si>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</si>
  <si>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</si>
  <si>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</si>
  <si>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</si>
  <si>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</si>
  <si>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</si>
  <si>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</si>
  <si>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</si>
  <si>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</si>
  <si>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</si>
  <si>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</si>
  <si>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</si>
  <si>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</si>
  <si>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</si>
  <si>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</si>
  <si>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</si>
  <si>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</si>
  <si>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</si>
  <si>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</si>
  <si>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</si>
  <si>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</si>
  <si>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</si>
  <si>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</si>
  <si>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</si>
  <si>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</si>
  <si>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</si>
  <si>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</si>
  <si>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</si>
  <si>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</si>
  <si>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</si>
  <si>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</si>
  <si>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</si>
  <si>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</si>
  <si>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</si>
  <si>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</si>
  <si>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</si>
  <si>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</si>
  <si>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</si>
  <si>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</si>
  <si>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</si>
  <si>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</si>
  <si>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</si>
  <si>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</si>
  <si>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</si>
  <si>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</si>
  <si>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</si>
  <si>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</si>
  <si>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</si>
  <si>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</si>
  <si>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</si>
  <si>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</si>
  <si>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</si>
  <si>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</si>
  <si>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</si>
  <si>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</si>
  <si>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</si>
  <si>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</si>
  <si>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</si>
  <si>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</si>
  <si>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</si>
  <si>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</si>
  <si>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</si>
  <si>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</si>
  <si>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</si>
  <si>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</si>
  <si>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</si>
  <si>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</si>
  <si>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</si>
  <si>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</si>
  <si>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</si>
  <si>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</si>
  <si>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</si>
  <si>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</si>
  <si>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</si>
  <si>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</si>
  <si>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</si>
  <si>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</si>
  <si>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</si>
  <si>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Değişim    ('16/'15)</t>
  </si>
  <si>
    <t xml:space="preserve"> Pay(16)  (%)</t>
  </si>
  <si>
    <t>Not: İlgili dönem ortalama MB Dolar Satış Kuru baz alınarak hesaplanmıştır.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</si>
  <si>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</si>
  <si>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</si>
  <si>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</si>
  <si>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</si>
  <si>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</si>
  <si>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</si>
  <si>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1 - 30 NISAN İHRACAT RAKAMLARI</t>
  </si>
  <si>
    <t xml:space="preserve">SEKTÖREL BAZDA İHRACAT RAKAMLARI -1.000 $ </t>
  </si>
  <si>
    <t>1 - 30 NISAN</t>
  </si>
  <si>
    <t>1 OCAK  -  30 NISAN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</si>
  <si>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</si>
  <si>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</si>
  <si>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</si>
  <si>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</si>
  <si>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</si>
  <si>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</si>
  <si>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</si>
  <si>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</si>
  <si>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</si>
  <si>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</si>
  <si>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</si>
  <si>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</si>
  <si>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</si>
  <si>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</si>
  <si>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</si>
  <si>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</si>
  <si>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</si>
  <si>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</si>
  <si>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</si>
  <si>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</si>
  <si>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</si>
  <si>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</si>
  <si>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</si>
  <si>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</si>
  <si>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</si>
  <si>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</si>
  <si>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</si>
  <si>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</si>
  <si>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</si>
  <si>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1 - 30 NISAN</t>
  </si>
  <si>
    <t>2017  1 - 30 NISAN</t>
  </si>
  <si>
    <t>CEBELİ TARIK</t>
  </si>
  <si>
    <t xml:space="preserve">JAMAIKA </t>
  </si>
  <si>
    <t xml:space="preserve">GUATEMALA </t>
  </si>
  <si>
    <t xml:space="preserve">HAITI </t>
  </si>
  <si>
    <t xml:space="preserve">MALTA </t>
  </si>
  <si>
    <t>PANAMA</t>
  </si>
  <si>
    <t xml:space="preserve">MORİTANYA </t>
  </si>
  <si>
    <t xml:space="preserve">SENEGAL </t>
  </si>
  <si>
    <t>BİRLEŞİK ARAP EMİRLİKLERİ</t>
  </si>
  <si>
    <t xml:space="preserve">KENYA </t>
  </si>
  <si>
    <t xml:space="preserve">ALMANYA </t>
  </si>
  <si>
    <t>BİRLEŞİK KRALLIK</t>
  </si>
  <si>
    <t>BİRLEŞİK DEVLETLER</t>
  </si>
  <si>
    <t>İTALYA</t>
  </si>
  <si>
    <t>IRAK</t>
  </si>
  <si>
    <t>İSPANYA</t>
  </si>
  <si>
    <t>FRANSA</t>
  </si>
  <si>
    <t xml:space="preserve">SUUDİ ARABİSTAN </t>
  </si>
  <si>
    <t>HOLLANDA</t>
  </si>
  <si>
    <t>İSTANBUL</t>
  </si>
  <si>
    <t>BURSA</t>
  </si>
  <si>
    <t>KOCAELI</t>
  </si>
  <si>
    <t>İZMIR</t>
  </si>
  <si>
    <t>GAZIANTEP</t>
  </si>
  <si>
    <t>ANKARA</t>
  </si>
  <si>
    <t>SAKARYA</t>
  </si>
  <si>
    <t>MANISA</t>
  </si>
  <si>
    <t>HATAY</t>
  </si>
  <si>
    <t>DENIZLI</t>
  </si>
  <si>
    <t>MUŞ</t>
  </si>
  <si>
    <t>GÜMÜŞHANE</t>
  </si>
  <si>
    <t>ELAZIĞ</t>
  </si>
  <si>
    <t>BINGÖL</t>
  </si>
  <si>
    <t>TUNCELI</t>
  </si>
  <si>
    <t>BITLIS</t>
  </si>
  <si>
    <t>KASTAMONU</t>
  </si>
  <si>
    <t>VAN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</si>
  <si>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</si>
  <si>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</si>
  <si>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</si>
  <si>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</si>
  <si>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</si>
  <si>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</si>
  <si>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</si>
  <si>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</si>
  <si>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</si>
  <si>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</si>
  <si>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</si>
  <si>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</si>
  <si>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</si>
  <si>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İSRAİL</t>
  </si>
  <si>
    <t>İRAN (İSLAM CUM.)</t>
  </si>
  <si>
    <t xml:space="preserve">POLONYA </t>
  </si>
  <si>
    <t>BELÇİKA</t>
  </si>
  <si>
    <t xml:space="preserve">ROMANYA </t>
  </si>
  <si>
    <t>ÇİN HALK CUMHURİYETİ</t>
  </si>
  <si>
    <t>BULGARİSTAN</t>
  </si>
  <si>
    <t xml:space="preserve">MISIR </t>
  </si>
  <si>
    <t xml:space="preserve">RUSYA FEDERASYONU </t>
  </si>
  <si>
    <t>CEZAYİR</t>
  </si>
  <si>
    <t>NİSAN (2017/2016)</t>
  </si>
  <si>
    <t>OCAK-NİSAN
(2017/2016)</t>
  </si>
  <si>
    <t>1 Nisan - 30 Nisan</t>
  </si>
  <si>
    <t>1 Ocak - 30 Nisan</t>
  </si>
  <si>
    <t>1 Mayıs - 30 Nisan</t>
  </si>
  <si>
    <r>
      <t xml:space="preserve">* </t>
    </r>
    <r>
      <rPr>
        <i/>
        <sz val="10"/>
        <color indexed="8"/>
        <rFont val="Arial"/>
        <family val="2"/>
        <charset val="162"/>
      </rPr>
      <t>Aylar bazında toplam ihracat grafiğinde son ay TİM,</t>
    </r>
  </si>
  <si>
    <t>önceki aylar TÜİK verisi kullanılmıştır.</t>
  </si>
  <si>
    <t>*Ocak - Nisan dönemi için ilk ay TUİK, son ay TİM rakamı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</si>
</sst>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9" applyNumberFormat="0" applyFill="0" applyAlignment="0" applyProtection="0"/>
    <xf numFmtId="0" fontId="59" fillId="0" borderId="20" applyNumberFormat="0" applyFill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3" applyNumberFormat="0" applyAlignment="0" applyProtection="0"/>
    <xf numFmtId="0" fontId="62" fillId="40" borderId="23" applyNumberFormat="0" applyAlignment="0" applyProtection="0"/>
    <xf numFmtId="0" fontId="63" fillId="41" borderId="24" applyNumberFormat="0" applyAlignment="0" applyProtection="0"/>
    <xf numFmtId="0" fontId="63" fillId="41" borderId="24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5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3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0" applyNumberFormat="0" applyFill="0" applyAlignment="0" applyProtection="0"/>
    <xf numFmtId="0" fontId="7" fillId="0" borderId="2" applyNumberFormat="0" applyFill="0" applyAlignment="0" applyProtection="0"/>
    <xf numFmtId="0" fontId="60" fillId="0" borderId="21" applyNumberFormat="0" applyFill="0" applyAlignment="0" applyProtection="0"/>
    <xf numFmtId="0" fontId="8" fillId="0" borderId="3" applyNumberFormat="0" applyFill="0" applyAlignment="0" applyProtection="0"/>
    <xf numFmtId="0" fontId="61" fillId="0" borderId="22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3" applyNumberFormat="0" applyAlignment="0" applyProtection="0"/>
    <xf numFmtId="0" fontId="65" fillId="32" borderId="23" applyNumberFormat="0" applyAlignment="0" applyProtection="0"/>
    <xf numFmtId="0" fontId="11" fillId="0" borderId="6" applyNumberFormat="0" applyFill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26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28" fillId="29" borderId="26" applyNumberFormat="0" applyFont="0" applyAlignment="0" applyProtection="0"/>
    <xf numFmtId="0" fontId="10" fillId="3" borderId="5" applyNumberFormat="0" applyAlignment="0" applyProtection="0"/>
    <xf numFmtId="0" fontId="64" fillId="40" borderId="25" applyNumberFormat="0" applyAlignment="0" applyProtection="0"/>
    <xf numFmtId="0" fontId="64" fillId="40" borderId="25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27" applyNumberFormat="0" applyFill="0" applyAlignment="0" applyProtection="0"/>
    <xf numFmtId="0" fontId="14" fillId="0" borderId="8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3" applyNumberFormat="0" applyAlignment="0" applyProtection="0"/>
    <xf numFmtId="0" fontId="62" fillId="40" borderId="23" applyNumberFormat="0" applyAlignment="0" applyProtection="0"/>
    <xf numFmtId="0" fontId="62" fillId="40" borderId="23" applyNumberFormat="0" applyAlignment="0" applyProtection="0"/>
    <xf numFmtId="0" fontId="63" fillId="41" borderId="24" applyNumberFormat="0" applyAlignment="0" applyProtection="0"/>
    <xf numFmtId="0" fontId="63" fillId="41" borderId="24" applyNumberFormat="0" applyAlignment="0" applyProtection="0"/>
    <xf numFmtId="0" fontId="63" fillId="41" borderId="24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3" applyNumberFormat="0" applyAlignment="0" applyProtection="0"/>
    <xf numFmtId="0" fontId="65" fillId="32" borderId="23" applyNumberFormat="0" applyAlignment="0" applyProtection="0"/>
    <xf numFmtId="0" fontId="65" fillId="32" borderId="23" applyNumberFormat="0" applyAlignment="0" applyProtection="0"/>
    <xf numFmtId="0" fontId="65" fillId="32" borderId="23" applyNumberFormat="0" applyAlignment="0" applyProtection="0"/>
    <xf numFmtId="0" fontId="63" fillId="41" borderId="24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2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2" fillId="4" borderId="7" applyNumberFormat="0" applyFont="0" applyAlignment="0" applyProtection="0"/>
    <xf numFmtId="0" fontId="16" fillId="29" borderId="26" applyNumberFormat="0" applyFont="0" applyAlignment="0" applyProtection="0"/>
    <xf numFmtId="0" fontId="67" fillId="32" borderId="0" applyNumberFormat="0" applyBorder="0" applyAlignment="0" applyProtection="0"/>
    <xf numFmtId="0" fontId="64" fillId="40" borderId="25" applyNumberFormat="0" applyAlignment="0" applyProtection="0"/>
    <xf numFmtId="0" fontId="64" fillId="40" borderId="25" applyNumberFormat="0" applyAlignment="0" applyProtection="0"/>
    <xf numFmtId="0" fontId="64" fillId="40" borderId="25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7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0" fontId="45" fillId="0" borderId="0" xfId="0" applyFont="1"/>
    <xf numFmtId="0" fontId="46" fillId="26" borderId="14" xfId="0" applyFont="1" applyFill="1" applyBorder="1"/>
    <xf numFmtId="0" fontId="47" fillId="0" borderId="0" xfId="0" applyFont="1"/>
    <xf numFmtId="0" fontId="48" fillId="26" borderId="14" xfId="0" applyFont="1" applyFill="1" applyBorder="1"/>
    <xf numFmtId="0" fontId="50" fillId="0" borderId="0" xfId="0" applyFont="1"/>
    <xf numFmtId="0" fontId="51" fillId="26" borderId="16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28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5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17" xfId="0" applyNumberFormat="1" applyFont="1" applyFill="1" applyBorder="1" applyAlignment="1">
      <alignment horizontal="right"/>
    </xf>
    <xf numFmtId="3" fontId="51" fillId="26" borderId="18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166" fontId="21" fillId="45" borderId="9" xfId="2" applyNumberFormat="1" applyFont="1" applyFill="1" applyBorder="1" applyAlignment="1">
      <alignment horizontal="center"/>
    </xf>
    <xf numFmtId="166" fontId="75" fillId="45" borderId="9" xfId="2" applyNumberFormat="1" applyFont="1" applyFill="1" applyBorder="1" applyAlignment="1">
      <alignment horizontal="center"/>
    </xf>
    <xf numFmtId="49" fontId="44" fillId="26" borderId="29" xfId="0" applyNumberFormat="1" applyFont="1" applyFill="1" applyBorder="1" applyAlignment="1">
      <alignment horizontal="center"/>
    </xf>
    <xf numFmtId="49" fontId="44" fillId="26" borderId="30" xfId="0" applyNumberFormat="1" applyFont="1" applyFill="1" applyBorder="1" applyAlignment="1">
      <alignment horizontal="center"/>
    </xf>
    <xf numFmtId="0" fontId="44" fillId="26" borderId="31" xfId="0" applyFont="1" applyFill="1" applyBorder="1" applyAlignment="1">
      <alignment horizontal="center"/>
    </xf>
    <xf numFmtId="0" fontId="46" fillId="26" borderId="29" xfId="0" applyFont="1" applyFill="1" applyBorder="1"/>
    <xf numFmtId="3" fontId="46" fillId="26" borderId="30" xfId="0" applyNumberFormat="1" applyFont="1" applyFill="1" applyBorder="1" applyAlignment="1">
      <alignment horizontal="right"/>
    </xf>
    <xf numFmtId="3" fontId="46" fillId="26" borderId="31" xfId="0" applyNumberFormat="1" applyFont="1" applyFill="1" applyBorder="1" applyAlignment="1">
      <alignment horizontal="right"/>
    </xf>
    <xf numFmtId="0" fontId="48" fillId="26" borderId="32" xfId="0" applyFont="1" applyFill="1" applyBorder="1"/>
    <xf numFmtId="3" fontId="48" fillId="26" borderId="33" xfId="0" applyNumberFormat="1" applyFont="1" applyFill="1" applyBorder="1" applyAlignment="1">
      <alignment horizontal="right"/>
    </xf>
    <xf numFmtId="3" fontId="46" fillId="26" borderId="34" xfId="0" applyNumberFormat="1" applyFont="1" applyFill="1" applyBorder="1" applyAlignment="1">
      <alignment horizontal="right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" xfId="1" builtinId="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7469153.1831199983</c:v>
                </c:pt>
                <c:pt idx="1">
                  <c:v>8788242.6288799997</c:v>
                </c:pt>
                <c:pt idx="2">
                  <c:v>9425388.5901099984</c:v>
                </c:pt>
                <c:pt idx="3">
                  <c:v>9437456.5815200005</c:v>
                </c:pt>
                <c:pt idx="4">
                  <c:v>8852634.6899399981</c:v>
                </c:pt>
                <c:pt idx="5">
                  <c:v>9788748.6766299997</c:v>
                </c:pt>
                <c:pt idx="6">
                  <c:v>7266149.2847800003</c:v>
                </c:pt>
                <c:pt idx="7">
                  <c:v>9145924.8297000006</c:v>
                </c:pt>
                <c:pt idx="8">
                  <c:v>8542752.6935499981</c:v>
                </c:pt>
                <c:pt idx="9">
                  <c:v>9411858.9943299983</c:v>
                </c:pt>
                <c:pt idx="10">
                  <c:v>9508141.3039299995</c:v>
                </c:pt>
                <c:pt idx="11">
                  <c:v>9972465.1665899996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9-4DA4-A9CE-543B381B1FD8}"/>
            </c:ext>
          </c:extLst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8527450.0347599983</c:v>
                </c:pt>
                <c:pt idx="1">
                  <c:v>9303518.073239997</c:v>
                </c:pt>
                <c:pt idx="2">
                  <c:v>11348509.16578</c:v>
                </c:pt>
                <c:pt idx="3">
                  <c:v>9802037.2679899987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9-4DA4-A9CE-543B381B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1856"/>
        <c:axId val="145802416"/>
      </c:lineChart>
      <c:catAx>
        <c:axId val="1458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80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02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801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96387.542220000003</c:v>
                </c:pt>
                <c:pt idx="1">
                  <c:v>93916.162509999995</c:v>
                </c:pt>
                <c:pt idx="2">
                  <c:v>115763.94263000001</c:v>
                </c:pt>
                <c:pt idx="3">
                  <c:v>97707.462880000006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F-4708-8355-053ACD38F832}"/>
            </c:ext>
          </c:extLst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108063.88145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54505.851459999998</c:v>
                </c:pt>
                <c:pt idx="7">
                  <c:v>88499.630420000001</c:v>
                </c:pt>
                <c:pt idx="8">
                  <c:v>133309.95624</c:v>
                </c:pt>
                <c:pt idx="9">
                  <c:v>164988.28182</c:v>
                </c:pt>
                <c:pt idx="10">
                  <c:v>145164.17379</c:v>
                </c:pt>
                <c:pt idx="11">
                  <c:v>115269.88946000001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F-4708-8355-053ACD38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85696"/>
        <c:axId val="149286256"/>
      </c:lineChart>
      <c:catAx>
        <c:axId val="1492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8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8625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85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154286.45527000001</c:v>
                </c:pt>
                <c:pt idx="1">
                  <c:v>152199.54157999999</c:v>
                </c:pt>
                <c:pt idx="2">
                  <c:v>167069.70240000001</c:v>
                </c:pt>
                <c:pt idx="3">
                  <c:v>137766.57957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A-4B45-ACEF-E9858FAAD3F6}"/>
            </c:ext>
          </c:extLst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112831.10505</c:v>
                </c:pt>
                <c:pt idx="7">
                  <c:v>122918.08375000001</c:v>
                </c:pt>
                <c:pt idx="8">
                  <c:v>137884.89418999999</c:v>
                </c:pt>
                <c:pt idx="9">
                  <c:v>250890.98298999999</c:v>
                </c:pt>
                <c:pt idx="10">
                  <c:v>231839.25833000001</c:v>
                </c:pt>
                <c:pt idx="11">
                  <c:v>203877.35944999999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A-4B45-ACEF-E9858FAA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89616"/>
        <c:axId val="149290176"/>
      </c:lineChart>
      <c:catAx>
        <c:axId val="14928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9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90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89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25072.38391</c:v>
                </c:pt>
                <c:pt idx="1">
                  <c:v>28978.176670000001</c:v>
                </c:pt>
                <c:pt idx="2">
                  <c:v>31831.564200000001</c:v>
                </c:pt>
                <c:pt idx="3">
                  <c:v>27626.41216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3-4739-A532-E9F07202E6A0}"/>
            </c:ext>
          </c:extLst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3-4739-A532-E9F07202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3536"/>
        <c:axId val="149294096"/>
      </c:lineChart>
      <c:catAx>
        <c:axId val="1492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9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94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93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56699.429049999999</c:v>
                </c:pt>
                <c:pt idx="2">
                  <c:v>62670.285960000001</c:v>
                </c:pt>
                <c:pt idx="3">
                  <c:v>54722.132640000003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C-419E-B9C3-9034B1553E62}"/>
            </c:ext>
          </c:extLst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C-419E-B9C3-9034B155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3984"/>
        <c:axId val="150844544"/>
      </c:lineChart>
      <c:catAx>
        <c:axId val="1508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84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84454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843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7168.6970300000003</c:v>
                </c:pt>
                <c:pt idx="1">
                  <c:v>8665.6867299999994</c:v>
                </c:pt>
                <c:pt idx="2">
                  <c:v>14868.026400000001</c:v>
                </c:pt>
                <c:pt idx="3">
                  <c:v>10099.813260000001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D7A-9866-C00B2A7A0FC6}"/>
            </c:ext>
          </c:extLst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0-4D7A-9866-C00B2A7A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7904"/>
        <c:axId val="150848464"/>
      </c:lineChart>
      <c:catAx>
        <c:axId val="1508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84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84846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84790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171455.06886999999</c:v>
                </c:pt>
                <c:pt idx="1">
                  <c:v>171239.53036999999</c:v>
                </c:pt>
                <c:pt idx="2">
                  <c:v>185819.54715</c:v>
                </c:pt>
                <c:pt idx="3">
                  <c:v>164109.62727999999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3-4BAB-9273-05F90FBD748C}"/>
            </c:ext>
          </c:extLst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174431.12315</c:v>
                </c:pt>
                <c:pt idx="8">
                  <c:v>149466.84672</c:v>
                </c:pt>
                <c:pt idx="9">
                  <c:v>166819.5215</c:v>
                </c:pt>
                <c:pt idx="10">
                  <c:v>175058.29003</c:v>
                </c:pt>
                <c:pt idx="11">
                  <c:v>211832.53851000001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3-4BAB-9273-05F90FBD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51824"/>
        <c:axId val="150852384"/>
      </c:lineChart>
      <c:catAx>
        <c:axId val="15085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85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852384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85182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312242.62501999998</c:v>
                </c:pt>
                <c:pt idx="1">
                  <c:v>331411.42212</c:v>
                </c:pt>
                <c:pt idx="2">
                  <c:v>391498.96944000002</c:v>
                </c:pt>
                <c:pt idx="3">
                  <c:v>370664.88776000001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7-472E-8C8A-FB6062E4F4B3}"/>
            </c:ext>
          </c:extLst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369384.29501</c:v>
                </c:pt>
                <c:pt idx="3">
                  <c:v>344801.37011000002</c:v>
                </c:pt>
                <c:pt idx="4">
                  <c:v>359476.89548000001</c:v>
                </c:pt>
                <c:pt idx="5">
                  <c:v>379954.45539999998</c:v>
                </c:pt>
                <c:pt idx="6">
                  <c:v>272883.78418000002</c:v>
                </c:pt>
                <c:pt idx="7">
                  <c:v>366542.71085999999</c:v>
                </c:pt>
                <c:pt idx="8">
                  <c:v>318557.67203000002</c:v>
                </c:pt>
                <c:pt idx="9">
                  <c:v>348211.95416999998</c:v>
                </c:pt>
                <c:pt idx="10">
                  <c:v>370055.95185000001</c:v>
                </c:pt>
                <c:pt idx="11">
                  <c:v>353926.53048999998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7-472E-8C8A-FB6062E4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55744"/>
        <c:axId val="150856304"/>
      </c:lineChart>
      <c:catAx>
        <c:axId val="1508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85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85630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8557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615129.65134999994</c:v>
                </c:pt>
                <c:pt idx="1">
                  <c:v>637873.88976000005</c:v>
                </c:pt>
                <c:pt idx="2">
                  <c:v>758881.03610999999</c:v>
                </c:pt>
                <c:pt idx="3">
                  <c:v>659825.13803000003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B-4940-848C-956FE02607BE}"/>
            </c:ext>
          </c:extLst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596370.85843000002</c:v>
                </c:pt>
                <c:pt idx="1">
                  <c:v>632879.71793000004</c:v>
                </c:pt>
                <c:pt idx="2">
                  <c:v>703260.79868000001</c:v>
                </c:pt>
                <c:pt idx="3">
                  <c:v>689713.00286000001</c:v>
                </c:pt>
                <c:pt idx="4">
                  <c:v>667583.85747000005</c:v>
                </c:pt>
                <c:pt idx="5">
                  <c:v>713443.76679999998</c:v>
                </c:pt>
                <c:pt idx="6">
                  <c:v>517430.16488</c:v>
                </c:pt>
                <c:pt idx="7">
                  <c:v>661290.12170000002</c:v>
                </c:pt>
                <c:pt idx="8">
                  <c:v>654896.91166999994</c:v>
                </c:pt>
                <c:pt idx="9">
                  <c:v>691261.42431999999</c:v>
                </c:pt>
                <c:pt idx="10">
                  <c:v>693770.64098999999</c:v>
                </c:pt>
                <c:pt idx="11">
                  <c:v>645515.66894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B-4940-848C-956FE026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71968"/>
        <c:axId val="202572528"/>
      </c:lineChart>
      <c:catAx>
        <c:axId val="2025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7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572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719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90967.843080000006</c:v>
                </c:pt>
                <c:pt idx="1">
                  <c:v>116544.68784</c:v>
                </c:pt>
                <c:pt idx="2">
                  <c:v>159336.76276000001</c:v>
                </c:pt>
                <c:pt idx="3">
                  <c:v>120656.87173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4-4B48-A55F-AA9B22FB751E}"/>
            </c:ext>
          </c:extLst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88262.762650000004</c:v>
                </c:pt>
                <c:pt idx="1">
                  <c:v>108392.23509</c:v>
                </c:pt>
                <c:pt idx="2">
                  <c:v>126201.02546</c:v>
                </c:pt>
                <c:pt idx="3">
                  <c:v>134430.98965999999</c:v>
                </c:pt>
                <c:pt idx="4">
                  <c:v>121148.57137000001</c:v>
                </c:pt>
                <c:pt idx="5">
                  <c:v>124400.44001000001</c:v>
                </c:pt>
                <c:pt idx="6">
                  <c:v>100638.91873</c:v>
                </c:pt>
                <c:pt idx="7">
                  <c:v>143152.28302999999</c:v>
                </c:pt>
                <c:pt idx="8">
                  <c:v>110401.74906</c:v>
                </c:pt>
                <c:pt idx="9">
                  <c:v>120235.45069</c:v>
                </c:pt>
                <c:pt idx="10">
                  <c:v>103180.23229</c:v>
                </c:pt>
                <c:pt idx="11">
                  <c:v>114950.52755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4-4B48-A55F-AA9B22FB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75888"/>
        <c:axId val="202576448"/>
      </c:lineChart>
      <c:catAx>
        <c:axId val="20257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7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576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75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145755.9381</c:v>
                </c:pt>
                <c:pt idx="1">
                  <c:v>155611.43997000001</c:v>
                </c:pt>
                <c:pt idx="2">
                  <c:v>189338.01071</c:v>
                </c:pt>
                <c:pt idx="3">
                  <c:v>176896.86394000001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D-4803-8617-EDFA4BC727ED}"/>
            </c:ext>
          </c:extLst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178973.65542</c:v>
                </c:pt>
                <c:pt idx="3">
                  <c:v>170895.45955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177825.40615</c:v>
                </c:pt>
                <c:pt idx="10">
                  <c:v>176412.99838999999</c:v>
                </c:pt>
                <c:pt idx="11">
                  <c:v>168480.04380000001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D-4803-8617-EDFA4BC7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79808"/>
        <c:axId val="202580368"/>
      </c:lineChart>
      <c:catAx>
        <c:axId val="2025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8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5803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79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384497.77041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9-4952-BE4B-4564CC09E1C0}"/>
            </c:ext>
          </c:extLst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328099.45262</c:v>
                </c:pt>
                <c:pt idx="1">
                  <c:v>309358.65736000001</c:v>
                </c:pt>
                <c:pt idx="2">
                  <c:v>382715.43083999999</c:v>
                </c:pt>
                <c:pt idx="3">
                  <c:v>448853.68089999998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9-4952-BE4B-4564CC09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5776"/>
        <c:axId val="145806336"/>
      </c:lineChart>
      <c:catAx>
        <c:axId val="14580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80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06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805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1232797.4227799999</c:v>
                </c:pt>
                <c:pt idx="1">
                  <c:v>1347404.9437800001</c:v>
                </c:pt>
                <c:pt idx="2">
                  <c:v>1531449.46783</c:v>
                </c:pt>
                <c:pt idx="3">
                  <c:v>1232793.3654499999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1-451D-BFD7-0AC2F34084B5}"/>
            </c:ext>
          </c:extLst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997802.33733999997</c:v>
                </c:pt>
                <c:pt idx="1">
                  <c:v>1136926.2796</c:v>
                </c:pt>
                <c:pt idx="2">
                  <c:v>1189671.24434</c:v>
                </c:pt>
                <c:pt idx="3">
                  <c:v>1231414.8769499999</c:v>
                </c:pt>
                <c:pt idx="4">
                  <c:v>1126967.23529</c:v>
                </c:pt>
                <c:pt idx="5">
                  <c:v>1316154.0758</c:v>
                </c:pt>
                <c:pt idx="6">
                  <c:v>960854.42127000005</c:v>
                </c:pt>
                <c:pt idx="7">
                  <c:v>1208490.1378800001</c:v>
                </c:pt>
                <c:pt idx="8">
                  <c:v>1095818.3611300001</c:v>
                </c:pt>
                <c:pt idx="9">
                  <c:v>1229294.0710199999</c:v>
                </c:pt>
                <c:pt idx="10">
                  <c:v>1154834.42053</c:v>
                </c:pt>
                <c:pt idx="11">
                  <c:v>1289853.5484499999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1-451D-BFD7-0AC2F340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83728"/>
        <c:axId val="202584288"/>
      </c:lineChart>
      <c:catAx>
        <c:axId val="20258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8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58428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83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389900.73011</c:v>
                </c:pt>
                <c:pt idx="1">
                  <c:v>434876.92449</c:v>
                </c:pt>
                <c:pt idx="2">
                  <c:v>518767.76</c:v>
                </c:pt>
                <c:pt idx="3">
                  <c:v>486600.79135999997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7-4F5F-85DE-C0F94FD3EA6D}"/>
            </c:ext>
          </c:extLst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375918.05167999998</c:v>
                </c:pt>
                <c:pt idx="1">
                  <c:v>439468.14053999999</c:v>
                </c:pt>
                <c:pt idx="2">
                  <c:v>469290.16256999999</c:v>
                </c:pt>
                <c:pt idx="3">
                  <c:v>493246.72258</c:v>
                </c:pt>
                <c:pt idx="4">
                  <c:v>455987.73937000002</c:v>
                </c:pt>
                <c:pt idx="5">
                  <c:v>474822.42969000002</c:v>
                </c:pt>
                <c:pt idx="6">
                  <c:v>351496.09875</c:v>
                </c:pt>
                <c:pt idx="7">
                  <c:v>450441.87657000002</c:v>
                </c:pt>
                <c:pt idx="8">
                  <c:v>403975.42975000001</c:v>
                </c:pt>
                <c:pt idx="9">
                  <c:v>441762.73931999999</c:v>
                </c:pt>
                <c:pt idx="10">
                  <c:v>454996.85512000002</c:v>
                </c:pt>
                <c:pt idx="11">
                  <c:v>492005.99698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7-4F5F-85DE-C0F94FD3E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87648"/>
        <c:axId val="202596544"/>
      </c:lineChart>
      <c:catAx>
        <c:axId val="2025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9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59654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8764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2069160.6195400001</c:v>
                </c:pt>
                <c:pt idx="1">
                  <c:v>2229772.1639399999</c:v>
                </c:pt>
                <c:pt idx="2">
                  <c:v>2711632.7708200002</c:v>
                </c:pt>
                <c:pt idx="3">
                  <c:v>2299135.6260500001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C-4422-9610-88B4725A858C}"/>
            </c:ext>
          </c:extLst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1512283.8370399999</c:v>
                </c:pt>
                <c:pt idx="1">
                  <c:v>1983150.7717299999</c:v>
                </c:pt>
                <c:pt idx="2">
                  <c:v>2046659.37879</c:v>
                </c:pt>
                <c:pt idx="3">
                  <c:v>2045827.21077</c:v>
                </c:pt>
                <c:pt idx="4">
                  <c:v>1998425.90329</c:v>
                </c:pt>
                <c:pt idx="5">
                  <c:v>2148010.2819300001</c:v>
                </c:pt>
                <c:pt idx="6">
                  <c:v>1724587.2621200001</c:v>
                </c:pt>
                <c:pt idx="7">
                  <c:v>1677701.8428799999</c:v>
                </c:pt>
                <c:pt idx="8">
                  <c:v>1940449.7278400001</c:v>
                </c:pt>
                <c:pt idx="9">
                  <c:v>2210886.45426</c:v>
                </c:pt>
                <c:pt idx="10">
                  <c:v>2253219.84033</c:v>
                </c:pt>
                <c:pt idx="11">
                  <c:v>2346452.1129000001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C-4422-9610-88B4725A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9904"/>
        <c:axId val="202600464"/>
      </c:lineChart>
      <c:catAx>
        <c:axId val="2025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60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60046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59990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604997.64236000006</c:v>
                </c:pt>
                <c:pt idx="1">
                  <c:v>701577.02575000003</c:v>
                </c:pt>
                <c:pt idx="2">
                  <c:v>912985.81640000001</c:v>
                </c:pt>
                <c:pt idx="3">
                  <c:v>794018.34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8-4C05-97B2-E336F7A3F2B7}"/>
            </c:ext>
          </c:extLst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626645.54021999997</c:v>
                </c:pt>
                <c:pt idx="1">
                  <c:v>803500.83227999997</c:v>
                </c:pt>
                <c:pt idx="2">
                  <c:v>897845.23930999998</c:v>
                </c:pt>
                <c:pt idx="3">
                  <c:v>885134.66258999996</c:v>
                </c:pt>
                <c:pt idx="4">
                  <c:v>806574.66910000006</c:v>
                </c:pt>
                <c:pt idx="5">
                  <c:v>925552.07799999998</c:v>
                </c:pt>
                <c:pt idx="6">
                  <c:v>627820.54579</c:v>
                </c:pt>
                <c:pt idx="7">
                  <c:v>854570.38858999999</c:v>
                </c:pt>
                <c:pt idx="8">
                  <c:v>803337.56336999999</c:v>
                </c:pt>
                <c:pt idx="9">
                  <c:v>895984.0577</c:v>
                </c:pt>
                <c:pt idx="10">
                  <c:v>897898.54523000005</c:v>
                </c:pt>
                <c:pt idx="11">
                  <c:v>948230.43128999998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8-4C05-97B2-E336F7A3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3824"/>
        <c:axId val="202604384"/>
      </c:lineChart>
      <c:catAx>
        <c:axId val="20260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60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60438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60382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1249905.01874</c:v>
                </c:pt>
                <c:pt idx="1">
                  <c:v>1287346.6125</c:v>
                </c:pt>
                <c:pt idx="2">
                  <c:v>1536878.4778199999</c:v>
                </c:pt>
                <c:pt idx="3">
                  <c:v>1352876.6303000001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B-4ED1-9A03-9988CA085580}"/>
            </c:ext>
          </c:extLst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1317726.69863</c:v>
                </c:pt>
                <c:pt idx="1">
                  <c:v>1417238.4844500001</c:v>
                </c:pt>
                <c:pt idx="2">
                  <c:v>1509702.13032</c:v>
                </c:pt>
                <c:pt idx="3">
                  <c:v>1522648.6128700001</c:v>
                </c:pt>
                <c:pt idx="4">
                  <c:v>1417799.9846999999</c:v>
                </c:pt>
                <c:pt idx="5">
                  <c:v>1526250.93579</c:v>
                </c:pt>
                <c:pt idx="6">
                  <c:v>1246286.0430600001</c:v>
                </c:pt>
                <c:pt idx="7">
                  <c:v>1605511.9235400001</c:v>
                </c:pt>
                <c:pt idx="8">
                  <c:v>1318914.0114200001</c:v>
                </c:pt>
                <c:pt idx="9">
                  <c:v>1425035.2816900001</c:v>
                </c:pt>
                <c:pt idx="10">
                  <c:v>1313214.34146</c:v>
                </c:pt>
                <c:pt idx="11">
                  <c:v>1337227.7679300001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B-4ED1-9A03-9988CA08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7744"/>
        <c:axId val="202608304"/>
      </c:lineChart>
      <c:catAx>
        <c:axId val="2026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60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60830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607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466601.86505999998</c:v>
                </c:pt>
                <c:pt idx="1">
                  <c:v>501868.10590000002</c:v>
                </c:pt>
                <c:pt idx="2">
                  <c:v>613509.13015999994</c:v>
                </c:pt>
                <c:pt idx="3">
                  <c:v>548995.65832000005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7-47BD-A734-07D63BEBC8E1}"/>
            </c:ext>
          </c:extLst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536208.23216999997</c:v>
                </c:pt>
                <c:pt idx="3">
                  <c:v>515698.53482</c:v>
                </c:pt>
                <c:pt idx="4">
                  <c:v>503328.08214999997</c:v>
                </c:pt>
                <c:pt idx="5">
                  <c:v>538478.59747000004</c:v>
                </c:pt>
                <c:pt idx="6">
                  <c:v>408611.73881000001</c:v>
                </c:pt>
                <c:pt idx="7">
                  <c:v>517502.68495000002</c:v>
                </c:pt>
                <c:pt idx="8">
                  <c:v>483426.61929</c:v>
                </c:pt>
                <c:pt idx="9">
                  <c:v>507984.37336999999</c:v>
                </c:pt>
                <c:pt idx="10">
                  <c:v>517779.88397000002</c:v>
                </c:pt>
                <c:pt idx="11">
                  <c:v>490897.94020999997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7-47BD-A734-07D63BEB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11664"/>
        <c:axId val="202612224"/>
      </c:lineChart>
      <c:catAx>
        <c:axId val="20261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61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6122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26116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182764.5197</c:v>
                </c:pt>
                <c:pt idx="1">
                  <c:v>203133.39833</c:v>
                </c:pt>
                <c:pt idx="2">
                  <c:v>257877.65476</c:v>
                </c:pt>
                <c:pt idx="3">
                  <c:v>223393.67968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A-45DE-967F-6E1496AF5D50}"/>
            </c:ext>
          </c:extLst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273740.46263000002</c:v>
                </c:pt>
                <c:pt idx="3">
                  <c:v>251577.99100000001</c:v>
                </c:pt>
                <c:pt idx="4">
                  <c:v>233936.51415999999</c:v>
                </c:pt>
                <c:pt idx="5">
                  <c:v>239475.64504</c:v>
                </c:pt>
                <c:pt idx="6">
                  <c:v>180023.77429</c:v>
                </c:pt>
                <c:pt idx="7">
                  <c:v>226448.7561</c:v>
                </c:pt>
                <c:pt idx="8">
                  <c:v>215720.07672000001</c:v>
                </c:pt>
                <c:pt idx="9">
                  <c:v>207116.85665999999</c:v>
                </c:pt>
                <c:pt idx="10">
                  <c:v>212186.10467999999</c:v>
                </c:pt>
                <c:pt idx="11">
                  <c:v>202311.35253999999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A-45DE-967F-6E1496AF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67520"/>
        <c:axId val="203468080"/>
      </c:lineChart>
      <c:catAx>
        <c:axId val="2034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46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468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46752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198638.90682999999</c:v>
                </c:pt>
                <c:pt idx="1">
                  <c:v>252999.67821000001</c:v>
                </c:pt>
                <c:pt idx="2">
                  <c:v>341774.10444999998</c:v>
                </c:pt>
                <c:pt idx="3">
                  <c:v>347625.28035000002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3-4919-98B2-87EC55B0BC9B}"/>
            </c:ext>
          </c:extLst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155557.30212000001</c:v>
                </c:pt>
                <c:pt idx="2">
                  <c:v>194886.80061999999</c:v>
                </c:pt>
                <c:pt idx="3">
                  <c:v>247962.09906000001</c:v>
                </c:pt>
                <c:pt idx="4">
                  <c:v>172205.03268</c:v>
                </c:pt>
                <c:pt idx="5">
                  <c:v>156340.66411000001</c:v>
                </c:pt>
                <c:pt idx="6">
                  <c:v>90793.000419999997</c:v>
                </c:pt>
                <c:pt idx="7">
                  <c:v>232009.08877</c:v>
                </c:pt>
                <c:pt idx="8">
                  <c:v>195280.45224000001</c:v>
                </c:pt>
                <c:pt idx="9">
                  <c:v>227207.30911999999</c:v>
                </c:pt>
                <c:pt idx="10">
                  <c:v>254950.78610999999</c:v>
                </c:pt>
                <c:pt idx="11">
                  <c:v>344399.81576999999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3-4919-98B2-87EC55B0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71440"/>
        <c:axId val="203472000"/>
      </c:lineChart>
      <c:catAx>
        <c:axId val="2034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4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4720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471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851238.28835000005</c:v>
                </c:pt>
                <c:pt idx="1">
                  <c:v>949728.14165999996</c:v>
                </c:pt>
                <c:pt idx="2">
                  <c:v>1173880.38653</c:v>
                </c:pt>
                <c:pt idx="3">
                  <c:v>1022315.54112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0-40B4-B507-62B21B909EAA}"/>
            </c:ext>
          </c:extLst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626923.53431999998</c:v>
                </c:pt>
                <c:pt idx="1">
                  <c:v>744873.26393999998</c:v>
                </c:pt>
                <c:pt idx="2">
                  <c:v>731676.11054999998</c:v>
                </c:pt>
                <c:pt idx="3">
                  <c:v>695900.65306000004</c:v>
                </c:pt>
                <c:pt idx="4">
                  <c:v>748298.24387000001</c:v>
                </c:pt>
                <c:pt idx="5">
                  <c:v>903307.21918999997</c:v>
                </c:pt>
                <c:pt idx="6">
                  <c:v>603972.51031000004</c:v>
                </c:pt>
                <c:pt idx="7">
                  <c:v>880299.90758</c:v>
                </c:pt>
                <c:pt idx="8">
                  <c:v>716709.15723000001</c:v>
                </c:pt>
                <c:pt idx="9">
                  <c:v>757720.88332999998</c:v>
                </c:pt>
                <c:pt idx="10">
                  <c:v>739269.64567</c:v>
                </c:pt>
                <c:pt idx="11">
                  <c:v>925323.09346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0-40B4-B507-62B21B90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64128"/>
        <c:axId val="203664688"/>
      </c:lineChart>
      <c:catAx>
        <c:axId val="2036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66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66468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66412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328099.45262</c:v>
                </c:pt>
                <c:pt idx="1">
                  <c:v>309358.65736000001</c:v>
                </c:pt>
                <c:pt idx="2">
                  <c:v>382715.43083999999</c:v>
                </c:pt>
                <c:pt idx="3">
                  <c:v>448853.68089999998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3-46A0-A8A5-D5FB13B36E47}"/>
            </c:ext>
          </c:extLst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384497.77041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3-46A0-A8A5-D5FB13B36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68048"/>
        <c:axId val="203668608"/>
      </c:lineChart>
      <c:catAx>
        <c:axId val="20366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66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66860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6680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9546375.4989999998</c:v>
                </c:pt>
                <c:pt idx="1">
                  <c:v>12366523.536</c:v>
                </c:pt>
                <c:pt idx="2">
                  <c:v>12759015.368000001</c:v>
                </c:pt>
                <c:pt idx="3">
                  <c:v>11950964.573000001</c:v>
                </c:pt>
                <c:pt idx="4">
                  <c:v>12099196.153999999</c:v>
                </c:pt>
                <c:pt idx="5">
                  <c:v>12867694.232999999</c:v>
                </c:pt>
                <c:pt idx="6">
                  <c:v>9850194.5960000008</c:v>
                </c:pt>
                <c:pt idx="7">
                  <c:v>11831861.672</c:v>
                </c:pt>
                <c:pt idx="8">
                  <c:v>10902617.573999999</c:v>
                </c:pt>
                <c:pt idx="9">
                  <c:v>12797819.821</c:v>
                </c:pt>
                <c:pt idx="10">
                  <c:v>12789000.59</c:v>
                </c:pt>
                <c:pt idx="11">
                  <c:v>12783193.142999999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0-4EB7-990C-3397C3D60190}"/>
            </c:ext>
          </c:extLst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11259548.283</c:v>
                </c:pt>
                <c:pt idx="1">
                  <c:v>12113340.697000001</c:v>
                </c:pt>
                <c:pt idx="2">
                  <c:v>14495777.217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0-4EB7-990C-3397C3D6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9696"/>
        <c:axId val="145810256"/>
      </c:lineChart>
      <c:catAx>
        <c:axId val="1458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81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102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809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148505.58584000001</c:v>
                </c:pt>
                <c:pt idx="3">
                  <c:v>77425.498909999995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A-4421-87F8-2DE2C19DB0A6}"/>
            </c:ext>
          </c:extLst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41417.644560000001</c:v>
                </c:pt>
                <c:pt idx="1">
                  <c:v>60218.646050000003</c:v>
                </c:pt>
                <c:pt idx="2">
                  <c:v>79474.406210000001</c:v>
                </c:pt>
                <c:pt idx="3">
                  <c:v>93023.938320000001</c:v>
                </c:pt>
                <c:pt idx="4">
                  <c:v>33871.65148</c:v>
                </c:pt>
                <c:pt idx="5">
                  <c:v>58325.262360000001</c:v>
                </c:pt>
                <c:pt idx="6">
                  <c:v>22687.391009999999</c:v>
                </c:pt>
                <c:pt idx="7">
                  <c:v>60940.400569999998</c:v>
                </c:pt>
                <c:pt idx="8">
                  <c:v>19930.44469</c:v>
                </c:pt>
                <c:pt idx="9">
                  <c:v>74293.334279999995</c:v>
                </c:pt>
                <c:pt idx="10">
                  <c:v>272260.00621999998</c:v>
                </c:pt>
                <c:pt idx="11">
                  <c:v>156426.67077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A-4421-87F8-2DE2C19D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18368"/>
        <c:axId val="203418928"/>
      </c:lineChart>
      <c:catAx>
        <c:axId val="2034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41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41892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4183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100127.21163000001</c:v>
                </c:pt>
                <c:pt idx="1">
                  <c:v>122213.90438000001</c:v>
                </c:pt>
                <c:pt idx="2">
                  <c:v>147645.7597</c:v>
                </c:pt>
                <c:pt idx="3">
                  <c:v>137879.80981999999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9-4E09-83CE-EC7CD47C0BEE}"/>
            </c:ext>
          </c:extLst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135521.15710000001</c:v>
                </c:pt>
                <c:pt idx="11">
                  <c:v>212501.04013000001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9-4E09-83CE-EC7CD47C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2288"/>
        <c:axId val="203422848"/>
      </c:lineChart>
      <c:catAx>
        <c:axId val="20342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42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4228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3422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258513.02655000001</c:v>
                </c:pt>
                <c:pt idx="1">
                  <c:v>270441.66859000002</c:v>
                </c:pt>
                <c:pt idx="2">
                  <c:v>331705.15451999998</c:v>
                </c:pt>
                <c:pt idx="3">
                  <c:v>311546.26750000002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C-4218-8A9A-9D3BB1D772CC}"/>
            </c:ext>
          </c:extLst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314645.31998999999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335511.14055000001</c:v>
                </c:pt>
                <c:pt idx="6">
                  <c:v>225691.47210000001</c:v>
                </c:pt>
                <c:pt idx="7">
                  <c:v>302031.41446</c:v>
                </c:pt>
                <c:pt idx="8">
                  <c:v>281829.04858</c:v>
                </c:pt>
                <c:pt idx="9">
                  <c:v>313789.73752999998</c:v>
                </c:pt>
                <c:pt idx="10">
                  <c:v>320435.55858999997</c:v>
                </c:pt>
                <c:pt idx="11">
                  <c:v>289513.96552999999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C-4218-8A9A-9D3BB1D77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00016"/>
        <c:axId val="204000576"/>
      </c:lineChart>
      <c:catAx>
        <c:axId val="20400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00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00057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40000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1452230.2365300001</c:v>
                </c:pt>
                <c:pt idx="1">
                  <c:v>1713751.0249500002</c:v>
                </c:pt>
                <c:pt idx="2">
                  <c:v>1749758.1961499997</c:v>
                </c:pt>
                <c:pt idx="3">
                  <c:v>1635750.9739400002</c:v>
                </c:pt>
                <c:pt idx="4">
                  <c:v>1600474.6234799998</c:v>
                </c:pt>
                <c:pt idx="5">
                  <c:v>1703011.3733599996</c:v>
                </c:pt>
                <c:pt idx="6">
                  <c:v>1205016.3451400001</c:v>
                </c:pt>
                <c:pt idx="7">
                  <c:v>1627320.20774</c:v>
                </c:pt>
                <c:pt idx="8">
                  <c:v>1546012.9719199999</c:v>
                </c:pt>
                <c:pt idx="9">
                  <c:v>1939114.10247</c:v>
                </c:pt>
                <c:pt idx="10">
                  <c:v>2043907.5281200004</c:v>
                </c:pt>
                <c:pt idx="11">
                  <c:v>1997242.4319600004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E-4917-9D37-3B141C8A4B1A}"/>
            </c:ext>
          </c:extLst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1656751.99789</c:v>
                </c:pt>
                <c:pt idx="1">
                  <c:v>1669681.0674699999</c:v>
                </c:pt>
                <c:pt idx="2">
                  <c:v>1873057.1208199998</c:v>
                </c:pt>
                <c:pt idx="3">
                  <c:v>1614956.43157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E-4917-9D37-3B141C8A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8368"/>
        <c:axId val="148988928"/>
      </c:lineChart>
      <c:catAx>
        <c:axId val="14898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98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988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98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2-43F3-9632-EF2E8693EA23}"/>
            </c:ext>
          </c:extLst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2-43F3-9632-EF2E8693EA23}"/>
            </c:ext>
          </c:extLst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2-43F3-9632-EF2E8693EA23}"/>
            </c:ext>
          </c:extLst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62-43F3-9632-EF2E8693EA23}"/>
            </c:ext>
          </c:extLst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2-43F3-9632-EF2E8693EA23}"/>
            </c:ext>
          </c:extLst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62-43F3-9632-EF2E8693EA23}"/>
            </c:ext>
          </c:extLst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62-43F3-9632-EF2E8693EA23}"/>
            </c:ext>
          </c:extLst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9546375.4989999998</c:v>
                </c:pt>
                <c:pt idx="1">
                  <c:v>12366523.536</c:v>
                </c:pt>
                <c:pt idx="2">
                  <c:v>12759015.368000001</c:v>
                </c:pt>
                <c:pt idx="3">
                  <c:v>11950964.573000001</c:v>
                </c:pt>
                <c:pt idx="4">
                  <c:v>12099196.153999999</c:v>
                </c:pt>
                <c:pt idx="5">
                  <c:v>12867694.232999999</c:v>
                </c:pt>
                <c:pt idx="6">
                  <c:v>9850194.5960000008</c:v>
                </c:pt>
                <c:pt idx="7">
                  <c:v>11831861.672</c:v>
                </c:pt>
                <c:pt idx="8">
                  <c:v>10902617.573999999</c:v>
                </c:pt>
                <c:pt idx="9">
                  <c:v>12797819.821</c:v>
                </c:pt>
                <c:pt idx="10">
                  <c:v>12789000.59</c:v>
                </c:pt>
                <c:pt idx="11">
                  <c:v>12783193.142999999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62-43F3-9632-EF2E8693EA23}"/>
            </c:ext>
          </c:extLst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11259548.283</c:v>
                </c:pt>
                <c:pt idx="1">
                  <c:v>12113340.697000001</c:v>
                </c:pt>
                <c:pt idx="2">
                  <c:v>14495777.217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62-43F3-9632-EF2E8693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2480"/>
        <c:axId val="149753040"/>
      </c:lineChart>
      <c:catAx>
        <c:axId val="1497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75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75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7524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E77-4117-BB04-04D42865CC34}"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E77-4117-BB04-04D42865CC34}"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'2002_2016_AYLIK_IHR'!$O$62:$O$76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142544456.759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7-4117-BB04-04D42865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55840"/>
        <c:axId val="149756400"/>
      </c:barChart>
      <c:catAx>
        <c:axId val="1497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75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75640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7558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524464.46118999994</c:v>
                </c:pt>
                <c:pt idx="1">
                  <c:v>556721.74867</c:v>
                </c:pt>
                <c:pt idx="2">
                  <c:v>623937.84545999998</c:v>
                </c:pt>
                <c:pt idx="3">
                  <c:v>525068.83091999998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8-4DD1-A7B1-5DD1D92E6500}"/>
            </c:ext>
          </c:extLst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562243.6078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511399.68602999998</c:v>
                </c:pt>
                <c:pt idx="5">
                  <c:v>532806.79845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477843.75881999999</c:v>
                </c:pt>
                <c:pt idx="9">
                  <c:v>569525.50392000005</c:v>
                </c:pt>
                <c:pt idx="10">
                  <c:v>602081.60259000002</c:v>
                </c:pt>
                <c:pt idx="11">
                  <c:v>614310.49025999999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8-4DD1-A7B1-5DD1D92E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59200"/>
        <c:axId val="149759760"/>
      </c:lineChart>
      <c:catAx>
        <c:axId val="14975920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75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7597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7592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194049.23874</c:v>
                </c:pt>
                <c:pt idx="1">
                  <c:v>168642.46450999999</c:v>
                </c:pt>
                <c:pt idx="2">
                  <c:v>155433.76522</c:v>
                </c:pt>
                <c:pt idx="3">
                  <c:v>119846.90785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B-4418-BCED-52CFDDEE51BF}"/>
            </c:ext>
          </c:extLst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133429.35513000001</c:v>
                </c:pt>
                <c:pt idx="1">
                  <c:v>159285.92468</c:v>
                </c:pt>
                <c:pt idx="2">
                  <c:v>147173.71935999999</c:v>
                </c:pt>
                <c:pt idx="3">
                  <c:v>137714.88571999999</c:v>
                </c:pt>
                <c:pt idx="4">
                  <c:v>140656.67981</c:v>
                </c:pt>
                <c:pt idx="5">
                  <c:v>170139.92357000001</c:v>
                </c:pt>
                <c:pt idx="6">
                  <c:v>86562.877980000005</c:v>
                </c:pt>
                <c:pt idx="7">
                  <c:v>84454.955669999996</c:v>
                </c:pt>
                <c:pt idx="8">
                  <c:v>116633.14692</c:v>
                </c:pt>
                <c:pt idx="9">
                  <c:v>215729.26228</c:v>
                </c:pt>
                <c:pt idx="10">
                  <c:v>302999.03842</c:v>
                </c:pt>
                <c:pt idx="11">
                  <c:v>278525.59737999999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B-4418-BCED-52CFDDEE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3120"/>
        <c:axId val="149763680"/>
      </c:lineChart>
      <c:catAx>
        <c:axId val="14976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76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7636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763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99071.646240000002</c:v>
                </c:pt>
                <c:pt idx="1">
                  <c:v>101206.90526</c:v>
                </c:pt>
                <c:pt idx="2">
                  <c:v>124163.47196</c:v>
                </c:pt>
                <c:pt idx="3">
                  <c:v>107343.77725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6-4F0D-871D-E64C42626E35}"/>
            </c:ext>
          </c:extLst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82622.645980000001</c:v>
                </c:pt>
                <c:pt idx="1">
                  <c:v>106492.30809999999</c:v>
                </c:pt>
                <c:pt idx="2">
                  <c:v>115798.31797</c:v>
                </c:pt>
                <c:pt idx="3">
                  <c:v>101382.8031</c:v>
                </c:pt>
                <c:pt idx="4">
                  <c:v>99962.766449999996</c:v>
                </c:pt>
                <c:pt idx="5">
                  <c:v>118828.08306</c:v>
                </c:pt>
                <c:pt idx="6">
                  <c:v>86506.436709999994</c:v>
                </c:pt>
                <c:pt idx="7">
                  <c:v>125928.92105</c:v>
                </c:pt>
                <c:pt idx="8">
                  <c:v>119612.67842</c:v>
                </c:pt>
                <c:pt idx="9">
                  <c:v>128962.44279</c:v>
                </c:pt>
                <c:pt idx="10">
                  <c:v>127900.31873</c:v>
                </c:pt>
                <c:pt idx="11">
                  <c:v>112050.02466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6-4F0D-871D-E64C4262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81776"/>
        <c:axId val="149282336"/>
      </c:lineChart>
      <c:catAx>
        <c:axId val="14928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8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82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281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50" sqref="A50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1" t="s">
        <v>127</v>
      </c>
      <c r="C1" s="151"/>
      <c r="D1" s="151"/>
      <c r="E1" s="151"/>
      <c r="F1" s="151"/>
      <c r="G1" s="151"/>
      <c r="H1" s="151"/>
      <c r="I1" s="151"/>
      <c r="J1" s="151"/>
      <c r="K1" s="111"/>
      <c r="L1" s="111"/>
      <c r="M1" s="111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48" t="s">
        <v>128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8" x14ac:dyDescent="0.2">
      <c r="A6" s="3"/>
      <c r="B6" s="147" t="s">
        <v>129</v>
      </c>
      <c r="C6" s="147"/>
      <c r="D6" s="147"/>
      <c r="E6" s="147"/>
      <c r="F6" s="147" t="s">
        <v>130</v>
      </c>
      <c r="G6" s="147"/>
      <c r="H6" s="147"/>
      <c r="I6" s="147"/>
      <c r="J6" s="147" t="s">
        <v>106</v>
      </c>
      <c r="K6" s="147"/>
      <c r="L6" s="147"/>
      <c r="M6" s="147"/>
    </row>
    <row r="7" spans="1:13" ht="30" x14ac:dyDescent="0.25">
      <c r="A7" s="4" t="s">
        <v>1</v>
      </c>
      <c r="B7" s="5">
        <v>2016</v>
      </c>
      <c r="C7" s="6">
        <v>2017</v>
      </c>
      <c r="D7" s="7" t="s">
        <v>124</v>
      </c>
      <c r="E7" s="7" t="s">
        <v>119</v>
      </c>
      <c r="F7" s="5">
        <v>2016</v>
      </c>
      <c r="G7" s="6">
        <v>2017</v>
      </c>
      <c r="H7" s="7" t="s">
        <v>124</v>
      </c>
      <c r="I7" s="7" t="s">
        <v>119</v>
      </c>
      <c r="J7" s="5" t="s">
        <v>131</v>
      </c>
      <c r="K7" s="5" t="s">
        <v>132</v>
      </c>
      <c r="L7" s="7" t="s">
        <v>124</v>
      </c>
      <c r="M7" s="7" t="s">
        <v>119</v>
      </c>
    </row>
    <row r="8" spans="1:13" ht="16.5" x14ac:dyDescent="0.25">
      <c r="A8" s="46" t="s">
        <v>2</v>
      </c>
      <c r="B8" s="47">
        <f>B9+B18+B20</f>
        <v>1635750.9739400002</v>
      </c>
      <c r="C8" s="47">
        <f>C9+C18+C20</f>
        <v>1614956.43157</v>
      </c>
      <c r="D8" s="45">
        <f t="shared" ref="D8:D44" si="0">(C8-B8)/B8*100</f>
        <v>-1.2712535527283082</v>
      </c>
      <c r="E8" s="45">
        <f>C8/C$44*100</f>
        <v>13.610123068238833</v>
      </c>
      <c r="F8" s="47">
        <f>F9+F18+F20</f>
        <v>6551490.4315699991</v>
      </c>
      <c r="G8" s="47">
        <f>G9+G18+G20</f>
        <v>6814446.6177499993</v>
      </c>
      <c r="H8" s="45">
        <f t="shared" ref="H8:H46" si="1">(G8-F8)/F8*100</f>
        <v>4.01368496110259</v>
      </c>
      <c r="I8" s="45">
        <f t="shared" ref="I8:I44" si="2">G8/G$44*100</f>
        <v>14.417535793692757</v>
      </c>
      <c r="J8" s="47">
        <f>J9+J18+J20</f>
        <v>20250850.632690001</v>
      </c>
      <c r="K8" s="47">
        <f>K9+K18+K20</f>
        <v>20476546.201940004</v>
      </c>
      <c r="L8" s="45">
        <f t="shared" ref="L8:L46" si="3">(K8-J8)/J8*100</f>
        <v>1.1144992047182092</v>
      </c>
      <c r="M8" s="45">
        <f t="shared" ref="M8:M44" si="4">K8/K$44*100</f>
        <v>15.043005116056424</v>
      </c>
    </row>
    <row r="9" spans="1:13" ht="15.75" x14ac:dyDescent="0.25">
      <c r="A9" s="9" t="s">
        <v>3</v>
      </c>
      <c r="B9" s="47">
        <f>B10+B11+B12+B13+B14+B15+B16+B17</f>
        <v>1146660.4094900002</v>
      </c>
      <c r="C9" s="47">
        <f>C10+C11+C12+C13+C14+C15+C16+C17</f>
        <v>1080181.91653</v>
      </c>
      <c r="D9" s="45">
        <f t="shared" si="0"/>
        <v>-5.7975746271354911</v>
      </c>
      <c r="E9" s="45">
        <f t="shared" ref="E9:E44" si="5">C9/C$44*100</f>
        <v>9.1032850996278771</v>
      </c>
      <c r="F9" s="47">
        <f>F10+F11+F12+F13+F14+F15+F16+F17</f>
        <v>4648209.17545</v>
      </c>
      <c r="G9" s="47">
        <f>G10+G11+G12+G13+G14+G15+G16+G17</f>
        <v>4716004.9397399994</v>
      </c>
      <c r="H9" s="45">
        <f t="shared" si="1"/>
        <v>1.458535141836339</v>
      </c>
      <c r="I9" s="45">
        <f t="shared" si="2"/>
        <v>9.9777977341296342</v>
      </c>
      <c r="J9" s="47">
        <f>J10+J11+J12+J13+J14+J15+J16+J17</f>
        <v>14584844.42575</v>
      </c>
      <c r="K9" s="47">
        <f>K10+K11+K12+K13+K14+K15+K16+K17</f>
        <v>14289413.687630001</v>
      </c>
      <c r="L9" s="45">
        <f t="shared" si="3"/>
        <v>-2.025600887441807</v>
      </c>
      <c r="M9" s="45">
        <f t="shared" si="4"/>
        <v>10.497655272943408</v>
      </c>
    </row>
    <row r="10" spans="1:13" ht="14.25" x14ac:dyDescent="0.2">
      <c r="A10" s="11" t="s">
        <v>133</v>
      </c>
      <c r="B10" s="12">
        <v>532964.35138999997</v>
      </c>
      <c r="C10" s="12">
        <v>525068.83091999998</v>
      </c>
      <c r="D10" s="13">
        <f t="shared" si="0"/>
        <v>-1.4814350058138115</v>
      </c>
      <c r="E10" s="13">
        <f t="shared" si="5"/>
        <v>4.4250428484749706</v>
      </c>
      <c r="F10" s="12">
        <v>2125308.1368999998</v>
      </c>
      <c r="G10" s="12">
        <v>2230192.8862399999</v>
      </c>
      <c r="H10" s="13">
        <f t="shared" si="1"/>
        <v>4.9350373020726419</v>
      </c>
      <c r="I10" s="13">
        <f t="shared" si="2"/>
        <v>4.718488171945026</v>
      </c>
      <c r="J10" s="12">
        <v>6152572.7849899996</v>
      </c>
      <c r="K10" s="12">
        <v>6463901.6533700004</v>
      </c>
      <c r="L10" s="13">
        <f t="shared" si="3"/>
        <v>5.0601411679277977</v>
      </c>
      <c r="M10" s="13">
        <f t="shared" si="4"/>
        <v>4.7486770807138381</v>
      </c>
    </row>
    <row r="11" spans="1:13" ht="14.25" x14ac:dyDescent="0.2">
      <c r="A11" s="11" t="s">
        <v>134</v>
      </c>
      <c r="B11" s="12">
        <v>137714.88571999999</v>
      </c>
      <c r="C11" s="12">
        <v>119846.90785</v>
      </c>
      <c r="D11" s="13">
        <f t="shared" si="0"/>
        <v>-12.974616198229228</v>
      </c>
      <c r="E11" s="13">
        <f t="shared" si="5"/>
        <v>1.0100155851267481</v>
      </c>
      <c r="F11" s="12">
        <v>577603.88488999999</v>
      </c>
      <c r="G11" s="12">
        <v>637972.37632000004</v>
      </c>
      <c r="H11" s="13">
        <f t="shared" si="1"/>
        <v>10.45153833089207</v>
      </c>
      <c r="I11" s="13">
        <f t="shared" si="2"/>
        <v>1.3497779184332106</v>
      </c>
      <c r="J11" s="12">
        <v>2009257.60632</v>
      </c>
      <c r="K11" s="12">
        <v>2033673.8583500001</v>
      </c>
      <c r="L11" s="13">
        <f t="shared" si="3"/>
        <v>1.2151877366645385</v>
      </c>
      <c r="M11" s="13">
        <f t="shared" si="4"/>
        <v>1.4940296060597775</v>
      </c>
    </row>
    <row r="12" spans="1:13" ht="14.25" x14ac:dyDescent="0.2">
      <c r="A12" s="11" t="s">
        <v>135</v>
      </c>
      <c r="B12" s="12">
        <v>101382.8031</v>
      </c>
      <c r="C12" s="12">
        <v>107343.77725</v>
      </c>
      <c r="D12" s="13">
        <f t="shared" si="0"/>
        <v>5.8796698924573274</v>
      </c>
      <c r="E12" s="13">
        <f t="shared" si="5"/>
        <v>0.90464485011637341</v>
      </c>
      <c r="F12" s="12">
        <v>406296.07514999999</v>
      </c>
      <c r="G12" s="12">
        <v>431785.80070999998</v>
      </c>
      <c r="H12" s="13">
        <f t="shared" si="1"/>
        <v>6.2736824495755874</v>
      </c>
      <c r="I12" s="13">
        <f t="shared" si="2"/>
        <v>0.91354259357309098</v>
      </c>
      <c r="J12" s="12">
        <v>1320390.6446799999</v>
      </c>
      <c r="K12" s="12">
        <v>1351537.4725800001</v>
      </c>
      <c r="L12" s="13">
        <f t="shared" si="3"/>
        <v>2.3589100714621209</v>
      </c>
      <c r="M12" s="13">
        <f t="shared" si="4"/>
        <v>0.99290109347819</v>
      </c>
    </row>
    <row r="13" spans="1:13" ht="14.25" x14ac:dyDescent="0.2">
      <c r="A13" s="11" t="s">
        <v>136</v>
      </c>
      <c r="B13" s="12">
        <v>96465.707190000001</v>
      </c>
      <c r="C13" s="12">
        <v>97707.462880000006</v>
      </c>
      <c r="D13" s="13">
        <f t="shared" si="0"/>
        <v>1.2872509062253892</v>
      </c>
      <c r="E13" s="13">
        <f t="shared" si="5"/>
        <v>0.82343434688785111</v>
      </c>
      <c r="F13" s="12">
        <v>399963.45598999999</v>
      </c>
      <c r="G13" s="12">
        <v>403775.11024000001</v>
      </c>
      <c r="H13" s="13">
        <f t="shared" si="1"/>
        <v>0.95300062866126489</v>
      </c>
      <c r="I13" s="13">
        <f t="shared" si="2"/>
        <v>0.854279508085657</v>
      </c>
      <c r="J13" s="12">
        <v>1339226.1529300001</v>
      </c>
      <c r="K13" s="12">
        <v>1301006.4619499999</v>
      </c>
      <c r="L13" s="13">
        <f t="shared" si="3"/>
        <v>-2.8538638449064018</v>
      </c>
      <c r="M13" s="13">
        <f t="shared" si="4"/>
        <v>0.95577870750889138</v>
      </c>
    </row>
    <row r="14" spans="1:13" ht="14.25" x14ac:dyDescent="0.2">
      <c r="A14" s="11" t="s">
        <v>137</v>
      </c>
      <c r="B14" s="12">
        <v>141600.09865</v>
      </c>
      <c r="C14" s="12">
        <v>137766.57957</v>
      </c>
      <c r="D14" s="13">
        <f t="shared" si="0"/>
        <v>-2.7072855997618319</v>
      </c>
      <c r="E14" s="13">
        <f t="shared" si="5"/>
        <v>1.1610344811687543</v>
      </c>
      <c r="F14" s="12">
        <v>628178.31724</v>
      </c>
      <c r="G14" s="12">
        <v>611322.27882000001</v>
      </c>
      <c r="H14" s="13">
        <f t="shared" si="1"/>
        <v>-2.683320636417323</v>
      </c>
      <c r="I14" s="13">
        <f>G14/G$46*100</f>
        <v>1.2291711225201472</v>
      </c>
      <c r="J14" s="12">
        <v>2527770.7091999999</v>
      </c>
      <c r="K14" s="12">
        <v>1967252.8361</v>
      </c>
      <c r="L14" s="13">
        <f t="shared" si="3"/>
        <v>-22.174395448920887</v>
      </c>
      <c r="M14" s="13">
        <f>K14/K$46*100</f>
        <v>1.350614874891551</v>
      </c>
    </row>
    <row r="15" spans="1:13" ht="14.25" x14ac:dyDescent="0.2">
      <c r="A15" s="11" t="s">
        <v>138</v>
      </c>
      <c r="B15" s="12">
        <v>16074.062110000001</v>
      </c>
      <c r="C15" s="12">
        <v>27626.41216</v>
      </c>
      <c r="D15" s="13">
        <f t="shared" si="0"/>
        <v>71.869512329512816</v>
      </c>
      <c r="E15" s="13">
        <f t="shared" si="5"/>
        <v>0.23282291836564151</v>
      </c>
      <c r="F15" s="12">
        <v>60773.125169999999</v>
      </c>
      <c r="G15" s="12">
        <v>113508.53694000001</v>
      </c>
      <c r="H15" s="13">
        <f t="shared" si="1"/>
        <v>86.774230587095559</v>
      </c>
      <c r="I15" s="13">
        <f t="shared" ref="I15:I46" si="6">G15/G$46*100</f>
        <v>0.22822890740293236</v>
      </c>
      <c r="J15" s="12">
        <v>176979.46418000001</v>
      </c>
      <c r="K15" s="12">
        <v>243564.42885</v>
      </c>
      <c r="L15" s="13">
        <f t="shared" si="3"/>
        <v>37.622989186066583</v>
      </c>
      <c r="M15" s="13">
        <f t="shared" ref="M15:M46" si="7">K15/K$46*100</f>
        <v>0.16721884170792625</v>
      </c>
    </row>
    <row r="16" spans="1:13" ht="14.25" x14ac:dyDescent="0.2">
      <c r="A16" s="11" t="s">
        <v>139</v>
      </c>
      <c r="B16" s="12">
        <v>106168.6369</v>
      </c>
      <c r="C16" s="12">
        <v>54722.132640000003</v>
      </c>
      <c r="D16" s="13">
        <f t="shared" si="0"/>
        <v>-48.457346502863494</v>
      </c>
      <c r="E16" s="13">
        <f t="shared" si="5"/>
        <v>0.46117340705151227</v>
      </c>
      <c r="F16" s="12">
        <v>406553.53272999998</v>
      </c>
      <c r="G16" s="12">
        <v>246645.72704999999</v>
      </c>
      <c r="H16" s="13">
        <f t="shared" si="1"/>
        <v>-39.332533800954039</v>
      </c>
      <c r="I16" s="13">
        <f t="shared" si="6"/>
        <v>0.49592467948008934</v>
      </c>
      <c r="J16" s="12">
        <v>974492.36554000003</v>
      </c>
      <c r="K16" s="12">
        <v>849850.48546</v>
      </c>
      <c r="L16" s="13">
        <f t="shared" si="3"/>
        <v>-12.790441925210121</v>
      </c>
      <c r="M16" s="13">
        <f t="shared" si="7"/>
        <v>0.58346374499151343</v>
      </c>
    </row>
    <row r="17" spans="1:13" ht="14.25" x14ac:dyDescent="0.2">
      <c r="A17" s="11" t="s">
        <v>140</v>
      </c>
      <c r="B17" s="12">
        <v>14289.86443</v>
      </c>
      <c r="C17" s="12">
        <v>10099.813260000001</v>
      </c>
      <c r="D17" s="13">
        <f t="shared" si="0"/>
        <v>-29.321839899358647</v>
      </c>
      <c r="E17" s="13">
        <f t="shared" si="5"/>
        <v>8.5116662436024546E-2</v>
      </c>
      <c r="F17" s="12">
        <v>43532.647380000002</v>
      </c>
      <c r="G17" s="12">
        <v>40802.223420000002</v>
      </c>
      <c r="H17" s="13">
        <f t="shared" si="1"/>
        <v>-6.2721293657284569</v>
      </c>
      <c r="I17" s="13">
        <f t="shared" si="6"/>
        <v>8.2040057266171459E-2</v>
      </c>
      <c r="J17" s="12">
        <v>84154.697910000003</v>
      </c>
      <c r="K17" s="12">
        <v>78626.490969999999</v>
      </c>
      <c r="L17" s="13">
        <f t="shared" si="3"/>
        <v>-6.5691008075534825</v>
      </c>
      <c r="M17" s="13">
        <f t="shared" si="7"/>
        <v>5.3980915068921081E-2</v>
      </c>
    </row>
    <row r="18" spans="1:13" ht="15.75" x14ac:dyDescent="0.25">
      <c r="A18" s="9" t="s">
        <v>12</v>
      </c>
      <c r="B18" s="47">
        <f>B19</f>
        <v>144289.19433999999</v>
      </c>
      <c r="C18" s="47">
        <f>C19</f>
        <v>164109.62727999999</v>
      </c>
      <c r="D18" s="45">
        <f t="shared" si="0"/>
        <v>13.736602405094558</v>
      </c>
      <c r="E18" s="45">
        <f t="shared" si="5"/>
        <v>1.3830417838530971</v>
      </c>
      <c r="F18" s="47">
        <f>F19</f>
        <v>571658.54171000002</v>
      </c>
      <c r="G18" s="47">
        <f>G19</f>
        <v>692623.77367000002</v>
      </c>
      <c r="H18" s="45">
        <f t="shared" si="1"/>
        <v>21.160399632647344</v>
      </c>
      <c r="I18" s="45">
        <f t="shared" si="6"/>
        <v>1.3926420987133199</v>
      </c>
      <c r="J18" s="47">
        <f>J19</f>
        <v>1700990.8847000001</v>
      </c>
      <c r="K18" s="47">
        <f>K19</f>
        <v>2011704.65551</v>
      </c>
      <c r="L18" s="45">
        <f t="shared" si="3"/>
        <v>18.266633501966108</v>
      </c>
      <c r="M18" s="45">
        <f t="shared" si="7"/>
        <v>1.3811332136680554</v>
      </c>
    </row>
    <row r="19" spans="1:13" ht="14.25" x14ac:dyDescent="0.2">
      <c r="A19" s="11" t="s">
        <v>141</v>
      </c>
      <c r="B19" s="12">
        <v>144289.19433999999</v>
      </c>
      <c r="C19" s="12">
        <v>164109.62727999999</v>
      </c>
      <c r="D19" s="13">
        <f t="shared" si="0"/>
        <v>13.736602405094558</v>
      </c>
      <c r="E19" s="13">
        <f t="shared" si="5"/>
        <v>1.3830417838530971</v>
      </c>
      <c r="F19" s="12">
        <v>571658.54171000002</v>
      </c>
      <c r="G19" s="12">
        <v>692623.77367000002</v>
      </c>
      <c r="H19" s="13">
        <f t="shared" si="1"/>
        <v>21.160399632647344</v>
      </c>
      <c r="I19" s="13">
        <f t="shared" si="6"/>
        <v>1.3926420987133199</v>
      </c>
      <c r="J19" s="12">
        <v>1700990.8847000001</v>
      </c>
      <c r="K19" s="12">
        <v>2011704.65551</v>
      </c>
      <c r="L19" s="13">
        <f t="shared" si="3"/>
        <v>18.266633501966108</v>
      </c>
      <c r="M19" s="13">
        <f t="shared" si="7"/>
        <v>1.3811332136680554</v>
      </c>
    </row>
    <row r="20" spans="1:13" ht="15.75" x14ac:dyDescent="0.25">
      <c r="A20" s="9" t="s">
        <v>113</v>
      </c>
      <c r="B20" s="47">
        <f>B21</f>
        <v>344801.37011000002</v>
      </c>
      <c r="C20" s="47">
        <f>C21</f>
        <v>370664.88776000001</v>
      </c>
      <c r="D20" s="10">
        <f t="shared" si="0"/>
        <v>7.5009903939038596</v>
      </c>
      <c r="E20" s="10">
        <f t="shared" si="5"/>
        <v>3.1237961847578601</v>
      </c>
      <c r="F20" s="47">
        <f>F21</f>
        <v>1331622.71441</v>
      </c>
      <c r="G20" s="47">
        <f>G21</f>
        <v>1405817.9043399999</v>
      </c>
      <c r="H20" s="10">
        <f t="shared" si="1"/>
        <v>5.571787648791604</v>
      </c>
      <c r="I20" s="10">
        <f t="shared" si="6"/>
        <v>2.8266445235268685</v>
      </c>
      <c r="J20" s="47">
        <f>J21</f>
        <v>3965015.3222400001</v>
      </c>
      <c r="K20" s="47">
        <f>K21</f>
        <v>4175427.8588</v>
      </c>
      <c r="L20" s="10">
        <f t="shared" si="3"/>
        <v>5.3067269470507172</v>
      </c>
      <c r="M20" s="10">
        <f t="shared" si="7"/>
        <v>2.8666345635123007</v>
      </c>
    </row>
    <row r="21" spans="1:13" ht="14.25" x14ac:dyDescent="0.2">
      <c r="A21" s="11" t="s">
        <v>142</v>
      </c>
      <c r="B21" s="12">
        <v>344801.37011000002</v>
      </c>
      <c r="C21" s="12">
        <v>370664.88776000001</v>
      </c>
      <c r="D21" s="13">
        <f t="shared" si="0"/>
        <v>7.5009903939038596</v>
      </c>
      <c r="E21" s="13">
        <f t="shared" si="5"/>
        <v>3.1237961847578601</v>
      </c>
      <c r="F21" s="12">
        <v>1331622.71441</v>
      </c>
      <c r="G21" s="12">
        <v>1405817.9043399999</v>
      </c>
      <c r="H21" s="13">
        <f t="shared" si="1"/>
        <v>5.571787648791604</v>
      </c>
      <c r="I21" s="13">
        <f t="shared" si="6"/>
        <v>2.8266445235268685</v>
      </c>
      <c r="J21" s="12">
        <v>3965015.3222400001</v>
      </c>
      <c r="K21" s="12">
        <v>4175427.8588</v>
      </c>
      <c r="L21" s="13">
        <f t="shared" si="3"/>
        <v>5.3067269470507172</v>
      </c>
      <c r="M21" s="13">
        <f t="shared" si="7"/>
        <v>2.8666345635123007</v>
      </c>
    </row>
    <row r="22" spans="1:13" ht="16.5" x14ac:dyDescent="0.25">
      <c r="A22" s="46" t="s">
        <v>14</v>
      </c>
      <c r="B22" s="47">
        <f>B23+B27+B29</f>
        <v>9437456.5815200005</v>
      </c>
      <c r="C22" s="47">
        <f>C23+C27+C29</f>
        <v>9802037.2679900005</v>
      </c>
      <c r="D22" s="45">
        <f t="shared" si="0"/>
        <v>3.8631243844226573</v>
      </c>
      <c r="E22" s="45">
        <f t="shared" si="5"/>
        <v>82.607140928943977</v>
      </c>
      <c r="F22" s="47">
        <f>F23+F27+F29</f>
        <v>35120240.983630002</v>
      </c>
      <c r="G22" s="47">
        <f>G23+G27+G29</f>
        <v>38981514.541769996</v>
      </c>
      <c r="H22" s="45">
        <f t="shared" si="1"/>
        <v>10.994439246415718</v>
      </c>
      <c r="I22" s="45">
        <f t="shared" si="6"/>
        <v>78.379201358946574</v>
      </c>
      <c r="J22" s="47">
        <f>J23+J27+J29</f>
        <v>107973647.75288001</v>
      </c>
      <c r="K22" s="47">
        <f>K23+K27+K29</f>
        <v>111470190.18122</v>
      </c>
      <c r="L22" s="45">
        <f t="shared" si="3"/>
        <v>3.238329445294418</v>
      </c>
      <c r="M22" s="45">
        <f t="shared" si="7"/>
        <v>76.529714027105811</v>
      </c>
    </row>
    <row r="23" spans="1:13" ht="15.75" x14ac:dyDescent="0.25">
      <c r="A23" s="9" t="s">
        <v>15</v>
      </c>
      <c r="B23" s="47">
        <f>B24+B25+B26</f>
        <v>995039.45207</v>
      </c>
      <c r="C23" s="47">
        <f>C24+C25+C26</f>
        <v>957378.87370000011</v>
      </c>
      <c r="D23" s="45">
        <f>(C23-B23)/B23*100</f>
        <v>-3.7848326809207267</v>
      </c>
      <c r="E23" s="45">
        <f t="shared" si="5"/>
        <v>8.0683565446540033</v>
      </c>
      <c r="F23" s="47">
        <f>F24+F25+F26</f>
        <v>3713911.3259500004</v>
      </c>
      <c r="G23" s="47">
        <f>G24+G25+G26</f>
        <v>3826818.1333799995</v>
      </c>
      <c r="H23" s="45">
        <f t="shared" si="1"/>
        <v>3.0401050946233377</v>
      </c>
      <c r="I23" s="45">
        <f t="shared" si="6"/>
        <v>7.6944919294723704</v>
      </c>
      <c r="J23" s="47">
        <f>J24+J25+J26</f>
        <v>11336606.326169999</v>
      </c>
      <c r="K23" s="47">
        <f>K24+K25+K26</f>
        <v>11294794.685630001</v>
      </c>
      <c r="L23" s="45">
        <f t="shared" si="3"/>
        <v>-0.36881972732419993</v>
      </c>
      <c r="M23" s="45">
        <f t="shared" si="7"/>
        <v>7.7544265949567439</v>
      </c>
    </row>
    <row r="24" spans="1:13" ht="14.25" x14ac:dyDescent="0.2">
      <c r="A24" s="11" t="s">
        <v>143</v>
      </c>
      <c r="B24" s="12">
        <v>689713.00286000001</v>
      </c>
      <c r="C24" s="12">
        <v>659825.13803000003</v>
      </c>
      <c r="D24" s="13">
        <f t="shared" si="0"/>
        <v>-4.3333770287156241</v>
      </c>
      <c r="E24" s="13">
        <f t="shared" si="5"/>
        <v>5.5607081135778156</v>
      </c>
      <c r="F24" s="12">
        <v>2622224.3779000002</v>
      </c>
      <c r="G24" s="12">
        <v>2671709.7152499999</v>
      </c>
      <c r="H24" s="13">
        <f t="shared" si="1"/>
        <v>1.8871511441606637</v>
      </c>
      <c r="I24" s="13">
        <f t="shared" si="6"/>
        <v>5.3719429890249009</v>
      </c>
      <c r="J24" s="12">
        <v>7911349.7613199996</v>
      </c>
      <c r="K24" s="12">
        <v>7916902.27202</v>
      </c>
      <c r="L24" s="13">
        <f t="shared" si="3"/>
        <v>7.0184113552249516E-2</v>
      </c>
      <c r="M24" s="13">
        <f t="shared" si="7"/>
        <v>5.4353389536094161</v>
      </c>
    </row>
    <row r="25" spans="1:13" ht="14.25" x14ac:dyDescent="0.2">
      <c r="A25" s="11" t="s">
        <v>144</v>
      </c>
      <c r="B25" s="12">
        <v>134430.98965999999</v>
      </c>
      <c r="C25" s="12">
        <v>120656.87173</v>
      </c>
      <c r="D25" s="13">
        <f t="shared" si="0"/>
        <v>-10.24623709520937</v>
      </c>
      <c r="E25" s="13">
        <f t="shared" si="5"/>
        <v>1.016841594715695</v>
      </c>
      <c r="F25" s="12">
        <v>457287.01286000002</v>
      </c>
      <c r="G25" s="12">
        <v>487506.16541000002</v>
      </c>
      <c r="H25" s="13">
        <f t="shared" si="1"/>
        <v>6.6083557372427926</v>
      </c>
      <c r="I25" s="13">
        <f t="shared" si="6"/>
        <v>0.9802170170031399</v>
      </c>
      <c r="J25" s="12">
        <v>1411802.7287000001</v>
      </c>
      <c r="K25" s="12">
        <v>1425614.3381399999</v>
      </c>
      <c r="L25" s="13">
        <f t="shared" si="3"/>
        <v>0.97829598705462506</v>
      </c>
      <c r="M25" s="13">
        <f t="shared" si="7"/>
        <v>0.97875366888157433</v>
      </c>
    </row>
    <row r="26" spans="1:13" ht="14.25" x14ac:dyDescent="0.2">
      <c r="A26" s="11" t="s">
        <v>145</v>
      </c>
      <c r="B26" s="12">
        <v>170895.45955</v>
      </c>
      <c r="C26" s="12">
        <v>176896.86394000001</v>
      </c>
      <c r="D26" s="13">
        <f t="shared" si="0"/>
        <v>3.5117401046246872</v>
      </c>
      <c r="E26" s="13">
        <f t="shared" si="5"/>
        <v>1.4908068363604916</v>
      </c>
      <c r="F26" s="12">
        <v>634399.93518999999</v>
      </c>
      <c r="G26" s="12">
        <v>667602.25271999999</v>
      </c>
      <c r="H26" s="13">
        <f t="shared" si="1"/>
        <v>5.2336571440626098</v>
      </c>
      <c r="I26" s="13">
        <f t="shared" si="6"/>
        <v>1.3423319234443294</v>
      </c>
      <c r="J26" s="12">
        <v>2013453.8361500001</v>
      </c>
      <c r="K26" s="12">
        <v>1952278.07547</v>
      </c>
      <c r="L26" s="13">
        <f t="shared" si="3"/>
        <v>-3.0383493071277217</v>
      </c>
      <c r="M26" s="13">
        <f t="shared" si="7"/>
        <v>1.3403339724657533</v>
      </c>
    </row>
    <row r="27" spans="1:13" ht="15.75" x14ac:dyDescent="0.25">
      <c r="A27" s="9" t="s">
        <v>19</v>
      </c>
      <c r="B27" s="47">
        <f>B28</f>
        <v>1231414.8769499999</v>
      </c>
      <c r="C27" s="47">
        <f>C28</f>
        <v>1232793.3654499999</v>
      </c>
      <c r="D27" s="45">
        <f t="shared" si="0"/>
        <v>0.11194346647932769</v>
      </c>
      <c r="E27" s="45">
        <f t="shared" si="5"/>
        <v>10.389425431849844</v>
      </c>
      <c r="F27" s="47">
        <f>F28</f>
        <v>4555814.7382300003</v>
      </c>
      <c r="G27" s="47">
        <f>G28</f>
        <v>5344445.1998399999</v>
      </c>
      <c r="H27" s="45">
        <f t="shared" si="1"/>
        <v>17.310415522216648</v>
      </c>
      <c r="I27" s="45">
        <f t="shared" si="6"/>
        <v>10.745948467991324</v>
      </c>
      <c r="J27" s="47">
        <f>J28</f>
        <v>14797236.553649999</v>
      </c>
      <c r="K27" s="47">
        <f>K28</f>
        <v>14726711.471209999</v>
      </c>
      <c r="L27" s="45">
        <f t="shared" si="3"/>
        <v>-0.47660981957204551</v>
      </c>
      <c r="M27" s="45">
        <f t="shared" si="7"/>
        <v>10.110604598585111</v>
      </c>
    </row>
    <row r="28" spans="1:13" ht="14.25" x14ac:dyDescent="0.2">
      <c r="A28" s="11" t="s">
        <v>146</v>
      </c>
      <c r="B28" s="12">
        <v>1231414.8769499999</v>
      </c>
      <c r="C28" s="12">
        <v>1232793.3654499999</v>
      </c>
      <c r="D28" s="13">
        <f t="shared" si="0"/>
        <v>0.11194346647932769</v>
      </c>
      <c r="E28" s="13">
        <f t="shared" si="5"/>
        <v>10.389425431849844</v>
      </c>
      <c r="F28" s="12">
        <v>4555814.7382300003</v>
      </c>
      <c r="G28" s="12">
        <v>5344445.1998399999</v>
      </c>
      <c r="H28" s="13">
        <f t="shared" si="1"/>
        <v>17.310415522216648</v>
      </c>
      <c r="I28" s="13">
        <f t="shared" si="6"/>
        <v>10.745948467991324</v>
      </c>
      <c r="J28" s="12">
        <v>14797236.553649999</v>
      </c>
      <c r="K28" s="12">
        <v>14726711.471209999</v>
      </c>
      <c r="L28" s="13">
        <f t="shared" si="3"/>
        <v>-0.47660981957204551</v>
      </c>
      <c r="M28" s="13">
        <f t="shared" si="7"/>
        <v>10.110604598585111</v>
      </c>
    </row>
    <row r="29" spans="1:13" ht="15.75" x14ac:dyDescent="0.25">
      <c r="A29" s="9" t="s">
        <v>21</v>
      </c>
      <c r="B29" s="47">
        <f>B30+B31+B32+B33+B34+B35+B36+B37+B38+B39+B40+B41</f>
        <v>7211002.2525000004</v>
      </c>
      <c r="C29" s="47">
        <f>C30+C31+C32+C33+C34+C35+C36+C37+C38+C39+C40+C41</f>
        <v>7611865.0288400017</v>
      </c>
      <c r="D29" s="45">
        <f t="shared" si="0"/>
        <v>5.5590438375057385</v>
      </c>
      <c r="E29" s="45">
        <f t="shared" si="5"/>
        <v>64.149358952440139</v>
      </c>
      <c r="F29" s="47">
        <f>F30+F31+F32+F33+F34+F35+F36+F37+F38+F39+F40+F41</f>
        <v>26850514.919450004</v>
      </c>
      <c r="G29" s="47">
        <f>G30+G31+G32+G33+G34+G35+G36+G37+G38+G39+G40+G41</f>
        <v>29810251.208549999</v>
      </c>
      <c r="H29" s="45">
        <f t="shared" si="1"/>
        <v>11.023015007269072</v>
      </c>
      <c r="I29" s="45">
        <f t="shared" si="6"/>
        <v>59.938760961482885</v>
      </c>
      <c r="J29" s="47">
        <f>J30+J31+J32+J33+J34+J35+J36+J37+J38+J39+J40+J41</f>
        <v>81839804.873060003</v>
      </c>
      <c r="K29" s="47">
        <f>K30+K31+K32+K33+K34+K35+K36+K37+K38+K39+K40+K41</f>
        <v>85448684.024379998</v>
      </c>
      <c r="L29" s="45">
        <f t="shared" si="3"/>
        <v>4.4096868961474822</v>
      </c>
      <c r="M29" s="45">
        <f t="shared" si="7"/>
        <v>58.664682833563951</v>
      </c>
    </row>
    <row r="30" spans="1:13" ht="14.25" x14ac:dyDescent="0.2">
      <c r="A30" s="11" t="s">
        <v>147</v>
      </c>
      <c r="B30" s="12">
        <v>1522648.6128700001</v>
      </c>
      <c r="C30" s="12">
        <v>1352876.6303000001</v>
      </c>
      <c r="D30" s="13">
        <f t="shared" si="0"/>
        <v>-11.149780792168542</v>
      </c>
      <c r="E30" s="13">
        <f t="shared" si="5"/>
        <v>11.401432926971907</v>
      </c>
      <c r="F30" s="12">
        <v>5767315.9262699997</v>
      </c>
      <c r="G30" s="12">
        <v>5427006.73936</v>
      </c>
      <c r="H30" s="13">
        <f t="shared" si="1"/>
        <v>-5.9006510352571233</v>
      </c>
      <c r="I30" s="13">
        <f t="shared" si="6"/>
        <v>10.911952985943255</v>
      </c>
      <c r="J30" s="12">
        <v>17365507.178539999</v>
      </c>
      <c r="K30" s="12">
        <v>16617247.02895</v>
      </c>
      <c r="L30" s="13">
        <f t="shared" si="3"/>
        <v>-4.3088873932497975</v>
      </c>
      <c r="M30" s="13">
        <f t="shared" si="7"/>
        <v>11.408549325840927</v>
      </c>
    </row>
    <row r="31" spans="1:13" ht="14.25" x14ac:dyDescent="0.2">
      <c r="A31" s="11" t="s">
        <v>148</v>
      </c>
      <c r="B31" s="12">
        <v>2045827.21077</v>
      </c>
      <c r="C31" s="12">
        <v>2299135.6260500001</v>
      </c>
      <c r="D31" s="13">
        <f t="shared" si="0"/>
        <v>12.381711121373778</v>
      </c>
      <c r="E31" s="13">
        <f t="shared" si="5"/>
        <v>19.376076164910778</v>
      </c>
      <c r="F31" s="12">
        <v>7587921.19833</v>
      </c>
      <c r="G31" s="12">
        <v>9309701.18035</v>
      </c>
      <c r="H31" s="13">
        <f t="shared" si="1"/>
        <v>22.691063033165669</v>
      </c>
      <c r="I31" s="13">
        <f t="shared" si="6"/>
        <v>18.718794074160236</v>
      </c>
      <c r="J31" s="12">
        <v>21699916.024590001</v>
      </c>
      <c r="K31" s="12">
        <v>25609434.605900001</v>
      </c>
      <c r="L31" s="13">
        <f t="shared" si="3"/>
        <v>18.016284380454724</v>
      </c>
      <c r="M31" s="13">
        <f t="shared" si="7"/>
        <v>17.582124006419669</v>
      </c>
    </row>
    <row r="32" spans="1:13" ht="14.25" x14ac:dyDescent="0.2">
      <c r="A32" s="11" t="s">
        <v>149</v>
      </c>
      <c r="B32" s="12">
        <v>93023.938320000001</v>
      </c>
      <c r="C32" s="12">
        <v>77425.498909999995</v>
      </c>
      <c r="D32" s="13">
        <f t="shared" si="0"/>
        <v>-16.768199338477551</v>
      </c>
      <c r="E32" s="13">
        <f t="shared" si="5"/>
        <v>0.65250711919234594</v>
      </c>
      <c r="F32" s="12">
        <v>274134.63514000003</v>
      </c>
      <c r="G32" s="12">
        <v>375757.21596</v>
      </c>
      <c r="H32" s="13">
        <f t="shared" si="1"/>
        <v>37.070317936331364</v>
      </c>
      <c r="I32" s="13">
        <f t="shared" si="6"/>
        <v>0.75552607019021012</v>
      </c>
      <c r="J32" s="12">
        <v>1037104.5509499999</v>
      </c>
      <c r="K32" s="12">
        <v>1074492.3773399999</v>
      </c>
      <c r="L32" s="13">
        <f t="shared" si="3"/>
        <v>3.6050199910657277</v>
      </c>
      <c r="M32" s="13">
        <f t="shared" si="7"/>
        <v>0.73769134356414778</v>
      </c>
    </row>
    <row r="33" spans="1:13" ht="14.25" x14ac:dyDescent="0.2">
      <c r="A33" s="11" t="s">
        <v>150</v>
      </c>
      <c r="B33" s="12">
        <v>885134.66258999996</v>
      </c>
      <c r="C33" s="12">
        <v>794018.34</v>
      </c>
      <c r="D33" s="13">
        <f t="shared" si="0"/>
        <v>-10.294063314997038</v>
      </c>
      <c r="E33" s="13">
        <f t="shared" si="5"/>
        <v>6.6916277830064113</v>
      </c>
      <c r="F33" s="12">
        <v>3213126.2744</v>
      </c>
      <c r="G33" s="12">
        <v>3013578.8245100002</v>
      </c>
      <c r="H33" s="13">
        <f t="shared" si="1"/>
        <v>-6.2103830615017497</v>
      </c>
      <c r="I33" s="13">
        <f t="shared" si="6"/>
        <v>6.0593310514969492</v>
      </c>
      <c r="J33" s="12">
        <v>10394627.609449999</v>
      </c>
      <c r="K33" s="12">
        <v>9773547.1035799999</v>
      </c>
      <c r="L33" s="13">
        <f t="shared" si="3"/>
        <v>-5.9750144902291709</v>
      </c>
      <c r="M33" s="13">
        <f t="shared" si="7"/>
        <v>6.7100160469039896</v>
      </c>
    </row>
    <row r="34" spans="1:13" ht="14.25" x14ac:dyDescent="0.2">
      <c r="A34" s="11" t="s">
        <v>151</v>
      </c>
      <c r="B34" s="12">
        <v>493246.72258</v>
      </c>
      <c r="C34" s="12">
        <v>486600.79135999997</v>
      </c>
      <c r="D34" s="13">
        <f t="shared" si="0"/>
        <v>-1.3473847702905151</v>
      </c>
      <c r="E34" s="13">
        <f t="shared" si="5"/>
        <v>4.1008515932988177</v>
      </c>
      <c r="F34" s="12">
        <v>1777923.0773700001</v>
      </c>
      <c r="G34" s="12">
        <v>1830146.2059599999</v>
      </c>
      <c r="H34" s="13">
        <f t="shared" si="1"/>
        <v>2.9373109137686169</v>
      </c>
      <c r="I34" s="13">
        <f t="shared" si="6"/>
        <v>3.6798313169577956</v>
      </c>
      <c r="J34" s="12">
        <v>5461661.8422100004</v>
      </c>
      <c r="K34" s="12">
        <v>5355635.37151</v>
      </c>
      <c r="L34" s="13">
        <f t="shared" si="3"/>
        <v>-1.9412858899572221</v>
      </c>
      <c r="M34" s="13">
        <f t="shared" si="7"/>
        <v>3.6769044957112231</v>
      </c>
    </row>
    <row r="35" spans="1:13" ht="14.25" x14ac:dyDescent="0.2">
      <c r="A35" s="11" t="s">
        <v>152</v>
      </c>
      <c r="B35" s="12">
        <v>515698.53482</v>
      </c>
      <c r="C35" s="12">
        <v>548995.65832000005</v>
      </c>
      <c r="D35" s="13">
        <f t="shared" si="0"/>
        <v>6.4567031418117384</v>
      </c>
      <c r="E35" s="13">
        <f t="shared" si="5"/>
        <v>4.6266873381841629</v>
      </c>
      <c r="F35" s="12">
        <v>1978066.81314</v>
      </c>
      <c r="G35" s="12">
        <v>2130974.7594400002</v>
      </c>
      <c r="H35" s="13">
        <f t="shared" si="1"/>
        <v>7.7301709570301522</v>
      </c>
      <c r="I35" s="13">
        <f t="shared" si="6"/>
        <v>4.2847001129729989</v>
      </c>
      <c r="J35" s="12">
        <v>6143273.7254900001</v>
      </c>
      <c r="K35" s="12">
        <v>6098984.6796599999</v>
      </c>
      <c r="L35" s="13">
        <f t="shared" si="3"/>
        <v>-0.72093557619341808</v>
      </c>
      <c r="M35" s="13">
        <f t="shared" si="7"/>
        <v>4.1872499959968303</v>
      </c>
    </row>
    <row r="36" spans="1:13" ht="14.25" x14ac:dyDescent="0.2">
      <c r="A36" s="11" t="s">
        <v>153</v>
      </c>
      <c r="B36" s="12">
        <v>695900.65306000004</v>
      </c>
      <c r="C36" s="12">
        <v>1022315.54112</v>
      </c>
      <c r="D36" s="13">
        <f t="shared" si="0"/>
        <v>46.905386081288334</v>
      </c>
      <c r="E36" s="13">
        <f t="shared" si="5"/>
        <v>8.6156134352738327</v>
      </c>
      <c r="F36" s="12">
        <v>2799373.5618699999</v>
      </c>
      <c r="G36" s="12">
        <v>3997162.3576600002</v>
      </c>
      <c r="H36" s="13">
        <f t="shared" si="1"/>
        <v>42.787744090498222</v>
      </c>
      <c r="I36" s="13">
        <f t="shared" si="6"/>
        <v>8.0369989975563776</v>
      </c>
      <c r="J36" s="12">
        <v>8961458.2113799993</v>
      </c>
      <c r="K36" s="12">
        <v>10272063.018300001</v>
      </c>
      <c r="L36" s="13">
        <f t="shared" si="3"/>
        <v>14.624905634840623</v>
      </c>
      <c r="M36" s="13">
        <f t="shared" si="7"/>
        <v>7.0522714995004119</v>
      </c>
    </row>
    <row r="37" spans="1:13" ht="14.25" x14ac:dyDescent="0.2">
      <c r="A37" s="14" t="s">
        <v>154</v>
      </c>
      <c r="B37" s="12">
        <v>251577.99100000001</v>
      </c>
      <c r="C37" s="12">
        <v>223393.67968</v>
      </c>
      <c r="D37" s="13">
        <f t="shared" si="0"/>
        <v>-11.203011522577906</v>
      </c>
      <c r="E37" s="13">
        <f t="shared" si="5"/>
        <v>1.8826609892848609</v>
      </c>
      <c r="F37" s="12">
        <v>934044.88979000004</v>
      </c>
      <c r="G37" s="12">
        <v>867169.25246999995</v>
      </c>
      <c r="H37" s="13">
        <f t="shared" si="1"/>
        <v>-7.1597883625310184</v>
      </c>
      <c r="I37" s="13">
        <f t="shared" si="6"/>
        <v>1.7435965290369435</v>
      </c>
      <c r="J37" s="12">
        <v>2754208.72211</v>
      </c>
      <c r="K37" s="12">
        <v>2584388.3326599998</v>
      </c>
      <c r="L37" s="13">
        <f t="shared" si="3"/>
        <v>-6.1658503978558565</v>
      </c>
      <c r="M37" s="13">
        <f t="shared" si="7"/>
        <v>1.774308447055831</v>
      </c>
    </row>
    <row r="38" spans="1:13" ht="14.25" x14ac:dyDescent="0.2">
      <c r="A38" s="11" t="s">
        <v>155</v>
      </c>
      <c r="B38" s="12">
        <v>247962.09906000001</v>
      </c>
      <c r="C38" s="12">
        <v>347625.28035000002</v>
      </c>
      <c r="D38" s="13">
        <f t="shared" si="0"/>
        <v>40.192909185643025</v>
      </c>
      <c r="E38" s="13">
        <f t="shared" si="5"/>
        <v>2.9296287842236151</v>
      </c>
      <c r="F38" s="12">
        <v>768853.26329000003</v>
      </c>
      <c r="G38" s="12">
        <v>1141037.9698399999</v>
      </c>
      <c r="H38" s="13">
        <f t="shared" si="1"/>
        <v>48.407768337664884</v>
      </c>
      <c r="I38" s="13">
        <f t="shared" si="6"/>
        <v>2.2942578257307531</v>
      </c>
      <c r="J38" s="12">
        <v>2575240.9726</v>
      </c>
      <c r="K38" s="12">
        <v>2814224.1190599999</v>
      </c>
      <c r="L38" s="13">
        <f t="shared" si="3"/>
        <v>9.2800304516248495</v>
      </c>
      <c r="M38" s="13">
        <f t="shared" si="7"/>
        <v>1.9321019071530252</v>
      </c>
    </row>
    <row r="39" spans="1:13" ht="14.25" x14ac:dyDescent="0.2">
      <c r="A39" s="11" t="s">
        <v>156</v>
      </c>
      <c r="B39" s="12">
        <v>146799.34344</v>
      </c>
      <c r="C39" s="12">
        <v>137879.80981999999</v>
      </c>
      <c r="D39" s="13">
        <f>(C39-B39)/B39*100</f>
        <v>-6.0760037551840993</v>
      </c>
      <c r="E39" s="13">
        <f t="shared" si="5"/>
        <v>1.1619887345513358</v>
      </c>
      <c r="F39" s="12">
        <v>566189.99748000002</v>
      </c>
      <c r="G39" s="12">
        <v>507866.68553000002</v>
      </c>
      <c r="H39" s="13">
        <f t="shared" si="1"/>
        <v>-10.30101418421123</v>
      </c>
      <c r="I39" s="13">
        <f t="shared" si="6"/>
        <v>1.0211554290945521</v>
      </c>
      <c r="J39" s="12">
        <v>1762090.5144</v>
      </c>
      <c r="K39" s="12">
        <v>1618795.60167</v>
      </c>
      <c r="L39" s="13">
        <f t="shared" si="3"/>
        <v>-8.1320971629424257</v>
      </c>
      <c r="M39" s="13">
        <f t="shared" si="7"/>
        <v>1.1113820139961827</v>
      </c>
    </row>
    <row r="40" spans="1:13" ht="14.25" x14ac:dyDescent="0.2">
      <c r="A40" s="11" t="s">
        <v>157</v>
      </c>
      <c r="B40" s="12">
        <v>303604.24443000002</v>
      </c>
      <c r="C40" s="12">
        <v>311546.26750000002</v>
      </c>
      <c r="D40" s="13">
        <f>(C40-B40)/B40*100</f>
        <v>2.6159130564563418</v>
      </c>
      <c r="E40" s="13">
        <f t="shared" si="5"/>
        <v>2.6255711666495611</v>
      </c>
      <c r="F40" s="12">
        <v>1152462.0437400001</v>
      </c>
      <c r="G40" s="12">
        <v>1172206.1171599999</v>
      </c>
      <c r="H40" s="13">
        <f t="shared" si="1"/>
        <v>1.713208129260883</v>
      </c>
      <c r="I40" s="13">
        <f t="shared" si="6"/>
        <v>2.3569268760100055</v>
      </c>
      <c r="J40" s="12">
        <v>3585802.6761099999</v>
      </c>
      <c r="K40" s="12">
        <v>3527647.64329</v>
      </c>
      <c r="L40" s="13">
        <f t="shared" si="3"/>
        <v>-1.6218135260886244</v>
      </c>
      <c r="M40" s="13">
        <f t="shared" si="7"/>
        <v>2.4219018994269268</v>
      </c>
    </row>
    <row r="41" spans="1:13" ht="14.25" x14ac:dyDescent="0.2">
      <c r="A41" s="11" t="s">
        <v>158</v>
      </c>
      <c r="B41" s="12">
        <v>9578.23956</v>
      </c>
      <c r="C41" s="12">
        <v>10051.905430000001</v>
      </c>
      <c r="D41" s="13">
        <f t="shared" si="0"/>
        <v>4.9452288913099673</v>
      </c>
      <c r="E41" s="13">
        <f t="shared" si="5"/>
        <v>8.4712916892500267E-2</v>
      </c>
      <c r="F41" s="12">
        <v>31103.23863</v>
      </c>
      <c r="G41" s="12">
        <v>37643.900309999997</v>
      </c>
      <c r="H41" s="13">
        <f t="shared" si="1"/>
        <v>21.028876631809442</v>
      </c>
      <c r="I41" s="13">
        <f t="shared" si="6"/>
        <v>7.5689692332811823E-2</v>
      </c>
      <c r="J41" s="12">
        <v>98912.845230000006</v>
      </c>
      <c r="K41" s="12">
        <v>102224.14246</v>
      </c>
      <c r="L41" s="13">
        <f t="shared" si="3"/>
        <v>3.3476918213203808</v>
      </c>
      <c r="M41" s="13">
        <f t="shared" si="7"/>
        <v>7.0181851994794028E-2</v>
      </c>
    </row>
    <row r="42" spans="1:13" ht="15.75" x14ac:dyDescent="0.25">
      <c r="A42" s="48" t="s">
        <v>31</v>
      </c>
      <c r="B42" s="47">
        <f>B43</f>
        <v>337034.79820000002</v>
      </c>
      <c r="C42" s="47">
        <f>C43</f>
        <v>448853.68089999998</v>
      </c>
      <c r="D42" s="45">
        <f t="shared" si="0"/>
        <v>33.17725151740725</v>
      </c>
      <c r="E42" s="45">
        <f t="shared" si="5"/>
        <v>3.7827360028171824</v>
      </c>
      <c r="F42" s="47">
        <f>F43</f>
        <v>1082985.73196</v>
      </c>
      <c r="G42" s="47">
        <f>G43</f>
        <v>1469027.22172</v>
      </c>
      <c r="H42" s="45">
        <f t="shared" si="1"/>
        <v>35.646036542082385</v>
      </c>
      <c r="I42" s="45">
        <f t="shared" si="6"/>
        <v>2.9537379900821481</v>
      </c>
      <c r="J42" s="47">
        <f>J43</f>
        <v>3797350.9945200002</v>
      </c>
      <c r="K42" s="47">
        <f>K43</f>
        <v>4173314.3910300001</v>
      </c>
      <c r="L42" s="45">
        <f t="shared" si="3"/>
        <v>9.9006754195900477</v>
      </c>
      <c r="M42" s="45">
        <f t="shared" si="7"/>
        <v>2.865183564964791</v>
      </c>
    </row>
    <row r="43" spans="1:13" ht="14.25" x14ac:dyDescent="0.2">
      <c r="A43" s="11" t="s">
        <v>159</v>
      </c>
      <c r="B43" s="12">
        <v>337034.79820000002</v>
      </c>
      <c r="C43" s="12">
        <v>448853.68089999998</v>
      </c>
      <c r="D43" s="13">
        <f t="shared" si="0"/>
        <v>33.17725151740725</v>
      </c>
      <c r="E43" s="13">
        <f t="shared" si="5"/>
        <v>3.7827360028171824</v>
      </c>
      <c r="F43" s="12">
        <v>1082985.73196</v>
      </c>
      <c r="G43" s="12">
        <v>1469027.22172</v>
      </c>
      <c r="H43" s="13">
        <f t="shared" si="1"/>
        <v>35.646036542082385</v>
      </c>
      <c r="I43" s="13">
        <f t="shared" si="6"/>
        <v>2.9537379900821481</v>
      </c>
      <c r="J43" s="12">
        <v>3797350.9945200002</v>
      </c>
      <c r="K43" s="12">
        <v>4173314.3910300001</v>
      </c>
      <c r="L43" s="13">
        <f t="shared" si="3"/>
        <v>9.9006754195900477</v>
      </c>
      <c r="M43" s="13">
        <f t="shared" si="7"/>
        <v>2.865183564964791</v>
      </c>
    </row>
    <row r="44" spans="1:13" ht="15.75" x14ac:dyDescent="0.25">
      <c r="A44" s="9" t="s">
        <v>33</v>
      </c>
      <c r="B44" s="8">
        <f>B8+B22+B42</f>
        <v>11410242.35366</v>
      </c>
      <c r="C44" s="8">
        <f>C8+C22+C42</f>
        <v>11865847.380460002</v>
      </c>
      <c r="D44" s="164">
        <f t="shared" si="0"/>
        <v>3.9929478505236053</v>
      </c>
      <c r="E44" s="10">
        <f t="shared" si="5"/>
        <v>100</v>
      </c>
      <c r="F44" s="15">
        <f>F8+F22+F42</f>
        <v>42754717.147160001</v>
      </c>
      <c r="G44" s="15">
        <f>G8+G22+G42</f>
        <v>47264988.381239995</v>
      </c>
      <c r="H44" s="16">
        <f t="shared" si="1"/>
        <v>10.549178044040904</v>
      </c>
      <c r="I44" s="16">
        <f t="shared" si="6"/>
        <v>95.034584600141329</v>
      </c>
      <c r="J44" s="15">
        <f>J8+J22+J42</f>
        <v>132021849.38009</v>
      </c>
      <c r="K44" s="15">
        <f>K8+K22+K42</f>
        <v>136120050.77419001</v>
      </c>
      <c r="L44" s="16">
        <f t="shared" si="3"/>
        <v>3.1041842038595573</v>
      </c>
      <c r="M44" s="16">
        <f t="shared" si="7"/>
        <v>93.453043743518549</v>
      </c>
    </row>
    <row r="45" spans="1:13" ht="15.75" x14ac:dyDescent="0.25">
      <c r="A45" s="49" t="s">
        <v>34</v>
      </c>
      <c r="B45" s="50"/>
      <c r="C45" s="50"/>
      <c r="D45" s="51"/>
      <c r="E45" s="51"/>
      <c r="F45" s="52">
        <f>F46-F44</f>
        <v>3868161.828839995</v>
      </c>
      <c r="G45" s="52">
        <f>G46-G44</f>
        <v>2469525.1962200031</v>
      </c>
      <c r="H45" s="53">
        <f t="shared" si="1"/>
        <v>-36.157655612857923</v>
      </c>
      <c r="I45" s="53">
        <f t="shared" si="6"/>
        <v>4.9654153998586761</v>
      </c>
      <c r="J45" s="52">
        <f>J46-J44</f>
        <v>8037016.8299099803</v>
      </c>
      <c r="K45" s="52">
        <f>K46-K44</f>
        <v>9536040.5862699747</v>
      </c>
      <c r="L45" s="53">
        <f t="shared" si="3"/>
        <v>18.651494554314432</v>
      </c>
      <c r="M45" s="53">
        <f t="shared" si="7"/>
        <v>6.5469562564814527</v>
      </c>
    </row>
    <row r="46" spans="1:13" s="18" customFormat="1" ht="22.5" customHeight="1" x14ac:dyDescent="0.3">
      <c r="A46" s="17" t="s">
        <v>35</v>
      </c>
      <c r="B46" s="54"/>
      <c r="C46" s="54"/>
      <c r="D46" s="55"/>
      <c r="E46" s="55"/>
      <c r="F46" s="103">
        <v>46622878.975999996</v>
      </c>
      <c r="G46" s="103">
        <v>49734513.577459998</v>
      </c>
      <c r="H46" s="165">
        <f t="shared" si="1"/>
        <v>6.6740507446178405</v>
      </c>
      <c r="I46" s="104">
        <f t="shared" si="6"/>
        <v>100</v>
      </c>
      <c r="J46" s="103">
        <v>140058866.20999998</v>
      </c>
      <c r="K46" s="103">
        <v>145656091.36045998</v>
      </c>
      <c r="L46" s="165">
        <f t="shared" si="3"/>
        <v>3.9963376128346613</v>
      </c>
      <c r="M46" s="104">
        <f t="shared" si="7"/>
        <v>100</v>
      </c>
    </row>
    <row r="47" spans="1:13" ht="20.25" customHeight="1" x14ac:dyDescent="0.2"/>
    <row r="48" spans="1:13" ht="15" x14ac:dyDescent="0.2">
      <c r="C48" s="113"/>
    </row>
    <row r="49" spans="1:3" ht="15" x14ac:dyDescent="0.2">
      <c r="A49" s="1" t="s">
        <v>229</v>
      </c>
      <c r="C49" s="114"/>
    </row>
    <row r="50" spans="1:3" x14ac:dyDescent="0.2">
      <c r="A50" s="1" t="s">
        <v>114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zoomScale="90" zoomScaleNormal="90" workbookViewId="0">
      <selection activeCell="R67" sqref="R67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2" bestFit="1" customWidth="1"/>
    <col min="5" max="5" width="12.28515625" style="43" bestFit="1" customWidth="1"/>
    <col min="6" max="6" width="11" style="43" bestFit="1" customWidth="1"/>
    <col min="7" max="7" width="12.28515625" style="43" bestFit="1" customWidth="1"/>
    <col min="8" max="8" width="11.42578125" style="43" bestFit="1" customWidth="1"/>
    <col min="9" max="9" width="12.28515625" style="43" bestFit="1" customWidth="1"/>
    <col min="10" max="10" width="12.7109375" style="43" bestFit="1" customWidth="1"/>
    <col min="11" max="11" width="12.28515625" style="43" bestFit="1" customWidth="1"/>
    <col min="12" max="12" width="11" style="43" customWidth="1"/>
    <col min="13" max="13" width="12.28515625" style="43" bestFit="1" customWidth="1"/>
    <col min="14" max="14" width="11" style="43" bestFit="1" customWidth="1"/>
    <col min="15" max="15" width="13.5703125" style="42" bestFit="1" customWidth="1"/>
  </cols>
  <sheetData>
    <row r="1" spans="1:15" ht="15.75" x14ac:dyDescent="0.25">
      <c r="B1" s="166" t="s">
        <v>60</v>
      </c>
      <c r="C1" s="167" t="s">
        <v>44</v>
      </c>
      <c r="D1" s="167" t="s">
        <v>45</v>
      </c>
      <c r="E1" s="167" t="s">
        <v>46</v>
      </c>
      <c r="F1" s="167" t="s">
        <v>47</v>
      </c>
      <c r="G1" s="167" t="s">
        <v>48</v>
      </c>
      <c r="H1" s="167" t="s">
        <v>49</v>
      </c>
      <c r="I1" s="167" t="s">
        <v>0</v>
      </c>
      <c r="J1" s="167" t="s">
        <v>61</v>
      </c>
      <c r="K1" s="167" t="s">
        <v>50</v>
      </c>
      <c r="L1" s="167" t="s">
        <v>51</v>
      </c>
      <c r="M1" s="167" t="s">
        <v>52</v>
      </c>
      <c r="N1" s="167" t="s">
        <v>53</v>
      </c>
      <c r="O1" s="168" t="s">
        <v>42</v>
      </c>
    </row>
    <row r="2" spans="1:15" s="64" customFormat="1" ht="15" x14ac:dyDescent="0.25">
      <c r="A2" s="34">
        <v>2017</v>
      </c>
      <c r="B2" s="169" t="s">
        <v>2</v>
      </c>
      <c r="C2" s="170">
        <f>C4+C6+C8+C10+C12+C14+C16+C18+C20+C22</f>
        <v>1656751.99789</v>
      </c>
      <c r="D2" s="170">
        <f t="shared" ref="D2:O2" si="0">D4+D6+D8+D10+D12+D14+D16+D18+D20+D22</f>
        <v>1669681.0674699999</v>
      </c>
      <c r="E2" s="170">
        <f t="shared" si="0"/>
        <v>1873057.1208199998</v>
      </c>
      <c r="F2" s="170">
        <f t="shared" si="0"/>
        <v>1614956.43157</v>
      </c>
      <c r="G2" s="170"/>
      <c r="H2" s="170"/>
      <c r="I2" s="170"/>
      <c r="J2" s="170"/>
      <c r="K2" s="170"/>
      <c r="L2" s="170"/>
      <c r="M2" s="170"/>
      <c r="N2" s="170"/>
      <c r="O2" s="171">
        <f t="shared" si="0"/>
        <v>6814446.6177499993</v>
      </c>
    </row>
    <row r="3" spans="1:15" ht="15" x14ac:dyDescent="0.25">
      <c r="A3" s="36">
        <v>2016</v>
      </c>
      <c r="B3" s="35" t="s">
        <v>2</v>
      </c>
      <c r="C3" s="130">
        <f>C5+C7+C9+C11+C13+C15+C17+C19+C21+C23</f>
        <v>1452230.2365300001</v>
      </c>
      <c r="D3" s="130">
        <f t="shared" ref="D3:O3" si="1">D5+D7+D9+D11+D13+D15+D17+D19+D21+D23</f>
        <v>1713751.0249500002</v>
      </c>
      <c r="E3" s="130">
        <f t="shared" si="1"/>
        <v>1749758.1961499997</v>
      </c>
      <c r="F3" s="130">
        <f t="shared" si="1"/>
        <v>1635750.9739400002</v>
      </c>
      <c r="G3" s="130">
        <f t="shared" si="1"/>
        <v>1600474.6234799998</v>
      </c>
      <c r="H3" s="130">
        <f t="shared" si="1"/>
        <v>1703011.3733599996</v>
      </c>
      <c r="I3" s="130">
        <f t="shared" si="1"/>
        <v>1205016.3451400001</v>
      </c>
      <c r="J3" s="130">
        <f t="shared" si="1"/>
        <v>1627320.20774</v>
      </c>
      <c r="K3" s="130">
        <f t="shared" si="1"/>
        <v>1546012.9719199999</v>
      </c>
      <c r="L3" s="130">
        <f t="shared" si="1"/>
        <v>1939114.10247</v>
      </c>
      <c r="M3" s="130">
        <f t="shared" si="1"/>
        <v>2043907.5281200004</v>
      </c>
      <c r="N3" s="130">
        <f t="shared" si="1"/>
        <v>1997242.4319600004</v>
      </c>
      <c r="O3" s="128">
        <f t="shared" si="1"/>
        <v>20213590.015760001</v>
      </c>
    </row>
    <row r="4" spans="1:15" s="64" customFormat="1" ht="15" x14ac:dyDescent="0.25">
      <c r="A4" s="34">
        <v>2017</v>
      </c>
      <c r="B4" s="37" t="s">
        <v>133</v>
      </c>
      <c r="C4" s="127">
        <v>524464.46118999994</v>
      </c>
      <c r="D4" s="127">
        <v>556721.74867</v>
      </c>
      <c r="E4" s="127">
        <v>623937.84545999998</v>
      </c>
      <c r="F4" s="127">
        <v>525068.83091999998</v>
      </c>
      <c r="G4" s="127"/>
      <c r="H4" s="127"/>
      <c r="I4" s="127"/>
      <c r="J4" s="127"/>
      <c r="K4" s="127"/>
      <c r="L4" s="127"/>
      <c r="M4" s="127"/>
      <c r="N4" s="127"/>
      <c r="O4" s="128">
        <v>2230192.8862399999</v>
      </c>
    </row>
    <row r="5" spans="1:15" ht="15" x14ac:dyDescent="0.25">
      <c r="A5" s="36">
        <v>2016</v>
      </c>
      <c r="B5" s="37" t="s">
        <v>133</v>
      </c>
      <c r="C5" s="127">
        <v>460617.42556</v>
      </c>
      <c r="D5" s="127">
        <v>562243.6078</v>
      </c>
      <c r="E5" s="127">
        <v>569482.75214999996</v>
      </c>
      <c r="F5" s="127">
        <v>532964.35138999997</v>
      </c>
      <c r="G5" s="127">
        <v>511399.68602999998</v>
      </c>
      <c r="H5" s="127">
        <v>532806.79845</v>
      </c>
      <c r="I5" s="127">
        <v>385329.33100000001</v>
      </c>
      <c r="J5" s="127">
        <v>540411.59606000001</v>
      </c>
      <c r="K5" s="127">
        <v>477843.75881999999</v>
      </c>
      <c r="L5" s="127">
        <v>569525.50392000005</v>
      </c>
      <c r="M5" s="127">
        <v>602081.60259000002</v>
      </c>
      <c r="N5" s="127">
        <v>614310.49025999999</v>
      </c>
      <c r="O5" s="128">
        <v>6359016.9040299999</v>
      </c>
    </row>
    <row r="6" spans="1:15" s="64" customFormat="1" ht="15" x14ac:dyDescent="0.25">
      <c r="A6" s="34">
        <v>2017</v>
      </c>
      <c r="B6" s="37" t="s">
        <v>134</v>
      </c>
      <c r="C6" s="127">
        <v>194049.23874</v>
      </c>
      <c r="D6" s="127">
        <v>168642.46450999999</v>
      </c>
      <c r="E6" s="127">
        <v>155433.76522</v>
      </c>
      <c r="F6" s="127">
        <v>119846.90785</v>
      </c>
      <c r="G6" s="127"/>
      <c r="H6" s="127"/>
      <c r="I6" s="127"/>
      <c r="J6" s="127"/>
      <c r="K6" s="127"/>
      <c r="L6" s="127"/>
      <c r="M6" s="127"/>
      <c r="N6" s="127"/>
      <c r="O6" s="128">
        <v>637972.37632000004</v>
      </c>
    </row>
    <row r="7" spans="1:15" ht="15" x14ac:dyDescent="0.25">
      <c r="A7" s="36">
        <v>2016</v>
      </c>
      <c r="B7" s="37" t="s">
        <v>134</v>
      </c>
      <c r="C7" s="127">
        <v>133429.35513000001</v>
      </c>
      <c r="D7" s="127">
        <v>159285.92468</v>
      </c>
      <c r="E7" s="127">
        <v>147173.71935999999</v>
      </c>
      <c r="F7" s="127">
        <v>137714.88571999999</v>
      </c>
      <c r="G7" s="127">
        <v>140656.67981</v>
      </c>
      <c r="H7" s="127">
        <v>170139.92357000001</v>
      </c>
      <c r="I7" s="127">
        <v>86562.877980000005</v>
      </c>
      <c r="J7" s="127">
        <v>84454.955669999996</v>
      </c>
      <c r="K7" s="127">
        <v>116633.14692</v>
      </c>
      <c r="L7" s="127">
        <v>215729.26228</v>
      </c>
      <c r="M7" s="127">
        <v>302999.03842</v>
      </c>
      <c r="N7" s="127">
        <v>278525.59737999999</v>
      </c>
      <c r="O7" s="128">
        <v>1973305.3669199999</v>
      </c>
    </row>
    <row r="8" spans="1:15" s="64" customFormat="1" ht="15" x14ac:dyDescent="0.25">
      <c r="A8" s="34">
        <v>2017</v>
      </c>
      <c r="B8" s="37" t="s">
        <v>135</v>
      </c>
      <c r="C8" s="127">
        <v>99071.646240000002</v>
      </c>
      <c r="D8" s="127">
        <v>101206.90526</v>
      </c>
      <c r="E8" s="127">
        <v>124163.47196</v>
      </c>
      <c r="F8" s="127">
        <v>107343.77725</v>
      </c>
      <c r="G8" s="127"/>
      <c r="H8" s="127"/>
      <c r="I8" s="127"/>
      <c r="J8" s="127"/>
      <c r="K8" s="127"/>
      <c r="L8" s="127"/>
      <c r="M8" s="127"/>
      <c r="N8" s="127"/>
      <c r="O8" s="128">
        <v>431785.80070999998</v>
      </c>
    </row>
    <row r="9" spans="1:15" ht="15" x14ac:dyDescent="0.25">
      <c r="A9" s="36">
        <v>2016</v>
      </c>
      <c r="B9" s="37" t="s">
        <v>135</v>
      </c>
      <c r="C9" s="127">
        <v>82622.645980000001</v>
      </c>
      <c r="D9" s="127">
        <v>106492.30809999999</v>
      </c>
      <c r="E9" s="127">
        <v>115798.31797</v>
      </c>
      <c r="F9" s="127">
        <v>101382.8031</v>
      </c>
      <c r="G9" s="127">
        <v>99962.766449999996</v>
      </c>
      <c r="H9" s="127">
        <v>118828.08306</v>
      </c>
      <c r="I9" s="127">
        <v>86506.436709999994</v>
      </c>
      <c r="J9" s="127">
        <v>125928.92105</v>
      </c>
      <c r="K9" s="127">
        <v>119612.67842</v>
      </c>
      <c r="L9" s="127">
        <v>128962.44279</v>
      </c>
      <c r="M9" s="127">
        <v>127900.31873</v>
      </c>
      <c r="N9" s="127">
        <v>112050.02466</v>
      </c>
      <c r="O9" s="128">
        <v>1326047.7470199999</v>
      </c>
    </row>
    <row r="10" spans="1:15" s="64" customFormat="1" ht="15" x14ac:dyDescent="0.25">
      <c r="A10" s="34">
        <v>2017</v>
      </c>
      <c r="B10" s="37" t="s">
        <v>136</v>
      </c>
      <c r="C10" s="127">
        <v>96387.542220000003</v>
      </c>
      <c r="D10" s="127">
        <v>93916.162509999995</v>
      </c>
      <c r="E10" s="127">
        <v>115763.94263000001</v>
      </c>
      <c r="F10" s="127">
        <v>97707.462880000006</v>
      </c>
      <c r="G10" s="127"/>
      <c r="H10" s="127"/>
      <c r="I10" s="127"/>
      <c r="J10" s="127"/>
      <c r="K10" s="127"/>
      <c r="L10" s="127"/>
      <c r="M10" s="127"/>
      <c r="N10" s="127"/>
      <c r="O10" s="128">
        <v>403775.11024000001</v>
      </c>
    </row>
    <row r="11" spans="1:15" ht="15" x14ac:dyDescent="0.25">
      <c r="A11" s="36">
        <v>2016</v>
      </c>
      <c r="B11" s="37" t="s">
        <v>136</v>
      </c>
      <c r="C11" s="127">
        <v>89731.465129999997</v>
      </c>
      <c r="D11" s="127">
        <v>105702.40222</v>
      </c>
      <c r="E11" s="127">
        <v>108063.88145</v>
      </c>
      <c r="F11" s="127">
        <v>96465.707190000001</v>
      </c>
      <c r="G11" s="127">
        <v>96136.855660000001</v>
      </c>
      <c r="H11" s="127">
        <v>99356.71286</v>
      </c>
      <c r="I11" s="127">
        <v>54505.851459999998</v>
      </c>
      <c r="J11" s="127">
        <v>88499.630420000001</v>
      </c>
      <c r="K11" s="127">
        <v>133309.95624</v>
      </c>
      <c r="L11" s="127">
        <v>164988.28182</v>
      </c>
      <c r="M11" s="127">
        <v>145164.17379</v>
      </c>
      <c r="N11" s="127">
        <v>115269.88946000001</v>
      </c>
      <c r="O11" s="128">
        <v>1297194.8077</v>
      </c>
    </row>
    <row r="12" spans="1:15" s="64" customFormat="1" ht="15" x14ac:dyDescent="0.25">
      <c r="A12" s="34">
        <v>2017</v>
      </c>
      <c r="B12" s="37" t="s">
        <v>137</v>
      </c>
      <c r="C12" s="127">
        <v>154286.45527000001</v>
      </c>
      <c r="D12" s="127">
        <v>152199.54157999999</v>
      </c>
      <c r="E12" s="127">
        <v>167069.70240000001</v>
      </c>
      <c r="F12" s="127">
        <v>137766.57957</v>
      </c>
      <c r="G12" s="127"/>
      <c r="H12" s="127"/>
      <c r="I12" s="127"/>
      <c r="J12" s="127"/>
      <c r="K12" s="127"/>
      <c r="L12" s="127"/>
      <c r="M12" s="127"/>
      <c r="N12" s="127"/>
      <c r="O12" s="128">
        <v>611322.27882000001</v>
      </c>
    </row>
    <row r="13" spans="1:15" ht="15" x14ac:dyDescent="0.25">
      <c r="A13" s="36">
        <v>2016</v>
      </c>
      <c r="B13" s="37" t="s">
        <v>137</v>
      </c>
      <c r="C13" s="127">
        <v>178413.55434</v>
      </c>
      <c r="D13" s="127">
        <v>169593.44938000001</v>
      </c>
      <c r="E13" s="127">
        <v>138571.21487</v>
      </c>
      <c r="F13" s="127">
        <v>141600.09865</v>
      </c>
      <c r="G13" s="127">
        <v>140964.30918000001</v>
      </c>
      <c r="H13" s="127">
        <v>154724.56434000001</v>
      </c>
      <c r="I13" s="127">
        <v>112831.10505</v>
      </c>
      <c r="J13" s="127">
        <v>122918.08375000001</v>
      </c>
      <c r="K13" s="127">
        <v>137884.89418999999</v>
      </c>
      <c r="L13" s="127">
        <v>250890.98298999999</v>
      </c>
      <c r="M13" s="127">
        <v>231839.25833000001</v>
      </c>
      <c r="N13" s="127">
        <v>203877.35944999999</v>
      </c>
      <c r="O13" s="128">
        <v>1984108.8745200001</v>
      </c>
    </row>
    <row r="14" spans="1:15" s="64" customFormat="1" ht="15" x14ac:dyDescent="0.25">
      <c r="A14" s="34">
        <v>2017</v>
      </c>
      <c r="B14" s="37" t="s">
        <v>138</v>
      </c>
      <c r="C14" s="127">
        <v>25072.38391</v>
      </c>
      <c r="D14" s="127">
        <v>28978.176670000001</v>
      </c>
      <c r="E14" s="127">
        <v>31831.564200000001</v>
      </c>
      <c r="F14" s="127">
        <v>27626.41216</v>
      </c>
      <c r="G14" s="127"/>
      <c r="H14" s="127"/>
      <c r="I14" s="127"/>
      <c r="J14" s="127"/>
      <c r="K14" s="127"/>
      <c r="L14" s="127"/>
      <c r="M14" s="127"/>
      <c r="N14" s="127"/>
      <c r="O14" s="128">
        <v>113508.53694000001</v>
      </c>
    </row>
    <row r="15" spans="1:15" ht="15" x14ac:dyDescent="0.25">
      <c r="A15" s="36">
        <v>2016</v>
      </c>
      <c r="B15" s="37" t="s">
        <v>138</v>
      </c>
      <c r="C15" s="127">
        <v>10191.507659999999</v>
      </c>
      <c r="D15" s="127">
        <v>15895.20304</v>
      </c>
      <c r="E15" s="127">
        <v>18612.352360000001</v>
      </c>
      <c r="F15" s="127">
        <v>16074.062110000001</v>
      </c>
      <c r="G15" s="127">
        <v>13709.48552</v>
      </c>
      <c r="H15" s="127">
        <v>15906.68377</v>
      </c>
      <c r="I15" s="127">
        <v>7864.1694500000003</v>
      </c>
      <c r="J15" s="127">
        <v>14110.55587</v>
      </c>
      <c r="K15" s="127">
        <v>16903.757259999998</v>
      </c>
      <c r="L15" s="127">
        <v>16057.673000000001</v>
      </c>
      <c r="M15" s="127">
        <v>19860.462739999999</v>
      </c>
      <c r="N15" s="127">
        <v>25643.104299999999</v>
      </c>
      <c r="O15" s="128">
        <v>190829.01707999999</v>
      </c>
    </row>
    <row r="16" spans="1:15" ht="15" x14ac:dyDescent="0.25">
      <c r="A16" s="34">
        <v>2017</v>
      </c>
      <c r="B16" s="37" t="s">
        <v>139</v>
      </c>
      <c r="C16" s="127">
        <v>72553.879400000005</v>
      </c>
      <c r="D16" s="127">
        <v>56699.429049999999</v>
      </c>
      <c r="E16" s="127">
        <v>62670.285960000001</v>
      </c>
      <c r="F16" s="127">
        <v>54722.132640000003</v>
      </c>
      <c r="G16" s="127"/>
      <c r="H16" s="127"/>
      <c r="I16" s="127"/>
      <c r="J16" s="127"/>
      <c r="K16" s="127"/>
      <c r="L16" s="127"/>
      <c r="M16" s="127"/>
      <c r="N16" s="127"/>
      <c r="O16" s="128">
        <v>246645.72704999999</v>
      </c>
    </row>
    <row r="17" spans="1:15" ht="15" x14ac:dyDescent="0.25">
      <c r="A17" s="36">
        <v>2016</v>
      </c>
      <c r="B17" s="37" t="s">
        <v>139</v>
      </c>
      <c r="C17" s="127">
        <v>84511.730519999997</v>
      </c>
      <c r="D17" s="127">
        <v>95207.148939999999</v>
      </c>
      <c r="E17" s="127">
        <v>120666.01637</v>
      </c>
      <c r="F17" s="127">
        <v>106168.6369</v>
      </c>
      <c r="G17" s="127">
        <v>77918.443740000002</v>
      </c>
      <c r="H17" s="127">
        <v>73102.883369999996</v>
      </c>
      <c r="I17" s="127">
        <v>63427.968549999998</v>
      </c>
      <c r="J17" s="127">
        <v>105204.74516999999</v>
      </c>
      <c r="K17" s="127">
        <v>70332.889139999999</v>
      </c>
      <c r="L17" s="127">
        <v>74471.286319999999</v>
      </c>
      <c r="M17" s="127">
        <v>63456.790180000004</v>
      </c>
      <c r="N17" s="127">
        <v>75289.751940000002</v>
      </c>
      <c r="O17" s="128">
        <v>1009758.29114</v>
      </c>
    </row>
    <row r="18" spans="1:15" ht="15" x14ac:dyDescent="0.25">
      <c r="A18" s="34">
        <v>2017</v>
      </c>
      <c r="B18" s="37" t="s">
        <v>140</v>
      </c>
      <c r="C18" s="127">
        <v>7168.6970300000003</v>
      </c>
      <c r="D18" s="127">
        <v>8665.6867299999994</v>
      </c>
      <c r="E18" s="127">
        <v>14868.026400000001</v>
      </c>
      <c r="F18" s="127">
        <v>10099.813260000001</v>
      </c>
      <c r="G18" s="127"/>
      <c r="H18" s="127"/>
      <c r="I18" s="127"/>
      <c r="J18" s="127"/>
      <c r="K18" s="127"/>
      <c r="L18" s="127"/>
      <c r="M18" s="127"/>
      <c r="N18" s="127"/>
      <c r="O18" s="128">
        <v>40802.223420000002</v>
      </c>
    </row>
    <row r="19" spans="1:15" ht="15" x14ac:dyDescent="0.25">
      <c r="A19" s="36">
        <v>2016</v>
      </c>
      <c r="B19" s="37" t="s">
        <v>140</v>
      </c>
      <c r="C19" s="127">
        <v>6380.1968100000004</v>
      </c>
      <c r="D19" s="127">
        <v>10943.8946</v>
      </c>
      <c r="E19" s="127">
        <v>11918.69154</v>
      </c>
      <c r="F19" s="127">
        <v>14289.86443</v>
      </c>
      <c r="G19" s="127">
        <v>5571.9104900000002</v>
      </c>
      <c r="H19" s="127">
        <v>3156.9027799999999</v>
      </c>
      <c r="I19" s="127">
        <v>3344.2157099999999</v>
      </c>
      <c r="J19" s="127">
        <v>4817.8857399999997</v>
      </c>
      <c r="K19" s="127">
        <v>5467.3721800000003</v>
      </c>
      <c r="L19" s="127">
        <v>3457.1936799999999</v>
      </c>
      <c r="M19" s="127">
        <v>5491.6414599999998</v>
      </c>
      <c r="N19" s="127">
        <v>6517.1455100000003</v>
      </c>
      <c r="O19" s="128">
        <v>81356.914929999999</v>
      </c>
    </row>
    <row r="20" spans="1:15" ht="15" x14ac:dyDescent="0.25">
      <c r="A20" s="34">
        <v>2017</v>
      </c>
      <c r="B20" s="37" t="s">
        <v>141</v>
      </c>
      <c r="C20" s="129">
        <v>171455.06886999999</v>
      </c>
      <c r="D20" s="129">
        <v>171239.53036999999</v>
      </c>
      <c r="E20" s="129">
        <v>185819.54715</v>
      </c>
      <c r="F20" s="129">
        <v>164109.62727999999</v>
      </c>
      <c r="G20" s="129"/>
      <c r="H20" s="127"/>
      <c r="I20" s="127"/>
      <c r="J20" s="127"/>
      <c r="K20" s="127"/>
      <c r="L20" s="127"/>
      <c r="M20" s="127"/>
      <c r="N20" s="127"/>
      <c r="O20" s="128">
        <v>692623.77367000002</v>
      </c>
    </row>
    <row r="21" spans="1:15" ht="15" x14ac:dyDescent="0.25">
      <c r="A21" s="36">
        <v>2016</v>
      </c>
      <c r="B21" s="37" t="s">
        <v>141</v>
      </c>
      <c r="C21" s="127">
        <v>134162.91104000001</v>
      </c>
      <c r="D21" s="127">
        <v>143119.48126</v>
      </c>
      <c r="E21" s="127">
        <v>150086.95507</v>
      </c>
      <c r="F21" s="127">
        <v>144289.19433999999</v>
      </c>
      <c r="G21" s="127">
        <v>154677.59112</v>
      </c>
      <c r="H21" s="127">
        <v>155034.36575999999</v>
      </c>
      <c r="I21" s="127">
        <v>131760.60505000001</v>
      </c>
      <c r="J21" s="127">
        <v>174431.12315</v>
      </c>
      <c r="K21" s="127">
        <v>149466.84672</v>
      </c>
      <c r="L21" s="127">
        <v>166819.5215</v>
      </c>
      <c r="M21" s="127">
        <v>175058.29003</v>
      </c>
      <c r="N21" s="127">
        <v>211832.53851000001</v>
      </c>
      <c r="O21" s="128">
        <v>1890739.4235499999</v>
      </c>
    </row>
    <row r="22" spans="1:15" ht="15" x14ac:dyDescent="0.25">
      <c r="A22" s="34">
        <v>2017</v>
      </c>
      <c r="B22" s="37" t="s">
        <v>142</v>
      </c>
      <c r="C22" s="129">
        <v>312242.62501999998</v>
      </c>
      <c r="D22" s="129">
        <v>331411.42212</v>
      </c>
      <c r="E22" s="129">
        <v>391498.96944000002</v>
      </c>
      <c r="F22" s="129">
        <v>370664.88776000001</v>
      </c>
      <c r="G22" s="129"/>
      <c r="H22" s="127"/>
      <c r="I22" s="127"/>
      <c r="J22" s="127"/>
      <c r="K22" s="127"/>
      <c r="L22" s="127"/>
      <c r="M22" s="127"/>
      <c r="N22" s="127"/>
      <c r="O22" s="128">
        <v>1405817.9043399999</v>
      </c>
    </row>
    <row r="23" spans="1:15" ht="15" x14ac:dyDescent="0.25">
      <c r="A23" s="36">
        <v>2016</v>
      </c>
      <c r="B23" s="37" t="s">
        <v>142</v>
      </c>
      <c r="C23" s="127">
        <v>272169.44436000002</v>
      </c>
      <c r="D23" s="129">
        <v>345267.60492999997</v>
      </c>
      <c r="E23" s="127">
        <v>369384.29501</v>
      </c>
      <c r="F23" s="127">
        <v>344801.37011000002</v>
      </c>
      <c r="G23" s="127">
        <v>359476.89548000001</v>
      </c>
      <c r="H23" s="127">
        <v>379954.45539999998</v>
      </c>
      <c r="I23" s="127">
        <v>272883.78418000002</v>
      </c>
      <c r="J23" s="127">
        <v>366542.71085999999</v>
      </c>
      <c r="K23" s="127">
        <v>318557.67203000002</v>
      </c>
      <c r="L23" s="127">
        <v>348211.95416999998</v>
      </c>
      <c r="M23" s="127">
        <v>370055.95185000001</v>
      </c>
      <c r="N23" s="127">
        <v>353926.53048999998</v>
      </c>
      <c r="O23" s="128">
        <v>4101232.6688700002</v>
      </c>
    </row>
    <row r="24" spans="1:15" ht="15" x14ac:dyDescent="0.25">
      <c r="A24" s="34">
        <v>2017</v>
      </c>
      <c r="B24" s="35" t="s">
        <v>14</v>
      </c>
      <c r="C24" s="130">
        <f>C26+C28+C30+C32+C34+C36+C38+C40+C42+C44+C46+C48+C50+C52+C54+C56</f>
        <v>8527450.0347599983</v>
      </c>
      <c r="D24" s="130">
        <f t="shared" ref="D24:O24" si="2">D26+D28+D30+D32+D34+D36+D38+D40+D42+D44+D46+D48+D50+D52+D54+D56</f>
        <v>9303518.073239997</v>
      </c>
      <c r="E24" s="130">
        <f t="shared" si="2"/>
        <v>11348509.16578</v>
      </c>
      <c r="F24" s="130">
        <f t="shared" si="2"/>
        <v>9802037.2679899987</v>
      </c>
      <c r="G24" s="130"/>
      <c r="H24" s="130"/>
      <c r="I24" s="130"/>
      <c r="J24" s="130"/>
      <c r="K24" s="130"/>
      <c r="L24" s="130"/>
      <c r="M24" s="130"/>
      <c r="N24" s="130"/>
      <c r="O24" s="128">
        <f t="shared" si="2"/>
        <v>38981514.541770004</v>
      </c>
    </row>
    <row r="25" spans="1:15" ht="15" x14ac:dyDescent="0.25">
      <c r="A25" s="36">
        <v>2016</v>
      </c>
      <c r="B25" s="35" t="s">
        <v>14</v>
      </c>
      <c r="C25" s="130">
        <f>C27+C29+C31+C33+C35+C37+C39+C41+C43+C45+C47+C49+C51+C53+C55+C57</f>
        <v>7469153.1831199983</v>
      </c>
      <c r="D25" s="130">
        <f t="shared" ref="D25:O25" si="3">D27+D29+D31+D33+D35+D37+D39+D41+D43+D45+D47+D49+D51+D53+D55+D57</f>
        <v>8788242.6288799997</v>
      </c>
      <c r="E25" s="130">
        <f t="shared" si="3"/>
        <v>9425388.5901099984</v>
      </c>
      <c r="F25" s="130">
        <f t="shared" si="3"/>
        <v>9437456.5815200005</v>
      </c>
      <c r="G25" s="130">
        <f t="shared" si="3"/>
        <v>8852634.6899399981</v>
      </c>
      <c r="H25" s="130">
        <f t="shared" si="3"/>
        <v>9788748.6766299997</v>
      </c>
      <c r="I25" s="130">
        <f t="shared" si="3"/>
        <v>7266149.2847800003</v>
      </c>
      <c r="J25" s="130">
        <f t="shared" si="3"/>
        <v>9145924.8297000006</v>
      </c>
      <c r="K25" s="130">
        <f t="shared" si="3"/>
        <v>8542752.6935499981</v>
      </c>
      <c r="L25" s="130">
        <f t="shared" si="3"/>
        <v>9411858.9943299983</v>
      </c>
      <c r="M25" s="130">
        <f t="shared" si="3"/>
        <v>9508141.3039299995</v>
      </c>
      <c r="N25" s="130">
        <f t="shared" si="3"/>
        <v>9972465.1665899996</v>
      </c>
      <c r="O25" s="128">
        <f t="shared" si="3"/>
        <v>107608916.62307999</v>
      </c>
    </row>
    <row r="26" spans="1:15" ht="15" x14ac:dyDescent="0.25">
      <c r="A26" s="34">
        <v>2017</v>
      </c>
      <c r="B26" s="37" t="s">
        <v>143</v>
      </c>
      <c r="C26" s="127">
        <v>615129.65134999994</v>
      </c>
      <c r="D26" s="127">
        <v>637873.88976000005</v>
      </c>
      <c r="E26" s="127">
        <v>758881.03610999999</v>
      </c>
      <c r="F26" s="127">
        <v>659825.13803000003</v>
      </c>
      <c r="G26" s="127"/>
      <c r="H26" s="127"/>
      <c r="I26" s="127"/>
      <c r="J26" s="127"/>
      <c r="K26" s="127"/>
      <c r="L26" s="127"/>
      <c r="M26" s="127"/>
      <c r="N26" s="127"/>
      <c r="O26" s="128">
        <v>2671709.7152499999</v>
      </c>
    </row>
    <row r="27" spans="1:15" ht="15" x14ac:dyDescent="0.25">
      <c r="A27" s="36">
        <v>2016</v>
      </c>
      <c r="B27" s="37" t="s">
        <v>143</v>
      </c>
      <c r="C27" s="127">
        <v>596370.85843000002</v>
      </c>
      <c r="D27" s="127">
        <v>632879.71793000004</v>
      </c>
      <c r="E27" s="127">
        <v>703260.79868000001</v>
      </c>
      <c r="F27" s="127">
        <v>689713.00286000001</v>
      </c>
      <c r="G27" s="127">
        <v>667583.85747000005</v>
      </c>
      <c r="H27" s="127">
        <v>713443.76679999998</v>
      </c>
      <c r="I27" s="127">
        <v>517430.16488</v>
      </c>
      <c r="J27" s="127">
        <v>661290.12170000002</v>
      </c>
      <c r="K27" s="127">
        <v>654896.91166999994</v>
      </c>
      <c r="L27" s="127">
        <v>691261.42431999999</v>
      </c>
      <c r="M27" s="127">
        <v>693770.64098999999</v>
      </c>
      <c r="N27" s="127">
        <v>645515.66894</v>
      </c>
      <c r="O27" s="128">
        <v>7867416.9346700003</v>
      </c>
    </row>
    <row r="28" spans="1:15" ht="15" x14ac:dyDescent="0.25">
      <c r="A28" s="34">
        <v>2017</v>
      </c>
      <c r="B28" s="37" t="s">
        <v>144</v>
      </c>
      <c r="C28" s="127">
        <v>90967.843080000006</v>
      </c>
      <c r="D28" s="127">
        <v>116544.68784</v>
      </c>
      <c r="E28" s="127">
        <v>159336.76276000001</v>
      </c>
      <c r="F28" s="127">
        <v>120656.87173</v>
      </c>
      <c r="G28" s="127"/>
      <c r="H28" s="127"/>
      <c r="I28" s="127"/>
      <c r="J28" s="127"/>
      <c r="K28" s="127"/>
      <c r="L28" s="127"/>
      <c r="M28" s="127"/>
      <c r="N28" s="127"/>
      <c r="O28" s="128">
        <v>487506.16541000002</v>
      </c>
    </row>
    <row r="29" spans="1:15" ht="15" x14ac:dyDescent="0.25">
      <c r="A29" s="36">
        <v>2016</v>
      </c>
      <c r="B29" s="37" t="s">
        <v>144</v>
      </c>
      <c r="C29" s="127">
        <v>88262.762650000004</v>
      </c>
      <c r="D29" s="127">
        <v>108392.23509</v>
      </c>
      <c r="E29" s="127">
        <v>126201.02546</v>
      </c>
      <c r="F29" s="127">
        <v>134430.98965999999</v>
      </c>
      <c r="G29" s="127">
        <v>121148.57137000001</v>
      </c>
      <c r="H29" s="127">
        <v>124400.44001000001</v>
      </c>
      <c r="I29" s="127">
        <v>100638.91873</v>
      </c>
      <c r="J29" s="127">
        <v>143152.28302999999</v>
      </c>
      <c r="K29" s="127">
        <v>110401.74906</v>
      </c>
      <c r="L29" s="127">
        <v>120235.45069</v>
      </c>
      <c r="M29" s="127">
        <v>103180.23229</v>
      </c>
      <c r="N29" s="127">
        <v>114950.52755</v>
      </c>
      <c r="O29" s="128">
        <v>1395395.1855899999</v>
      </c>
    </row>
    <row r="30" spans="1:15" s="64" customFormat="1" ht="15" x14ac:dyDescent="0.25">
      <c r="A30" s="34">
        <v>2017</v>
      </c>
      <c r="B30" s="37" t="s">
        <v>145</v>
      </c>
      <c r="C30" s="127">
        <v>145755.9381</v>
      </c>
      <c r="D30" s="127">
        <v>155611.43997000001</v>
      </c>
      <c r="E30" s="127">
        <v>189338.01071</v>
      </c>
      <c r="F30" s="127">
        <v>176896.86394000001</v>
      </c>
      <c r="G30" s="127"/>
      <c r="H30" s="127"/>
      <c r="I30" s="127"/>
      <c r="J30" s="127"/>
      <c r="K30" s="127"/>
      <c r="L30" s="127"/>
      <c r="M30" s="127"/>
      <c r="N30" s="127"/>
      <c r="O30" s="128">
        <v>667602.25271999999</v>
      </c>
    </row>
    <row r="31" spans="1:15" ht="15" x14ac:dyDescent="0.25">
      <c r="A31" s="36">
        <v>2016</v>
      </c>
      <c r="B31" s="37" t="s">
        <v>145</v>
      </c>
      <c r="C31" s="127">
        <v>129495.75634000001</v>
      </c>
      <c r="D31" s="127">
        <v>155035.06388</v>
      </c>
      <c r="E31" s="127">
        <v>178973.65542</v>
      </c>
      <c r="F31" s="127">
        <v>170895.45955</v>
      </c>
      <c r="G31" s="127">
        <v>164493.13253999999</v>
      </c>
      <c r="H31" s="127">
        <v>172579.00075000001</v>
      </c>
      <c r="I31" s="127">
        <v>103247.80958</v>
      </c>
      <c r="J31" s="127">
        <v>166134.79951000001</v>
      </c>
      <c r="K31" s="127">
        <v>155502.63203000001</v>
      </c>
      <c r="L31" s="127">
        <v>177825.40615</v>
      </c>
      <c r="M31" s="127">
        <v>176412.99838999999</v>
      </c>
      <c r="N31" s="127">
        <v>168480.04380000001</v>
      </c>
      <c r="O31" s="128">
        <v>1919075.7579399999</v>
      </c>
    </row>
    <row r="32" spans="1:15" ht="15" x14ac:dyDescent="0.25">
      <c r="A32" s="34">
        <v>2017</v>
      </c>
      <c r="B32" s="37" t="s">
        <v>146</v>
      </c>
      <c r="C32" s="129">
        <v>1232797.4227799999</v>
      </c>
      <c r="D32" s="129">
        <v>1347404.9437800001</v>
      </c>
      <c r="E32" s="129">
        <v>1531449.46783</v>
      </c>
      <c r="F32" s="129">
        <v>1232793.3654499999</v>
      </c>
      <c r="G32" s="129"/>
      <c r="H32" s="129"/>
      <c r="I32" s="129"/>
      <c r="J32" s="129"/>
      <c r="K32" s="129"/>
      <c r="L32" s="129"/>
      <c r="M32" s="129"/>
      <c r="N32" s="129"/>
      <c r="O32" s="128">
        <v>5344445.1998399999</v>
      </c>
    </row>
    <row r="33" spans="1:15" ht="15" x14ac:dyDescent="0.25">
      <c r="A33" s="36">
        <v>2016</v>
      </c>
      <c r="B33" s="37" t="s">
        <v>146</v>
      </c>
      <c r="C33" s="127">
        <v>997802.33733999997</v>
      </c>
      <c r="D33" s="127">
        <v>1136926.2796</v>
      </c>
      <c r="E33" s="127">
        <v>1189671.24434</v>
      </c>
      <c r="F33" s="129">
        <v>1231414.8769499999</v>
      </c>
      <c r="G33" s="129">
        <v>1126967.23529</v>
      </c>
      <c r="H33" s="129">
        <v>1316154.0758</v>
      </c>
      <c r="I33" s="129">
        <v>960854.42127000005</v>
      </c>
      <c r="J33" s="129">
        <v>1208490.1378800001</v>
      </c>
      <c r="K33" s="129">
        <v>1095818.3611300001</v>
      </c>
      <c r="L33" s="129">
        <v>1229294.0710199999</v>
      </c>
      <c r="M33" s="129">
        <v>1154834.42053</v>
      </c>
      <c r="N33" s="129">
        <v>1289853.5484499999</v>
      </c>
      <c r="O33" s="128">
        <v>13938081.0096</v>
      </c>
    </row>
    <row r="34" spans="1:15" ht="15" x14ac:dyDescent="0.25">
      <c r="A34" s="34">
        <v>2017</v>
      </c>
      <c r="B34" s="37" t="s">
        <v>147</v>
      </c>
      <c r="C34" s="127">
        <v>1249905.01874</v>
      </c>
      <c r="D34" s="127">
        <v>1287346.6125</v>
      </c>
      <c r="E34" s="127">
        <v>1536878.4778199999</v>
      </c>
      <c r="F34" s="127">
        <v>1352876.6303000001</v>
      </c>
      <c r="G34" s="127"/>
      <c r="H34" s="127"/>
      <c r="I34" s="127"/>
      <c r="J34" s="127"/>
      <c r="K34" s="127"/>
      <c r="L34" s="127"/>
      <c r="M34" s="127"/>
      <c r="N34" s="127"/>
      <c r="O34" s="128">
        <v>5427006.73936</v>
      </c>
    </row>
    <row r="35" spans="1:15" ht="15" x14ac:dyDescent="0.25">
      <c r="A35" s="36">
        <v>2016</v>
      </c>
      <c r="B35" s="37" t="s">
        <v>147</v>
      </c>
      <c r="C35" s="127">
        <v>1317726.69863</v>
      </c>
      <c r="D35" s="127">
        <v>1417238.4844500001</v>
      </c>
      <c r="E35" s="127">
        <v>1509702.13032</v>
      </c>
      <c r="F35" s="127">
        <v>1522648.6128700001</v>
      </c>
      <c r="G35" s="127">
        <v>1417799.9846999999</v>
      </c>
      <c r="H35" s="127">
        <v>1526250.93579</v>
      </c>
      <c r="I35" s="127">
        <v>1246286.0430600001</v>
      </c>
      <c r="J35" s="127">
        <v>1605511.9235400001</v>
      </c>
      <c r="K35" s="127">
        <v>1318914.0114200001</v>
      </c>
      <c r="L35" s="127">
        <v>1425035.2816900001</v>
      </c>
      <c r="M35" s="127">
        <v>1313214.34146</v>
      </c>
      <c r="N35" s="127">
        <v>1337227.7679300001</v>
      </c>
      <c r="O35" s="128">
        <v>16957556.215860002</v>
      </c>
    </row>
    <row r="36" spans="1:15" ht="15" x14ac:dyDescent="0.25">
      <c r="A36" s="34">
        <v>2017</v>
      </c>
      <c r="B36" s="37" t="s">
        <v>148</v>
      </c>
      <c r="C36" s="127">
        <v>2069160.6195400001</v>
      </c>
      <c r="D36" s="127">
        <v>2229772.1639399999</v>
      </c>
      <c r="E36" s="127">
        <v>2711632.7708200002</v>
      </c>
      <c r="F36" s="127">
        <v>2299135.6260500001</v>
      </c>
      <c r="G36" s="127"/>
      <c r="H36" s="127"/>
      <c r="I36" s="127"/>
      <c r="J36" s="127"/>
      <c r="K36" s="127"/>
      <c r="L36" s="127"/>
      <c r="M36" s="127"/>
      <c r="N36" s="127"/>
      <c r="O36" s="128">
        <v>9309701.18035</v>
      </c>
    </row>
    <row r="37" spans="1:15" ht="15" x14ac:dyDescent="0.25">
      <c r="A37" s="36">
        <v>2016</v>
      </c>
      <c r="B37" s="37" t="s">
        <v>148</v>
      </c>
      <c r="C37" s="127">
        <v>1512283.8370399999</v>
      </c>
      <c r="D37" s="127">
        <v>1983150.7717299999</v>
      </c>
      <c r="E37" s="127">
        <v>2046659.37879</v>
      </c>
      <c r="F37" s="127">
        <v>2045827.21077</v>
      </c>
      <c r="G37" s="127">
        <v>1998425.90329</v>
      </c>
      <c r="H37" s="127">
        <v>2148010.2819300001</v>
      </c>
      <c r="I37" s="127">
        <v>1724587.2621200001</v>
      </c>
      <c r="J37" s="127">
        <v>1677701.8428799999</v>
      </c>
      <c r="K37" s="127">
        <v>1940449.7278400001</v>
      </c>
      <c r="L37" s="127">
        <v>2210886.45426</v>
      </c>
      <c r="M37" s="127">
        <v>2253219.84033</v>
      </c>
      <c r="N37" s="127">
        <v>2346452.1129000001</v>
      </c>
      <c r="O37" s="128">
        <v>23887654.623879999</v>
      </c>
    </row>
    <row r="38" spans="1:15" ht="15" x14ac:dyDescent="0.25">
      <c r="A38" s="34">
        <v>2017</v>
      </c>
      <c r="B38" s="37" t="s">
        <v>149</v>
      </c>
      <c r="C38" s="127">
        <v>65125.639880000002</v>
      </c>
      <c r="D38" s="127">
        <v>84700.491330000004</v>
      </c>
      <c r="E38" s="127">
        <v>148505.58584000001</v>
      </c>
      <c r="F38" s="127">
        <v>77425.498909999995</v>
      </c>
      <c r="G38" s="127"/>
      <c r="H38" s="127"/>
      <c r="I38" s="127"/>
      <c r="J38" s="127"/>
      <c r="K38" s="127"/>
      <c r="L38" s="127"/>
      <c r="M38" s="127"/>
      <c r="N38" s="127"/>
      <c r="O38" s="128">
        <v>375757.21596</v>
      </c>
    </row>
    <row r="39" spans="1:15" ht="15" x14ac:dyDescent="0.25">
      <c r="A39" s="36">
        <v>2016</v>
      </c>
      <c r="B39" s="37" t="s">
        <v>149</v>
      </c>
      <c r="C39" s="127">
        <v>41417.644560000001</v>
      </c>
      <c r="D39" s="127">
        <v>60218.646050000003</v>
      </c>
      <c r="E39" s="127">
        <v>79474.406210000001</v>
      </c>
      <c r="F39" s="127">
        <v>93023.938320000001</v>
      </c>
      <c r="G39" s="127">
        <v>33871.65148</v>
      </c>
      <c r="H39" s="127">
        <v>58325.262360000001</v>
      </c>
      <c r="I39" s="127">
        <v>22687.391009999999</v>
      </c>
      <c r="J39" s="127">
        <v>60940.400569999998</v>
      </c>
      <c r="K39" s="127">
        <v>19930.44469</v>
      </c>
      <c r="L39" s="127">
        <v>74293.334279999995</v>
      </c>
      <c r="M39" s="127">
        <v>272260.00621999998</v>
      </c>
      <c r="N39" s="127">
        <v>156426.67077</v>
      </c>
      <c r="O39" s="128">
        <v>972869.79651999997</v>
      </c>
    </row>
    <row r="40" spans="1:15" ht="15" x14ac:dyDescent="0.25">
      <c r="A40" s="34">
        <v>2017</v>
      </c>
      <c r="B40" s="37" t="s">
        <v>150</v>
      </c>
      <c r="C40" s="127">
        <v>604997.64236000006</v>
      </c>
      <c r="D40" s="127">
        <v>701577.02575000003</v>
      </c>
      <c r="E40" s="127">
        <v>912985.81640000001</v>
      </c>
      <c r="F40" s="127">
        <v>794018.34</v>
      </c>
      <c r="G40" s="127"/>
      <c r="H40" s="127"/>
      <c r="I40" s="127"/>
      <c r="J40" s="127"/>
      <c r="K40" s="127"/>
      <c r="L40" s="127"/>
      <c r="M40" s="127"/>
      <c r="N40" s="127"/>
      <c r="O40" s="128">
        <v>3013578.8245100002</v>
      </c>
    </row>
    <row r="41" spans="1:15" ht="15" x14ac:dyDescent="0.25">
      <c r="A41" s="36">
        <v>2016</v>
      </c>
      <c r="B41" s="37" t="s">
        <v>150</v>
      </c>
      <c r="C41" s="127">
        <v>626645.54021999997</v>
      </c>
      <c r="D41" s="127">
        <v>803500.83227999997</v>
      </c>
      <c r="E41" s="127">
        <v>897845.23930999998</v>
      </c>
      <c r="F41" s="127">
        <v>885134.66258999996</v>
      </c>
      <c r="G41" s="127">
        <v>806574.66910000006</v>
      </c>
      <c r="H41" s="127">
        <v>925552.07799999998</v>
      </c>
      <c r="I41" s="127">
        <v>627820.54579</v>
      </c>
      <c r="J41" s="127">
        <v>854570.38858999999</v>
      </c>
      <c r="K41" s="127">
        <v>803337.56336999999</v>
      </c>
      <c r="L41" s="127">
        <v>895984.0577</v>
      </c>
      <c r="M41" s="127">
        <v>897898.54523000005</v>
      </c>
      <c r="N41" s="127">
        <v>948230.43128999998</v>
      </c>
      <c r="O41" s="128">
        <v>9973094.5534700006</v>
      </c>
    </row>
    <row r="42" spans="1:15" ht="15" x14ac:dyDescent="0.25">
      <c r="A42" s="34">
        <v>2017</v>
      </c>
      <c r="B42" s="37" t="s">
        <v>151</v>
      </c>
      <c r="C42" s="127">
        <v>389900.73011</v>
      </c>
      <c r="D42" s="127">
        <v>434876.92449</v>
      </c>
      <c r="E42" s="127">
        <v>518767.76</v>
      </c>
      <c r="F42" s="127">
        <v>486600.79135999997</v>
      </c>
      <c r="G42" s="127"/>
      <c r="H42" s="127"/>
      <c r="I42" s="127"/>
      <c r="J42" s="127"/>
      <c r="K42" s="127"/>
      <c r="L42" s="127"/>
      <c r="M42" s="127"/>
      <c r="N42" s="127"/>
      <c r="O42" s="128">
        <v>1830146.2059599999</v>
      </c>
    </row>
    <row r="43" spans="1:15" ht="15" x14ac:dyDescent="0.25">
      <c r="A43" s="36">
        <v>2016</v>
      </c>
      <c r="B43" s="37" t="s">
        <v>151</v>
      </c>
      <c r="C43" s="127">
        <v>375918.05167999998</v>
      </c>
      <c r="D43" s="127">
        <v>439468.14053999999</v>
      </c>
      <c r="E43" s="127">
        <v>469290.16256999999</v>
      </c>
      <c r="F43" s="127">
        <v>493246.72258</v>
      </c>
      <c r="G43" s="127">
        <v>455987.73937000002</v>
      </c>
      <c r="H43" s="127">
        <v>474822.42969000002</v>
      </c>
      <c r="I43" s="127">
        <v>351496.09875</v>
      </c>
      <c r="J43" s="127">
        <v>450441.87657000002</v>
      </c>
      <c r="K43" s="127">
        <v>403975.42975000001</v>
      </c>
      <c r="L43" s="127">
        <v>441762.73931999999</v>
      </c>
      <c r="M43" s="127">
        <v>454996.85512000002</v>
      </c>
      <c r="N43" s="127">
        <v>492005.99698</v>
      </c>
      <c r="O43" s="128">
        <v>5303412.2429200001</v>
      </c>
    </row>
    <row r="44" spans="1:15" ht="15" x14ac:dyDescent="0.25">
      <c r="A44" s="34">
        <v>2017</v>
      </c>
      <c r="B44" s="37" t="s">
        <v>152</v>
      </c>
      <c r="C44" s="127">
        <v>466601.86505999998</v>
      </c>
      <c r="D44" s="127">
        <v>501868.10590000002</v>
      </c>
      <c r="E44" s="127">
        <v>613509.13015999994</v>
      </c>
      <c r="F44" s="127">
        <v>548995.65832000005</v>
      </c>
      <c r="G44" s="127"/>
      <c r="H44" s="127"/>
      <c r="I44" s="127"/>
      <c r="J44" s="127"/>
      <c r="K44" s="127"/>
      <c r="L44" s="127"/>
      <c r="M44" s="127"/>
      <c r="N44" s="127"/>
      <c r="O44" s="128">
        <v>2130974.7594400002</v>
      </c>
    </row>
    <row r="45" spans="1:15" ht="15" x14ac:dyDescent="0.25">
      <c r="A45" s="36">
        <v>2016</v>
      </c>
      <c r="B45" s="37" t="s">
        <v>152</v>
      </c>
      <c r="C45" s="127">
        <v>423834.37780999998</v>
      </c>
      <c r="D45" s="127">
        <v>502325.66833999997</v>
      </c>
      <c r="E45" s="127">
        <v>536208.23216999997</v>
      </c>
      <c r="F45" s="127">
        <v>515698.53482</v>
      </c>
      <c r="G45" s="127">
        <v>503328.08214999997</v>
      </c>
      <c r="H45" s="127">
        <v>538478.59747000004</v>
      </c>
      <c r="I45" s="127">
        <v>408611.73881000001</v>
      </c>
      <c r="J45" s="127">
        <v>517502.68495000002</v>
      </c>
      <c r="K45" s="127">
        <v>483426.61929</v>
      </c>
      <c r="L45" s="127">
        <v>507984.37336999999</v>
      </c>
      <c r="M45" s="127">
        <v>517779.88397000002</v>
      </c>
      <c r="N45" s="127">
        <v>490897.94020999997</v>
      </c>
      <c r="O45" s="128">
        <v>5946076.73336</v>
      </c>
    </row>
    <row r="46" spans="1:15" ht="15" x14ac:dyDescent="0.25">
      <c r="A46" s="34">
        <v>2017</v>
      </c>
      <c r="B46" s="37" t="s">
        <v>153</v>
      </c>
      <c r="C46" s="127">
        <v>851238.28835000005</v>
      </c>
      <c r="D46" s="127">
        <v>949728.14165999996</v>
      </c>
      <c r="E46" s="127">
        <v>1173880.38653</v>
      </c>
      <c r="F46" s="127">
        <v>1022315.54112</v>
      </c>
      <c r="G46" s="127"/>
      <c r="H46" s="127"/>
      <c r="I46" s="127"/>
      <c r="J46" s="127"/>
      <c r="K46" s="127"/>
      <c r="L46" s="127"/>
      <c r="M46" s="127"/>
      <c r="N46" s="127"/>
      <c r="O46" s="128">
        <v>3997162.3576600002</v>
      </c>
    </row>
    <row r="47" spans="1:15" ht="15" x14ac:dyDescent="0.25">
      <c r="A47" s="36">
        <v>2016</v>
      </c>
      <c r="B47" s="37" t="s">
        <v>153</v>
      </c>
      <c r="C47" s="127">
        <v>626923.53431999998</v>
      </c>
      <c r="D47" s="127">
        <v>744873.26393999998</v>
      </c>
      <c r="E47" s="127">
        <v>731676.11054999998</v>
      </c>
      <c r="F47" s="127">
        <v>695900.65306000004</v>
      </c>
      <c r="G47" s="127">
        <v>748298.24387000001</v>
      </c>
      <c r="H47" s="127">
        <v>903307.21918999997</v>
      </c>
      <c r="I47" s="127">
        <v>603972.51031000004</v>
      </c>
      <c r="J47" s="127">
        <v>880299.90758</v>
      </c>
      <c r="K47" s="127">
        <v>716709.15723000001</v>
      </c>
      <c r="L47" s="127">
        <v>757720.88332999998</v>
      </c>
      <c r="M47" s="127">
        <v>739269.64567</v>
      </c>
      <c r="N47" s="127">
        <v>925323.09346</v>
      </c>
      <c r="O47" s="128">
        <v>9074274.2225100007</v>
      </c>
    </row>
    <row r="48" spans="1:15" ht="15" x14ac:dyDescent="0.25">
      <c r="A48" s="34">
        <v>2017</v>
      </c>
      <c r="B48" s="37" t="s">
        <v>154</v>
      </c>
      <c r="C48" s="127">
        <v>182764.5197</v>
      </c>
      <c r="D48" s="127">
        <v>203133.39833</v>
      </c>
      <c r="E48" s="127">
        <v>257877.65476</v>
      </c>
      <c r="F48" s="127">
        <v>223393.67968</v>
      </c>
      <c r="G48" s="127"/>
      <c r="H48" s="127"/>
      <c r="I48" s="127"/>
      <c r="J48" s="127"/>
      <c r="K48" s="127"/>
      <c r="L48" s="127"/>
      <c r="M48" s="127"/>
      <c r="N48" s="127"/>
      <c r="O48" s="128">
        <v>867169.25246999995</v>
      </c>
    </row>
    <row r="49" spans="1:15" ht="15" x14ac:dyDescent="0.25">
      <c r="A49" s="36">
        <v>2016</v>
      </c>
      <c r="B49" s="37" t="s">
        <v>154</v>
      </c>
      <c r="C49" s="127">
        <v>184458.32011999999</v>
      </c>
      <c r="D49" s="127">
        <v>224268.11603999999</v>
      </c>
      <c r="E49" s="127">
        <v>273740.46263000002</v>
      </c>
      <c r="F49" s="127">
        <v>251577.99100000001</v>
      </c>
      <c r="G49" s="127">
        <v>233936.51415999999</v>
      </c>
      <c r="H49" s="127">
        <v>239475.64504</v>
      </c>
      <c r="I49" s="127">
        <v>180023.77429</v>
      </c>
      <c r="J49" s="127">
        <v>226448.7561</v>
      </c>
      <c r="K49" s="127">
        <v>215720.07672000001</v>
      </c>
      <c r="L49" s="127">
        <v>207116.85665999999</v>
      </c>
      <c r="M49" s="127">
        <v>212186.10467999999</v>
      </c>
      <c r="N49" s="127">
        <v>202311.35253999999</v>
      </c>
      <c r="O49" s="128">
        <v>2651263.9699800001</v>
      </c>
    </row>
    <row r="50" spans="1:15" ht="15" x14ac:dyDescent="0.25">
      <c r="A50" s="34">
        <v>2017</v>
      </c>
      <c r="B50" s="37" t="s">
        <v>155</v>
      </c>
      <c r="C50" s="127">
        <v>198638.90682999999</v>
      </c>
      <c r="D50" s="127">
        <v>252999.67821000001</v>
      </c>
      <c r="E50" s="127">
        <v>341774.10444999998</v>
      </c>
      <c r="F50" s="127">
        <v>347625.28035000002</v>
      </c>
      <c r="G50" s="127"/>
      <c r="H50" s="127"/>
      <c r="I50" s="127"/>
      <c r="J50" s="127"/>
      <c r="K50" s="127"/>
      <c r="L50" s="127"/>
      <c r="M50" s="127"/>
      <c r="N50" s="127"/>
      <c r="O50" s="128">
        <v>1141037.9698399999</v>
      </c>
    </row>
    <row r="51" spans="1:15" ht="15" x14ac:dyDescent="0.25">
      <c r="A51" s="36">
        <v>2016</v>
      </c>
      <c r="B51" s="37" t="s">
        <v>155</v>
      </c>
      <c r="C51" s="127">
        <v>170447.06148999999</v>
      </c>
      <c r="D51" s="127">
        <v>155557.30212000001</v>
      </c>
      <c r="E51" s="127">
        <v>194886.80061999999</v>
      </c>
      <c r="F51" s="127">
        <v>247962.09906000001</v>
      </c>
      <c r="G51" s="127">
        <v>172205.03268</v>
      </c>
      <c r="H51" s="127">
        <v>156340.66411000001</v>
      </c>
      <c r="I51" s="127">
        <v>90793.000419999997</v>
      </c>
      <c r="J51" s="127">
        <v>232009.08877</v>
      </c>
      <c r="K51" s="127">
        <v>195280.45224000001</v>
      </c>
      <c r="L51" s="127">
        <v>227207.30911999999</v>
      </c>
      <c r="M51" s="127">
        <v>254950.78610999999</v>
      </c>
      <c r="N51" s="127">
        <v>344399.81576999999</v>
      </c>
      <c r="O51" s="128">
        <v>2442039.4125100002</v>
      </c>
    </row>
    <row r="52" spans="1:15" ht="15" x14ac:dyDescent="0.25">
      <c r="A52" s="34">
        <v>2017</v>
      </c>
      <c r="B52" s="37" t="s">
        <v>156</v>
      </c>
      <c r="C52" s="127">
        <v>100127.21163000001</v>
      </c>
      <c r="D52" s="127">
        <v>122213.90438000001</v>
      </c>
      <c r="E52" s="127">
        <v>147645.7597</v>
      </c>
      <c r="F52" s="127">
        <v>137879.80981999999</v>
      </c>
      <c r="G52" s="127"/>
      <c r="H52" s="127"/>
      <c r="I52" s="127"/>
      <c r="J52" s="127"/>
      <c r="K52" s="127"/>
      <c r="L52" s="127"/>
      <c r="M52" s="127"/>
      <c r="N52" s="127"/>
      <c r="O52" s="128">
        <v>507866.68553000002</v>
      </c>
    </row>
    <row r="53" spans="1:15" ht="15" x14ac:dyDescent="0.25">
      <c r="A53" s="36">
        <v>2016</v>
      </c>
      <c r="B53" s="37" t="s">
        <v>156</v>
      </c>
      <c r="C53" s="127">
        <v>118636.14177</v>
      </c>
      <c r="D53" s="127">
        <v>136586.82457999999</v>
      </c>
      <c r="E53" s="127">
        <v>164167.68768999999</v>
      </c>
      <c r="F53" s="127">
        <v>146799.34344</v>
      </c>
      <c r="G53" s="127">
        <v>106338.51489999999</v>
      </c>
      <c r="H53" s="127">
        <v>143121.23869999999</v>
      </c>
      <c r="I53" s="127">
        <v>97285.00662</v>
      </c>
      <c r="J53" s="127">
        <v>151570.55338999999</v>
      </c>
      <c r="K53" s="127">
        <v>140241.91118</v>
      </c>
      <c r="L53" s="127">
        <v>124349.49412</v>
      </c>
      <c r="M53" s="127">
        <v>135521.15710000001</v>
      </c>
      <c r="N53" s="127">
        <v>212501.04013000001</v>
      </c>
      <c r="O53" s="128">
        <v>1677118.91362</v>
      </c>
    </row>
    <row r="54" spans="1:15" ht="15" x14ac:dyDescent="0.25">
      <c r="A54" s="34">
        <v>2017</v>
      </c>
      <c r="B54" s="37" t="s">
        <v>157</v>
      </c>
      <c r="C54" s="127">
        <v>258513.02655000001</v>
      </c>
      <c r="D54" s="127">
        <v>270441.66859000002</v>
      </c>
      <c r="E54" s="127">
        <v>331705.15451999998</v>
      </c>
      <c r="F54" s="127">
        <v>311546.26750000002</v>
      </c>
      <c r="G54" s="127"/>
      <c r="H54" s="127"/>
      <c r="I54" s="127"/>
      <c r="J54" s="127"/>
      <c r="K54" s="127"/>
      <c r="L54" s="127"/>
      <c r="M54" s="127"/>
      <c r="N54" s="127"/>
      <c r="O54" s="128">
        <v>1172206.1171599999</v>
      </c>
    </row>
    <row r="55" spans="1:15" ht="15" x14ac:dyDescent="0.25">
      <c r="A55" s="36">
        <v>2016</v>
      </c>
      <c r="B55" s="37" t="s">
        <v>157</v>
      </c>
      <c r="C55" s="127">
        <v>254117.76933000001</v>
      </c>
      <c r="D55" s="127">
        <v>280094.70999</v>
      </c>
      <c r="E55" s="127">
        <v>314645.31998999999</v>
      </c>
      <c r="F55" s="127">
        <v>303604.24443000002</v>
      </c>
      <c r="G55" s="127">
        <v>286639.18878999999</v>
      </c>
      <c r="H55" s="127">
        <v>335511.14055000001</v>
      </c>
      <c r="I55" s="127">
        <v>225691.47210000001</v>
      </c>
      <c r="J55" s="127">
        <v>302031.41446</v>
      </c>
      <c r="K55" s="127">
        <v>281829.04858</v>
      </c>
      <c r="L55" s="127">
        <v>313789.73752999998</v>
      </c>
      <c r="M55" s="127">
        <v>320435.55858999997</v>
      </c>
      <c r="N55" s="127">
        <v>289513.96552999999</v>
      </c>
      <c r="O55" s="128">
        <v>3507903.5698699998</v>
      </c>
    </row>
    <row r="56" spans="1:15" ht="15" x14ac:dyDescent="0.25">
      <c r="A56" s="34">
        <v>2017</v>
      </c>
      <c r="B56" s="37" t="s">
        <v>158</v>
      </c>
      <c r="C56" s="127">
        <v>5825.7106999999996</v>
      </c>
      <c r="D56" s="127">
        <v>7424.9968099999996</v>
      </c>
      <c r="E56" s="127">
        <v>14341.28737</v>
      </c>
      <c r="F56" s="127">
        <v>10051.905430000001</v>
      </c>
      <c r="G56" s="127"/>
      <c r="H56" s="127"/>
      <c r="I56" s="127"/>
      <c r="J56" s="127"/>
      <c r="K56" s="127"/>
      <c r="L56" s="127"/>
      <c r="M56" s="127"/>
      <c r="N56" s="127"/>
      <c r="O56" s="128">
        <v>37643.900309999997</v>
      </c>
    </row>
    <row r="57" spans="1:15" ht="15" x14ac:dyDescent="0.25">
      <c r="A57" s="36">
        <v>2016</v>
      </c>
      <c r="B57" s="37" t="s">
        <v>158</v>
      </c>
      <c r="C57" s="127">
        <v>4812.4913900000001</v>
      </c>
      <c r="D57" s="127">
        <v>7726.5723200000002</v>
      </c>
      <c r="E57" s="127">
        <v>8985.9353599999995</v>
      </c>
      <c r="F57" s="127">
        <v>9578.23956</v>
      </c>
      <c r="G57" s="127">
        <v>9036.3687800000007</v>
      </c>
      <c r="H57" s="127">
        <v>12975.900439999999</v>
      </c>
      <c r="I57" s="127">
        <v>4723.1270400000003</v>
      </c>
      <c r="J57" s="127">
        <v>7828.6501799999996</v>
      </c>
      <c r="K57" s="127">
        <v>6318.59735</v>
      </c>
      <c r="L57" s="127">
        <v>7112.1207700000004</v>
      </c>
      <c r="M57" s="127">
        <v>8210.2872499999994</v>
      </c>
      <c r="N57" s="127">
        <v>8375.1903399999992</v>
      </c>
      <c r="O57" s="128">
        <v>95683.480779999998</v>
      </c>
    </row>
    <row r="58" spans="1:15" ht="15" x14ac:dyDescent="0.25">
      <c r="A58" s="34">
        <v>2017</v>
      </c>
      <c r="B58" s="35" t="s">
        <v>31</v>
      </c>
      <c r="C58" s="130">
        <f>C60</f>
        <v>328099.45262</v>
      </c>
      <c r="D58" s="130">
        <f t="shared" ref="D58:O58" si="4">D60</f>
        <v>309358.65736000001</v>
      </c>
      <c r="E58" s="130">
        <f t="shared" si="4"/>
        <v>382715.43083999999</v>
      </c>
      <c r="F58" s="130">
        <f t="shared" si="4"/>
        <v>448853.68089999998</v>
      </c>
      <c r="G58" s="130"/>
      <c r="H58" s="130"/>
      <c r="I58" s="130"/>
      <c r="J58" s="130"/>
      <c r="K58" s="130"/>
      <c r="L58" s="130"/>
      <c r="M58" s="130"/>
      <c r="N58" s="130"/>
      <c r="O58" s="128">
        <f t="shared" si="4"/>
        <v>1469027.22172</v>
      </c>
    </row>
    <row r="59" spans="1:15" ht="15" x14ac:dyDescent="0.25">
      <c r="A59" s="36">
        <v>2016</v>
      </c>
      <c r="B59" s="35" t="s">
        <v>31</v>
      </c>
      <c r="C59" s="130">
        <f>C61</f>
        <v>236204.63557000001</v>
      </c>
      <c r="D59" s="130">
        <f t="shared" ref="D59:O59" si="5">D61</f>
        <v>244178.06928</v>
      </c>
      <c r="E59" s="130">
        <f t="shared" si="5"/>
        <v>265568.22891000001</v>
      </c>
      <c r="F59" s="130">
        <f t="shared" si="5"/>
        <v>337034.79820000002</v>
      </c>
      <c r="G59" s="130">
        <f t="shared" si="5"/>
        <v>315280.87226999999</v>
      </c>
      <c r="H59" s="130">
        <f t="shared" si="5"/>
        <v>361234.93433999998</v>
      </c>
      <c r="I59" s="130">
        <f t="shared" si="5"/>
        <v>271362.79934000003</v>
      </c>
      <c r="J59" s="130">
        <f t="shared" si="5"/>
        <v>344705.85963999998</v>
      </c>
      <c r="K59" s="130">
        <f t="shared" si="5"/>
        <v>322012.03495</v>
      </c>
      <c r="L59" s="130">
        <f t="shared" si="5"/>
        <v>351089.66720000003</v>
      </c>
      <c r="M59" s="130">
        <f t="shared" si="5"/>
        <v>384497.77041</v>
      </c>
      <c r="N59" s="130">
        <f t="shared" si="5"/>
        <v>354103.23116000002</v>
      </c>
      <c r="O59" s="128">
        <f t="shared" si="5"/>
        <v>3787272.9012699998</v>
      </c>
    </row>
    <row r="60" spans="1:15" ht="15" x14ac:dyDescent="0.25">
      <c r="A60" s="34">
        <v>2017</v>
      </c>
      <c r="B60" s="37" t="s">
        <v>159</v>
      </c>
      <c r="C60" s="127">
        <v>328099.45262</v>
      </c>
      <c r="D60" s="127">
        <v>309358.65736000001</v>
      </c>
      <c r="E60" s="127">
        <v>382715.43083999999</v>
      </c>
      <c r="F60" s="127">
        <v>448853.68089999998</v>
      </c>
      <c r="G60" s="127"/>
      <c r="H60" s="127"/>
      <c r="I60" s="127"/>
      <c r="J60" s="127"/>
      <c r="K60" s="127"/>
      <c r="L60" s="127"/>
      <c r="M60" s="127"/>
      <c r="N60" s="127"/>
      <c r="O60" s="128">
        <v>1469027.22172</v>
      </c>
    </row>
    <row r="61" spans="1:15" ht="15.75" thickBot="1" x14ac:dyDescent="0.3">
      <c r="A61" s="36">
        <v>2016</v>
      </c>
      <c r="B61" s="172" t="s">
        <v>159</v>
      </c>
      <c r="C61" s="173">
        <v>236204.63557000001</v>
      </c>
      <c r="D61" s="173">
        <v>244178.06928</v>
      </c>
      <c r="E61" s="173">
        <v>265568.22891000001</v>
      </c>
      <c r="F61" s="173">
        <v>337034.79820000002</v>
      </c>
      <c r="G61" s="173">
        <v>315280.87226999999</v>
      </c>
      <c r="H61" s="173">
        <v>361234.93433999998</v>
      </c>
      <c r="I61" s="173">
        <v>271362.79934000003</v>
      </c>
      <c r="J61" s="173">
        <v>344705.85963999998</v>
      </c>
      <c r="K61" s="173">
        <v>322012.03495</v>
      </c>
      <c r="L61" s="173">
        <v>351089.66720000003</v>
      </c>
      <c r="M61" s="173">
        <v>384497.77041</v>
      </c>
      <c r="N61" s="173">
        <v>354103.23116000002</v>
      </c>
      <c r="O61" s="174">
        <v>3787272.9012699998</v>
      </c>
    </row>
    <row r="62" spans="1:15" s="40" customFormat="1" ht="15" customHeight="1" thickBot="1" x14ac:dyDescent="0.25">
      <c r="A62" s="38">
        <v>2002</v>
      </c>
      <c r="B62" s="39" t="s">
        <v>40</v>
      </c>
      <c r="C62" s="131">
        <v>2607319.6609999998</v>
      </c>
      <c r="D62" s="131">
        <v>2383772.9539999999</v>
      </c>
      <c r="E62" s="131">
        <v>2918943.5210000002</v>
      </c>
      <c r="F62" s="131">
        <v>2742857.9219999998</v>
      </c>
      <c r="G62" s="131">
        <v>3000325.2429999998</v>
      </c>
      <c r="H62" s="131">
        <v>2770693.8810000001</v>
      </c>
      <c r="I62" s="131">
        <v>3103851.8620000002</v>
      </c>
      <c r="J62" s="131">
        <v>2975888.9739999999</v>
      </c>
      <c r="K62" s="131">
        <v>3218206.861</v>
      </c>
      <c r="L62" s="131">
        <v>3501128.02</v>
      </c>
      <c r="M62" s="131">
        <v>3593604.8960000002</v>
      </c>
      <c r="N62" s="131">
        <v>3242495.2340000002</v>
      </c>
      <c r="O62" s="132">
        <f>SUM(C62:N62)</f>
        <v>36059089.028999999</v>
      </c>
    </row>
    <row r="63" spans="1:15" s="40" customFormat="1" ht="15" customHeight="1" thickBot="1" x14ac:dyDescent="0.25">
      <c r="A63" s="38">
        <v>2003</v>
      </c>
      <c r="B63" s="39" t="s">
        <v>40</v>
      </c>
      <c r="C63" s="131">
        <v>3533705.5819999999</v>
      </c>
      <c r="D63" s="131">
        <v>2923460.39</v>
      </c>
      <c r="E63" s="131">
        <v>3908255.9909999999</v>
      </c>
      <c r="F63" s="131">
        <v>3662183.449</v>
      </c>
      <c r="G63" s="131">
        <v>3860471.3</v>
      </c>
      <c r="H63" s="131">
        <v>3796113.5219999999</v>
      </c>
      <c r="I63" s="131">
        <v>4236114.2640000004</v>
      </c>
      <c r="J63" s="131">
        <v>3828726.17</v>
      </c>
      <c r="K63" s="131">
        <v>4114677.523</v>
      </c>
      <c r="L63" s="131">
        <v>4824388.2589999996</v>
      </c>
      <c r="M63" s="131">
        <v>3969697.4580000001</v>
      </c>
      <c r="N63" s="131">
        <v>4595042.3940000003</v>
      </c>
      <c r="O63" s="132">
        <f>SUM(C63:N63)</f>
        <v>47252836.302000001</v>
      </c>
    </row>
    <row r="64" spans="1:15" s="40" customFormat="1" ht="15" customHeight="1" thickBot="1" x14ac:dyDescent="0.25">
      <c r="A64" s="38">
        <v>2004</v>
      </c>
      <c r="B64" s="39" t="s">
        <v>40</v>
      </c>
      <c r="C64" s="131">
        <v>4619660.84</v>
      </c>
      <c r="D64" s="131">
        <v>3664503.0430000001</v>
      </c>
      <c r="E64" s="131">
        <v>5218042.1770000001</v>
      </c>
      <c r="F64" s="131">
        <v>5072462.9939999999</v>
      </c>
      <c r="G64" s="131">
        <v>5170061.6050000004</v>
      </c>
      <c r="H64" s="131">
        <v>5284383.2860000003</v>
      </c>
      <c r="I64" s="131">
        <v>5632138.7980000004</v>
      </c>
      <c r="J64" s="131">
        <v>4707491.284</v>
      </c>
      <c r="K64" s="131">
        <v>5656283.5209999997</v>
      </c>
      <c r="L64" s="131">
        <v>5867342.1210000003</v>
      </c>
      <c r="M64" s="131">
        <v>5733908.9759999998</v>
      </c>
      <c r="N64" s="131">
        <v>6540874.1749999998</v>
      </c>
      <c r="O64" s="132">
        <f t="shared" ref="O64:O65" si="6">SUM(C64:N64)</f>
        <v>63167152.819999993</v>
      </c>
    </row>
    <row r="65" spans="1:15" s="40" customFormat="1" ht="15" customHeight="1" thickBot="1" x14ac:dyDescent="0.25">
      <c r="A65" s="38">
        <v>2005</v>
      </c>
      <c r="B65" s="39" t="s">
        <v>40</v>
      </c>
      <c r="C65" s="131">
        <v>4997279.7240000004</v>
      </c>
      <c r="D65" s="131">
        <v>5651741.2520000003</v>
      </c>
      <c r="E65" s="131">
        <v>6591859.2180000003</v>
      </c>
      <c r="F65" s="131">
        <v>6128131.8779999996</v>
      </c>
      <c r="G65" s="131">
        <v>5977226.2170000002</v>
      </c>
      <c r="H65" s="131">
        <v>6038534.3669999996</v>
      </c>
      <c r="I65" s="131">
        <v>5763466.3530000001</v>
      </c>
      <c r="J65" s="131">
        <v>5552867.2120000003</v>
      </c>
      <c r="K65" s="131">
        <v>6814268.9409999996</v>
      </c>
      <c r="L65" s="131">
        <v>6772178.5690000001</v>
      </c>
      <c r="M65" s="131">
        <v>5942575.7819999997</v>
      </c>
      <c r="N65" s="131">
        <v>7246278.6299999999</v>
      </c>
      <c r="O65" s="132">
        <f t="shared" si="6"/>
        <v>73476408.142999992</v>
      </c>
    </row>
    <row r="66" spans="1:15" s="40" customFormat="1" ht="15" customHeight="1" thickBot="1" x14ac:dyDescent="0.25">
      <c r="A66" s="38">
        <v>2006</v>
      </c>
      <c r="B66" s="39" t="s">
        <v>40</v>
      </c>
      <c r="C66" s="131">
        <v>5133048.8810000001</v>
      </c>
      <c r="D66" s="131">
        <v>6058251.2790000001</v>
      </c>
      <c r="E66" s="131">
        <v>7411101.659</v>
      </c>
      <c r="F66" s="131">
        <v>6456090.2609999999</v>
      </c>
      <c r="G66" s="131">
        <v>7041543.2470000004</v>
      </c>
      <c r="H66" s="131">
        <v>7815434.6220000004</v>
      </c>
      <c r="I66" s="131">
        <v>7067411.4790000003</v>
      </c>
      <c r="J66" s="131">
        <v>6811202.4100000001</v>
      </c>
      <c r="K66" s="131">
        <v>7606551.0949999997</v>
      </c>
      <c r="L66" s="131">
        <v>6888812.5489999996</v>
      </c>
      <c r="M66" s="131">
        <v>8641474.5559999999</v>
      </c>
      <c r="N66" s="131">
        <v>8603753.4800000004</v>
      </c>
      <c r="O66" s="132">
        <f t="shared" ref="O66:O74" si="7">SUM(C66:N66)</f>
        <v>85534675.517999992</v>
      </c>
    </row>
    <row r="67" spans="1:15" s="40" customFormat="1" ht="15" customHeight="1" thickBot="1" x14ac:dyDescent="0.25">
      <c r="A67" s="38">
        <v>2007</v>
      </c>
      <c r="B67" s="39" t="s">
        <v>40</v>
      </c>
      <c r="C67" s="131">
        <v>6564559.7929999996</v>
      </c>
      <c r="D67" s="131">
        <v>7656951.608</v>
      </c>
      <c r="E67" s="131">
        <v>8957851.6209999993</v>
      </c>
      <c r="F67" s="131">
        <v>8313312.0049999999</v>
      </c>
      <c r="G67" s="131">
        <v>9147620.0419999994</v>
      </c>
      <c r="H67" s="131">
        <v>8980247.4370000008</v>
      </c>
      <c r="I67" s="131">
        <v>8937741.591</v>
      </c>
      <c r="J67" s="131">
        <v>8736689.0920000002</v>
      </c>
      <c r="K67" s="131">
        <v>9038743.8959999997</v>
      </c>
      <c r="L67" s="131">
        <v>9895216.6219999995</v>
      </c>
      <c r="M67" s="131">
        <v>11318798.220000001</v>
      </c>
      <c r="N67" s="131">
        <v>9724017.977</v>
      </c>
      <c r="O67" s="132">
        <f t="shared" si="7"/>
        <v>107271749.90399998</v>
      </c>
    </row>
    <row r="68" spans="1:15" s="40" customFormat="1" ht="15" customHeight="1" thickBot="1" x14ac:dyDescent="0.25">
      <c r="A68" s="38">
        <v>2008</v>
      </c>
      <c r="B68" s="39" t="s">
        <v>40</v>
      </c>
      <c r="C68" s="131">
        <v>10632207.040999999</v>
      </c>
      <c r="D68" s="131">
        <v>11077899.119999999</v>
      </c>
      <c r="E68" s="131">
        <v>11428587.233999999</v>
      </c>
      <c r="F68" s="131">
        <v>11363963.503</v>
      </c>
      <c r="G68" s="131">
        <v>12477968.699999999</v>
      </c>
      <c r="H68" s="131">
        <v>11770634.384</v>
      </c>
      <c r="I68" s="131">
        <v>12595426.863</v>
      </c>
      <c r="J68" s="131">
        <v>11046830.085999999</v>
      </c>
      <c r="K68" s="131">
        <v>12793148.034</v>
      </c>
      <c r="L68" s="131">
        <v>9722708.7899999991</v>
      </c>
      <c r="M68" s="131">
        <v>9395872.8969999999</v>
      </c>
      <c r="N68" s="131">
        <v>7721948.9740000004</v>
      </c>
      <c r="O68" s="132">
        <f t="shared" si="7"/>
        <v>132027195.626</v>
      </c>
    </row>
    <row r="69" spans="1:15" s="40" customFormat="1" ht="15" customHeight="1" thickBot="1" x14ac:dyDescent="0.25">
      <c r="A69" s="38">
        <v>2009</v>
      </c>
      <c r="B69" s="39" t="s">
        <v>40</v>
      </c>
      <c r="C69" s="131">
        <v>7884493.5240000002</v>
      </c>
      <c r="D69" s="131">
        <v>8435115.8340000007</v>
      </c>
      <c r="E69" s="131">
        <v>8155485.0810000002</v>
      </c>
      <c r="F69" s="131">
        <v>7561696.2829999998</v>
      </c>
      <c r="G69" s="131">
        <v>7346407.5279999999</v>
      </c>
      <c r="H69" s="131">
        <v>8329692.7829999998</v>
      </c>
      <c r="I69" s="131">
        <v>9055733.6710000001</v>
      </c>
      <c r="J69" s="131">
        <v>7839908.8420000002</v>
      </c>
      <c r="K69" s="131">
        <v>8480708.3870000001</v>
      </c>
      <c r="L69" s="131">
        <v>10095768.029999999</v>
      </c>
      <c r="M69" s="131">
        <v>8903010.773</v>
      </c>
      <c r="N69" s="131">
        <v>10054591.867000001</v>
      </c>
      <c r="O69" s="132">
        <f t="shared" si="7"/>
        <v>102142612.603</v>
      </c>
    </row>
    <row r="70" spans="1:15" s="40" customFormat="1" ht="15" customHeight="1" thickBot="1" x14ac:dyDescent="0.25">
      <c r="A70" s="38">
        <v>2010</v>
      </c>
      <c r="B70" s="39" t="s">
        <v>40</v>
      </c>
      <c r="C70" s="131">
        <v>7828748.0580000002</v>
      </c>
      <c r="D70" s="131">
        <v>8263237.8140000002</v>
      </c>
      <c r="E70" s="131">
        <v>9886488.1710000001</v>
      </c>
      <c r="F70" s="131">
        <v>9396006.6539999992</v>
      </c>
      <c r="G70" s="131">
        <v>9799958.1170000006</v>
      </c>
      <c r="H70" s="131">
        <v>9542907.6439999994</v>
      </c>
      <c r="I70" s="131">
        <v>9564682.5449999999</v>
      </c>
      <c r="J70" s="131">
        <v>8523451.9729999993</v>
      </c>
      <c r="K70" s="131">
        <v>8909230.5209999997</v>
      </c>
      <c r="L70" s="131">
        <v>10963586.27</v>
      </c>
      <c r="M70" s="131">
        <v>9382369.7180000003</v>
      </c>
      <c r="N70" s="131">
        <v>11822551.698999999</v>
      </c>
      <c r="O70" s="132">
        <f t="shared" si="7"/>
        <v>113883219.18399999</v>
      </c>
    </row>
    <row r="71" spans="1:15" s="40" customFormat="1" ht="15" customHeight="1" thickBot="1" x14ac:dyDescent="0.25">
      <c r="A71" s="38">
        <v>2011</v>
      </c>
      <c r="B71" s="39" t="s">
        <v>40</v>
      </c>
      <c r="C71" s="131">
        <v>9551084.6390000004</v>
      </c>
      <c r="D71" s="131">
        <v>10059126.307</v>
      </c>
      <c r="E71" s="131">
        <v>11811085.16</v>
      </c>
      <c r="F71" s="131">
        <v>11873269.447000001</v>
      </c>
      <c r="G71" s="131">
        <v>10943364.372</v>
      </c>
      <c r="H71" s="131">
        <v>11349953.558</v>
      </c>
      <c r="I71" s="131">
        <v>11860004.271</v>
      </c>
      <c r="J71" s="131">
        <v>11245124.657</v>
      </c>
      <c r="K71" s="131">
        <v>10750626.098999999</v>
      </c>
      <c r="L71" s="131">
        <v>11907219.297</v>
      </c>
      <c r="M71" s="131">
        <v>11078524.743000001</v>
      </c>
      <c r="N71" s="131">
        <v>12477486.279999999</v>
      </c>
      <c r="O71" s="132">
        <f t="shared" si="7"/>
        <v>134906868.83000001</v>
      </c>
    </row>
    <row r="72" spans="1:15" ht="13.5" thickBot="1" x14ac:dyDescent="0.25">
      <c r="A72" s="38">
        <v>2012</v>
      </c>
      <c r="B72" s="39" t="s">
        <v>40</v>
      </c>
      <c r="C72" s="131">
        <v>10348187.165999999</v>
      </c>
      <c r="D72" s="131">
        <v>11748000.124</v>
      </c>
      <c r="E72" s="131">
        <v>13208572.977</v>
      </c>
      <c r="F72" s="131">
        <v>12630226.718</v>
      </c>
      <c r="G72" s="131">
        <v>13131530.960999999</v>
      </c>
      <c r="H72" s="131">
        <v>13231198.687999999</v>
      </c>
      <c r="I72" s="131">
        <v>12830675.307</v>
      </c>
      <c r="J72" s="131">
        <v>12831394.572000001</v>
      </c>
      <c r="K72" s="131">
        <v>12952651.721999999</v>
      </c>
      <c r="L72" s="131">
        <v>13190769.654999999</v>
      </c>
      <c r="M72" s="131">
        <v>13753052.493000001</v>
      </c>
      <c r="N72" s="131">
        <v>12605476.173</v>
      </c>
      <c r="O72" s="132">
        <f t="shared" si="7"/>
        <v>152461736.55599999</v>
      </c>
    </row>
    <row r="73" spans="1:15" ht="13.5" thickBot="1" x14ac:dyDescent="0.25">
      <c r="A73" s="38">
        <v>2013</v>
      </c>
      <c r="B73" s="39" t="s">
        <v>40</v>
      </c>
      <c r="C73" s="131">
        <v>11481521.079</v>
      </c>
      <c r="D73" s="131">
        <v>12385690.909</v>
      </c>
      <c r="E73" s="131">
        <v>13122058.141000001</v>
      </c>
      <c r="F73" s="131">
        <v>12468202.903000001</v>
      </c>
      <c r="G73" s="131">
        <v>13277209.017000001</v>
      </c>
      <c r="H73" s="131">
        <v>12399973.961999999</v>
      </c>
      <c r="I73" s="131">
        <v>13059519.685000001</v>
      </c>
      <c r="J73" s="131">
        <v>11118300.903000001</v>
      </c>
      <c r="K73" s="131">
        <v>13060371.039000001</v>
      </c>
      <c r="L73" s="131">
        <v>12053704.638</v>
      </c>
      <c r="M73" s="131">
        <v>14201227.351</v>
      </c>
      <c r="N73" s="131">
        <v>13174857.460000001</v>
      </c>
      <c r="O73" s="132">
        <f t="shared" si="7"/>
        <v>151802637.08700001</v>
      </c>
    </row>
    <row r="74" spans="1:15" ht="13.5" thickBot="1" x14ac:dyDescent="0.25">
      <c r="A74" s="38">
        <v>2014</v>
      </c>
      <c r="B74" s="39" t="s">
        <v>40</v>
      </c>
      <c r="C74" s="131">
        <v>12399761.948000001</v>
      </c>
      <c r="D74" s="131">
        <v>13053292.493000001</v>
      </c>
      <c r="E74" s="131">
        <v>14680110.779999999</v>
      </c>
      <c r="F74" s="131">
        <v>13371185.664000001</v>
      </c>
      <c r="G74" s="131">
        <v>13681906.159</v>
      </c>
      <c r="H74" s="131">
        <v>12880924.245999999</v>
      </c>
      <c r="I74" s="131">
        <v>13344776.958000001</v>
      </c>
      <c r="J74" s="131">
        <v>11386828.925000001</v>
      </c>
      <c r="K74" s="131">
        <v>13583120.905999999</v>
      </c>
      <c r="L74" s="131">
        <v>12891630.102</v>
      </c>
      <c r="M74" s="131">
        <v>13067348.107000001</v>
      </c>
      <c r="N74" s="131">
        <v>13269271.402000001</v>
      </c>
      <c r="O74" s="132">
        <f t="shared" si="7"/>
        <v>157610157.69</v>
      </c>
    </row>
    <row r="75" spans="1:15" ht="13.5" thickBot="1" x14ac:dyDescent="0.25">
      <c r="A75" s="38">
        <v>2015</v>
      </c>
      <c r="B75" s="39" t="s">
        <v>40</v>
      </c>
      <c r="C75" s="131">
        <v>12301766.75</v>
      </c>
      <c r="D75" s="131">
        <v>12231860.140000001</v>
      </c>
      <c r="E75" s="131">
        <v>12519910.437999999</v>
      </c>
      <c r="F75" s="131">
        <v>13349346.866</v>
      </c>
      <c r="G75" s="131">
        <v>11080385.127</v>
      </c>
      <c r="H75" s="131">
        <v>11949647.085999999</v>
      </c>
      <c r="I75" s="131">
        <v>11129358.973999999</v>
      </c>
      <c r="J75" s="131">
        <v>11022045.344000001</v>
      </c>
      <c r="K75" s="131">
        <v>11581703.842</v>
      </c>
      <c r="L75" s="131">
        <v>13240039.088</v>
      </c>
      <c r="M75" s="131">
        <v>11681989.013</v>
      </c>
      <c r="N75" s="131">
        <v>11750818.76</v>
      </c>
      <c r="O75" s="132">
        <v>143838871.428</v>
      </c>
    </row>
    <row r="76" spans="1:15" ht="13.5" thickBot="1" x14ac:dyDescent="0.25">
      <c r="A76" s="38">
        <v>2016</v>
      </c>
      <c r="B76" s="39" t="s">
        <v>40</v>
      </c>
      <c r="C76" s="131">
        <v>9546375.4989999998</v>
      </c>
      <c r="D76" s="131">
        <v>12366523.536</v>
      </c>
      <c r="E76" s="131">
        <v>12759015.368000001</v>
      </c>
      <c r="F76" s="131">
        <v>11950964.573000001</v>
      </c>
      <c r="G76" s="131">
        <v>12099196.153999999</v>
      </c>
      <c r="H76" s="131">
        <v>12867694.232999999</v>
      </c>
      <c r="I76" s="131">
        <v>9850194.5960000008</v>
      </c>
      <c r="J76" s="131">
        <v>11831861.672</v>
      </c>
      <c r="K76" s="131">
        <v>10902617.573999999</v>
      </c>
      <c r="L76" s="131">
        <v>12797819.821</v>
      </c>
      <c r="M76" s="131">
        <v>12789000.59</v>
      </c>
      <c r="N76" s="131">
        <v>12783193.142999999</v>
      </c>
      <c r="O76" s="132">
        <v>142544456.759</v>
      </c>
    </row>
    <row r="77" spans="1:15" ht="13.5" thickBot="1" x14ac:dyDescent="0.25">
      <c r="A77" s="38">
        <v>2017</v>
      </c>
      <c r="B77" s="39" t="s">
        <v>40</v>
      </c>
      <c r="C77" s="131">
        <v>11259548.283</v>
      </c>
      <c r="D77" s="131">
        <v>12113340.697000001</v>
      </c>
      <c r="E77" s="131">
        <v>14495777.217</v>
      </c>
      <c r="F77" s="131"/>
      <c r="G77" s="131"/>
      <c r="H77" s="131"/>
      <c r="I77" s="131"/>
      <c r="J77" s="131"/>
      <c r="K77" s="131"/>
      <c r="L77" s="131"/>
      <c r="M77" s="131"/>
      <c r="N77" s="131"/>
      <c r="O77" s="132"/>
    </row>
    <row r="78" spans="1:15" x14ac:dyDescent="0.2">
      <c r="B78" s="41" t="s">
        <v>62</v>
      </c>
    </row>
    <row r="80" spans="1:15" x14ac:dyDescent="0.2">
      <c r="C80" s="44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2" sqref="A92"/>
    </sheetView>
  </sheetViews>
  <sheetFormatPr defaultColWidth="9.140625" defaultRowHeight="12.75" x14ac:dyDescent="0.2"/>
  <cols>
    <col min="1" max="1" width="29.140625" customWidth="1"/>
    <col min="2" max="2" width="20" style="62" customWidth="1"/>
    <col min="3" max="3" width="17.5703125" style="62" customWidth="1"/>
    <col min="4" max="4" width="9.28515625" bestFit="1" customWidth="1"/>
  </cols>
  <sheetData>
    <row r="2" spans="1:4" ht="24.6" customHeight="1" x14ac:dyDescent="0.3">
      <c r="A2" s="153" t="s">
        <v>63</v>
      </c>
      <c r="B2" s="153"/>
      <c r="C2" s="153"/>
      <c r="D2" s="153"/>
    </row>
    <row r="3" spans="1:4" ht="15.75" x14ac:dyDescent="0.25">
      <c r="A3" s="152" t="s">
        <v>64</v>
      </c>
      <c r="B3" s="152"/>
      <c r="C3" s="152"/>
      <c r="D3" s="152"/>
    </row>
    <row r="5" spans="1:4" x14ac:dyDescent="0.2">
      <c r="A5" s="56" t="s">
        <v>65</v>
      </c>
      <c r="B5" s="57" t="s">
        <v>160</v>
      </c>
      <c r="C5" s="57" t="s">
        <v>161</v>
      </c>
      <c r="D5" s="58" t="s">
        <v>66</v>
      </c>
    </row>
    <row r="6" spans="1:4" x14ac:dyDescent="0.2">
      <c r="A6" s="59" t="s">
        <v>162</v>
      </c>
      <c r="B6" s="133">
        <v>690.17209000000003</v>
      </c>
      <c r="C6" s="133">
        <v>17109.872449999999</v>
      </c>
      <c r="D6" s="145">
        <v>2379.0733641518304</v>
      </c>
    </row>
    <row r="7" spans="1:4" x14ac:dyDescent="0.2">
      <c r="A7" s="59" t="s">
        <v>163</v>
      </c>
      <c r="B7" s="133">
        <v>921.21879999999999</v>
      </c>
      <c r="C7" s="133">
        <v>10707.55501</v>
      </c>
      <c r="D7" s="145">
        <v>1062.3248472566995</v>
      </c>
    </row>
    <row r="8" spans="1:4" x14ac:dyDescent="0.2">
      <c r="A8" s="59" t="s">
        <v>164</v>
      </c>
      <c r="B8" s="133">
        <v>1260.27925</v>
      </c>
      <c r="C8" s="133">
        <v>10100.208640000001</v>
      </c>
      <c r="D8" s="145">
        <v>701.42624263630455</v>
      </c>
    </row>
    <row r="9" spans="1:4" x14ac:dyDescent="0.2">
      <c r="A9" s="59" t="s">
        <v>165</v>
      </c>
      <c r="B9" s="133">
        <v>1435.6516999999999</v>
      </c>
      <c r="C9" s="133">
        <v>10962.086149999999</v>
      </c>
      <c r="D9" s="145">
        <v>663.5616737680873</v>
      </c>
    </row>
    <row r="10" spans="1:4" x14ac:dyDescent="0.2">
      <c r="A10" s="59" t="s">
        <v>166</v>
      </c>
      <c r="B10" s="133">
        <v>13732.10576</v>
      </c>
      <c r="C10" s="133">
        <v>61967.168469999997</v>
      </c>
      <c r="D10" s="145">
        <v>351.25758243504816</v>
      </c>
    </row>
    <row r="11" spans="1:4" x14ac:dyDescent="0.2">
      <c r="A11" s="59" t="s">
        <v>167</v>
      </c>
      <c r="B11" s="133">
        <v>4669.7249700000002</v>
      </c>
      <c r="C11" s="133">
        <v>10745.889429999999</v>
      </c>
      <c r="D11" s="145">
        <v>130.11825105408721</v>
      </c>
    </row>
    <row r="12" spans="1:4" x14ac:dyDescent="0.2">
      <c r="A12" s="59" t="s">
        <v>168</v>
      </c>
      <c r="B12" s="133">
        <v>5858.7422200000001</v>
      </c>
      <c r="C12" s="133">
        <v>12363.600130000001</v>
      </c>
      <c r="D12" s="145">
        <v>111.0282320972299</v>
      </c>
    </row>
    <row r="13" spans="1:4" x14ac:dyDescent="0.2">
      <c r="A13" s="59" t="s">
        <v>169</v>
      </c>
      <c r="B13" s="133">
        <v>11427.39784</v>
      </c>
      <c r="C13" s="133">
        <v>23231.593489999999</v>
      </c>
      <c r="D13" s="145">
        <v>103.29731943593555</v>
      </c>
    </row>
    <row r="14" spans="1:4" x14ac:dyDescent="0.2">
      <c r="A14" s="59" t="s">
        <v>170</v>
      </c>
      <c r="B14" s="133">
        <v>213786.83291999999</v>
      </c>
      <c r="C14" s="133">
        <v>426470.01721999998</v>
      </c>
      <c r="D14" s="145">
        <v>99.483762117186615</v>
      </c>
    </row>
    <row r="15" spans="1:4" x14ac:dyDescent="0.2">
      <c r="A15" s="59" t="s">
        <v>171</v>
      </c>
      <c r="B15" s="133">
        <v>8607.2200499999999</v>
      </c>
      <c r="C15" s="133">
        <v>13879.622170000001</v>
      </c>
      <c r="D15" s="145">
        <v>61.255574847305077</v>
      </c>
    </row>
    <row r="16" spans="1:4" x14ac:dyDescent="0.2">
      <c r="A16" s="61" t="s">
        <v>67</v>
      </c>
      <c r="D16" s="109"/>
    </row>
    <row r="17" spans="1:4" x14ac:dyDescent="0.2">
      <c r="A17" s="63"/>
    </row>
    <row r="18" spans="1:4" ht="19.5" x14ac:dyDescent="0.3">
      <c r="A18" s="153" t="s">
        <v>68</v>
      </c>
      <c r="B18" s="153"/>
      <c r="C18" s="153"/>
      <c r="D18" s="153"/>
    </row>
    <row r="19" spans="1:4" ht="15.75" x14ac:dyDescent="0.25">
      <c r="A19" s="152" t="s">
        <v>69</v>
      </c>
      <c r="B19" s="152"/>
      <c r="C19" s="152"/>
      <c r="D19" s="152"/>
    </row>
    <row r="20" spans="1:4" x14ac:dyDescent="0.2">
      <c r="A20" s="31"/>
    </row>
    <row r="21" spans="1:4" x14ac:dyDescent="0.2">
      <c r="A21" s="56" t="s">
        <v>65</v>
      </c>
      <c r="B21" s="57" t="s">
        <v>160</v>
      </c>
      <c r="C21" s="57" t="s">
        <v>161</v>
      </c>
      <c r="D21" s="58" t="s">
        <v>66</v>
      </c>
    </row>
    <row r="22" spans="1:4" x14ac:dyDescent="0.2">
      <c r="A22" s="59" t="s">
        <v>172</v>
      </c>
      <c r="B22" s="133">
        <v>1159652.4148200001</v>
      </c>
      <c r="C22" s="133">
        <v>1097020.8009899999</v>
      </c>
      <c r="D22" s="145">
        <f>(C22-B22)/B22*100</f>
        <v>-5.4008953915490068</v>
      </c>
    </row>
    <row r="23" spans="1:4" x14ac:dyDescent="0.2">
      <c r="A23" s="59" t="s">
        <v>173</v>
      </c>
      <c r="B23" s="133">
        <v>756367.42468000005</v>
      </c>
      <c r="C23" s="133">
        <v>729168.91491000005</v>
      </c>
      <c r="D23" s="145">
        <f t="shared" ref="D23:D31" si="0">(C23-B23)/B23*100</f>
        <v>-3.5959388099648799</v>
      </c>
    </row>
    <row r="24" spans="1:4" x14ac:dyDescent="0.2">
      <c r="A24" s="59" t="s">
        <v>174</v>
      </c>
      <c r="B24" s="133">
        <v>558933.49795999995</v>
      </c>
      <c r="C24" s="133">
        <v>716694.64618000004</v>
      </c>
      <c r="D24" s="145">
        <f t="shared" si="0"/>
        <v>28.225387956849612</v>
      </c>
    </row>
    <row r="25" spans="1:4" x14ac:dyDescent="0.2">
      <c r="A25" s="59" t="s">
        <v>175</v>
      </c>
      <c r="B25" s="133">
        <v>616902.03593999997</v>
      </c>
      <c r="C25" s="133">
        <v>692701.27020999999</v>
      </c>
      <c r="D25" s="145">
        <f t="shared" si="0"/>
        <v>12.287077988728225</v>
      </c>
    </row>
    <row r="26" spans="1:4" x14ac:dyDescent="0.2">
      <c r="A26" s="59" t="s">
        <v>176</v>
      </c>
      <c r="B26" s="133">
        <v>548062.36245000002</v>
      </c>
      <c r="C26" s="133">
        <v>673112.17162000004</v>
      </c>
      <c r="D26" s="145">
        <f t="shared" si="0"/>
        <v>22.816711698827589</v>
      </c>
    </row>
    <row r="27" spans="1:4" x14ac:dyDescent="0.2">
      <c r="A27" s="59" t="s">
        <v>177</v>
      </c>
      <c r="B27" s="133">
        <v>422270.05550999998</v>
      </c>
      <c r="C27" s="133">
        <v>517275.13105000003</v>
      </c>
      <c r="D27" s="145">
        <f t="shared" si="0"/>
        <v>22.498653243421895</v>
      </c>
    </row>
    <row r="28" spans="1:4" x14ac:dyDescent="0.2">
      <c r="A28" s="59" t="s">
        <v>178</v>
      </c>
      <c r="B28" s="133">
        <v>481810.97428000002</v>
      </c>
      <c r="C28" s="133">
        <v>490791.36183000001</v>
      </c>
      <c r="D28" s="145">
        <f t="shared" si="0"/>
        <v>1.8638819016980537</v>
      </c>
    </row>
    <row r="29" spans="1:4" x14ac:dyDescent="0.2">
      <c r="A29" s="59" t="s">
        <v>170</v>
      </c>
      <c r="B29" s="133">
        <v>213786.83291999999</v>
      </c>
      <c r="C29" s="133">
        <v>426470.01721999998</v>
      </c>
      <c r="D29" s="145">
        <f t="shared" si="0"/>
        <v>99.483762117186615</v>
      </c>
    </row>
    <row r="30" spans="1:4" x14ac:dyDescent="0.2">
      <c r="A30" s="59" t="s">
        <v>179</v>
      </c>
      <c r="B30" s="133">
        <v>287475.68200999999</v>
      </c>
      <c r="C30" s="133">
        <v>291990.03554000001</v>
      </c>
      <c r="D30" s="145">
        <f t="shared" si="0"/>
        <v>1.5703427498410065</v>
      </c>
    </row>
    <row r="31" spans="1:4" x14ac:dyDescent="0.2">
      <c r="A31" s="59" t="s">
        <v>180</v>
      </c>
      <c r="B31" s="133">
        <v>328491.571</v>
      </c>
      <c r="C31" s="133">
        <v>276198.62157000002</v>
      </c>
      <c r="D31" s="145">
        <f t="shared" si="0"/>
        <v>-15.919114536427475</v>
      </c>
    </row>
    <row r="33" spans="1:4" ht="19.5" x14ac:dyDescent="0.3">
      <c r="A33" s="153" t="s">
        <v>70</v>
      </c>
      <c r="B33" s="153"/>
      <c r="C33" s="153"/>
      <c r="D33" s="153"/>
    </row>
    <row r="34" spans="1:4" ht="15.75" x14ac:dyDescent="0.25">
      <c r="A34" s="152" t="s">
        <v>74</v>
      </c>
      <c r="B34" s="152"/>
      <c r="C34" s="152"/>
      <c r="D34" s="152"/>
    </row>
    <row r="36" spans="1:4" x14ac:dyDescent="0.2">
      <c r="A36" s="56" t="s">
        <v>72</v>
      </c>
      <c r="B36" s="57" t="s">
        <v>160</v>
      </c>
      <c r="C36" s="57" t="s">
        <v>161</v>
      </c>
      <c r="D36" s="58" t="s">
        <v>66</v>
      </c>
    </row>
    <row r="37" spans="1:4" x14ac:dyDescent="0.2">
      <c r="A37" s="59" t="s">
        <v>138</v>
      </c>
      <c r="B37" s="133">
        <v>16074.062110000001</v>
      </c>
      <c r="C37" s="133">
        <v>27626.41216</v>
      </c>
      <c r="D37" s="145">
        <v>71.86951232951283</v>
      </c>
    </row>
    <row r="38" spans="1:4" x14ac:dyDescent="0.2">
      <c r="A38" s="59" t="s">
        <v>153</v>
      </c>
      <c r="B38" s="133">
        <v>695900.65306000004</v>
      </c>
      <c r="C38" s="133">
        <v>1022315.54112</v>
      </c>
      <c r="D38" s="145">
        <v>46.905386081288349</v>
      </c>
    </row>
    <row r="39" spans="1:4" x14ac:dyDescent="0.2">
      <c r="A39" s="59" t="s">
        <v>155</v>
      </c>
      <c r="B39" s="133">
        <v>247962.09906000001</v>
      </c>
      <c r="C39" s="133">
        <v>347625.28035000002</v>
      </c>
      <c r="D39" s="145">
        <v>40.192909185643025</v>
      </c>
    </row>
    <row r="40" spans="1:4" x14ac:dyDescent="0.2">
      <c r="A40" s="59" t="s">
        <v>159</v>
      </c>
      <c r="B40" s="133">
        <v>337034.79820000002</v>
      </c>
      <c r="C40" s="133">
        <v>448853.68089999998</v>
      </c>
      <c r="D40" s="145">
        <v>33.177251517407264</v>
      </c>
    </row>
    <row r="41" spans="1:4" x14ac:dyDescent="0.2">
      <c r="A41" s="59" t="s">
        <v>141</v>
      </c>
      <c r="B41" s="133">
        <v>144289.19433999999</v>
      </c>
      <c r="C41" s="133">
        <v>164109.62727999999</v>
      </c>
      <c r="D41" s="145">
        <v>13.736602405094557</v>
      </c>
    </row>
    <row r="42" spans="1:4" x14ac:dyDescent="0.2">
      <c r="A42" s="59" t="s">
        <v>148</v>
      </c>
      <c r="B42" s="133">
        <v>2045827.21077</v>
      </c>
      <c r="C42" s="133">
        <v>2299135.6260500001</v>
      </c>
      <c r="D42" s="145">
        <v>12.381711121373774</v>
      </c>
    </row>
    <row r="43" spans="1:4" x14ac:dyDescent="0.2">
      <c r="A43" s="61" t="s">
        <v>142</v>
      </c>
      <c r="B43" s="133">
        <v>344801.37011000002</v>
      </c>
      <c r="C43" s="133">
        <v>370664.88776000001</v>
      </c>
      <c r="D43" s="145">
        <v>7.5009903939038614</v>
      </c>
    </row>
    <row r="44" spans="1:4" x14ac:dyDescent="0.2">
      <c r="A44" s="59" t="s">
        <v>152</v>
      </c>
      <c r="B44" s="133">
        <v>515698.53482</v>
      </c>
      <c r="C44" s="133">
        <v>548995.65832000005</v>
      </c>
      <c r="D44" s="145">
        <v>6.4567031418117296</v>
      </c>
    </row>
    <row r="45" spans="1:4" x14ac:dyDescent="0.2">
      <c r="A45" s="59" t="s">
        <v>135</v>
      </c>
      <c r="B45" s="133">
        <v>101382.8031</v>
      </c>
      <c r="C45" s="133">
        <v>107343.77725</v>
      </c>
      <c r="D45" s="145">
        <v>5.8796698924573327</v>
      </c>
    </row>
    <row r="46" spans="1:4" x14ac:dyDescent="0.2">
      <c r="A46" s="59" t="s">
        <v>158</v>
      </c>
      <c r="B46" s="133">
        <v>9578.23956</v>
      </c>
      <c r="C46" s="133">
        <v>10051.905430000001</v>
      </c>
      <c r="D46" s="145">
        <v>4.9452288913099602</v>
      </c>
    </row>
    <row r="48" spans="1:4" ht="19.5" x14ac:dyDescent="0.3">
      <c r="A48" s="153" t="s">
        <v>73</v>
      </c>
      <c r="B48" s="153"/>
      <c r="C48" s="153"/>
      <c r="D48" s="153"/>
    </row>
    <row r="49" spans="1:4" ht="15.75" x14ac:dyDescent="0.25">
      <c r="A49" s="152" t="s">
        <v>71</v>
      </c>
      <c r="B49" s="152"/>
      <c r="C49" s="152"/>
      <c r="D49" s="152"/>
    </row>
    <row r="51" spans="1:4" x14ac:dyDescent="0.2">
      <c r="A51" s="56" t="s">
        <v>72</v>
      </c>
      <c r="B51" s="57" t="s">
        <v>160</v>
      </c>
      <c r="C51" s="57" t="s">
        <v>161</v>
      </c>
      <c r="D51" s="58" t="s">
        <v>66</v>
      </c>
    </row>
    <row r="52" spans="1:4" x14ac:dyDescent="0.2">
      <c r="A52" s="59" t="s">
        <v>148</v>
      </c>
      <c r="B52" s="133">
        <v>2045827.21077</v>
      </c>
      <c r="C52" s="133">
        <v>2299135.6260500001</v>
      </c>
      <c r="D52" s="145">
        <v>12.381711121373774</v>
      </c>
    </row>
    <row r="53" spans="1:4" x14ac:dyDescent="0.2">
      <c r="A53" s="59" t="s">
        <v>147</v>
      </c>
      <c r="B53" s="133">
        <v>1522648.6128700001</v>
      </c>
      <c r="C53" s="133">
        <v>1352876.6303000001</v>
      </c>
      <c r="D53" s="145">
        <v>-11.14978079216854</v>
      </c>
    </row>
    <row r="54" spans="1:4" x14ac:dyDescent="0.2">
      <c r="A54" s="59" t="s">
        <v>146</v>
      </c>
      <c r="B54" s="133">
        <v>1231414.8769499999</v>
      </c>
      <c r="C54" s="133">
        <v>1232793.3654499999</v>
      </c>
      <c r="D54" s="145">
        <v>0.11194346647932953</v>
      </c>
    </row>
    <row r="55" spans="1:4" x14ac:dyDescent="0.2">
      <c r="A55" s="59" t="s">
        <v>153</v>
      </c>
      <c r="B55" s="133">
        <v>695900.65306000004</v>
      </c>
      <c r="C55" s="133">
        <v>1022315.54112</v>
      </c>
      <c r="D55" s="145">
        <v>46.905386081288349</v>
      </c>
    </row>
    <row r="56" spans="1:4" x14ac:dyDescent="0.2">
      <c r="A56" s="59" t="s">
        <v>150</v>
      </c>
      <c r="B56" s="133">
        <v>885134.66258999996</v>
      </c>
      <c r="C56" s="133">
        <v>794018.34</v>
      </c>
      <c r="D56" s="145">
        <v>-10.294063314997038</v>
      </c>
    </row>
    <row r="57" spans="1:4" x14ac:dyDescent="0.2">
      <c r="A57" s="59" t="s">
        <v>143</v>
      </c>
      <c r="B57" s="133">
        <v>689713.00286000001</v>
      </c>
      <c r="C57" s="133">
        <v>659825.13803000003</v>
      </c>
      <c r="D57" s="145">
        <v>-4.3333770287156277</v>
      </c>
    </row>
    <row r="58" spans="1:4" x14ac:dyDescent="0.2">
      <c r="A58" s="59" t="s">
        <v>152</v>
      </c>
      <c r="B58" s="133">
        <v>515698.53482</v>
      </c>
      <c r="C58" s="133">
        <v>548995.65832000005</v>
      </c>
      <c r="D58" s="145">
        <v>6.4567031418117296</v>
      </c>
    </row>
    <row r="59" spans="1:4" x14ac:dyDescent="0.2">
      <c r="A59" s="59" t="s">
        <v>133</v>
      </c>
      <c r="B59" s="133">
        <v>532964.35138999997</v>
      </c>
      <c r="C59" s="133">
        <v>525068.83091999998</v>
      </c>
      <c r="D59" s="145">
        <v>-1.4814350058138135</v>
      </c>
    </row>
    <row r="60" spans="1:4" x14ac:dyDescent="0.2">
      <c r="A60" s="59" t="s">
        <v>151</v>
      </c>
      <c r="B60" s="133">
        <v>493246.72258</v>
      </c>
      <c r="C60" s="133">
        <v>486600.79135999997</v>
      </c>
      <c r="D60" s="145">
        <v>-1.3473847702905097</v>
      </c>
    </row>
    <row r="61" spans="1:4" x14ac:dyDescent="0.2">
      <c r="A61" s="59" t="s">
        <v>159</v>
      </c>
      <c r="B61" s="133">
        <v>337034.79820000002</v>
      </c>
      <c r="C61" s="133">
        <v>448853.68089999998</v>
      </c>
      <c r="D61" s="145">
        <v>33.177251517407264</v>
      </c>
    </row>
    <row r="63" spans="1:4" ht="19.5" x14ac:dyDescent="0.3">
      <c r="A63" s="153" t="s">
        <v>75</v>
      </c>
      <c r="B63" s="153"/>
      <c r="C63" s="153"/>
      <c r="D63" s="153"/>
    </row>
    <row r="64" spans="1:4" ht="15.75" x14ac:dyDescent="0.25">
      <c r="A64" s="152" t="s">
        <v>76</v>
      </c>
      <c r="B64" s="152"/>
      <c r="C64" s="152"/>
      <c r="D64" s="152"/>
    </row>
    <row r="66" spans="1:4" x14ac:dyDescent="0.2">
      <c r="A66" s="56" t="s">
        <v>77</v>
      </c>
      <c r="B66" s="57" t="s">
        <v>160</v>
      </c>
      <c r="C66" s="57" t="s">
        <v>161</v>
      </c>
      <c r="D66" s="58" t="s">
        <v>66</v>
      </c>
    </row>
    <row r="67" spans="1:4" x14ac:dyDescent="0.2">
      <c r="A67" s="59" t="s">
        <v>181</v>
      </c>
      <c r="B67" s="60">
        <v>5032844.7502100002</v>
      </c>
      <c r="C67" s="60">
        <v>5113922.9295100002</v>
      </c>
      <c r="D67" s="134">
        <f>(C67-B67)/B67</f>
        <v>1.6109811314290373E-2</v>
      </c>
    </row>
    <row r="68" spans="1:4" x14ac:dyDescent="0.2">
      <c r="A68" s="59" t="s">
        <v>182</v>
      </c>
      <c r="B68" s="60">
        <v>1131278.8892999999</v>
      </c>
      <c r="C68" s="60">
        <v>1159935.48969</v>
      </c>
      <c r="D68" s="134">
        <f t="shared" ref="D68:D76" si="1">(C68-B68)/B68</f>
        <v>2.5331154555294361E-2</v>
      </c>
    </row>
    <row r="69" spans="1:4" x14ac:dyDescent="0.2">
      <c r="A69" s="59" t="s">
        <v>183</v>
      </c>
      <c r="B69" s="60">
        <v>880937.34418999997</v>
      </c>
      <c r="C69" s="60">
        <v>1041371.14772</v>
      </c>
      <c r="D69" s="134">
        <f t="shared" si="1"/>
        <v>0.18211715576380172</v>
      </c>
    </row>
    <row r="70" spans="1:4" x14ac:dyDescent="0.2">
      <c r="A70" s="59" t="s">
        <v>184</v>
      </c>
      <c r="B70" s="60">
        <v>718295.82116000005</v>
      </c>
      <c r="C70" s="60">
        <v>648170.30179000006</v>
      </c>
      <c r="D70" s="134">
        <f t="shared" si="1"/>
        <v>-9.7627630990184427E-2</v>
      </c>
    </row>
    <row r="71" spans="1:4" x14ac:dyDescent="0.2">
      <c r="A71" s="59" t="s">
        <v>185</v>
      </c>
      <c r="B71" s="60">
        <v>535599.45533999999</v>
      </c>
      <c r="C71" s="60">
        <v>542577.65726999997</v>
      </c>
      <c r="D71" s="134">
        <f t="shared" si="1"/>
        <v>1.3028769653192048E-2</v>
      </c>
    </row>
    <row r="72" spans="1:4" x14ac:dyDescent="0.2">
      <c r="A72" s="59" t="s">
        <v>186</v>
      </c>
      <c r="B72" s="60">
        <v>592587.63754999998</v>
      </c>
      <c r="C72" s="60">
        <v>512087.86846000003</v>
      </c>
      <c r="D72" s="134">
        <f t="shared" si="1"/>
        <v>-0.1358444962213842</v>
      </c>
    </row>
    <row r="73" spans="1:4" x14ac:dyDescent="0.2">
      <c r="A73" s="59" t="s">
        <v>187</v>
      </c>
      <c r="B73" s="60">
        <v>145452.54146000001</v>
      </c>
      <c r="C73" s="60">
        <v>406286.00066999998</v>
      </c>
      <c r="D73" s="134">
        <f t="shared" si="1"/>
        <v>1.7932547385686632</v>
      </c>
    </row>
    <row r="74" spans="1:4" x14ac:dyDescent="0.2">
      <c r="A74" s="59" t="s">
        <v>188</v>
      </c>
      <c r="B74" s="60">
        <v>307987.73619000003</v>
      </c>
      <c r="C74" s="60">
        <v>282537.64491999999</v>
      </c>
      <c r="D74" s="134">
        <f t="shared" si="1"/>
        <v>-8.263345672406798E-2</v>
      </c>
    </row>
    <row r="75" spans="1:4" x14ac:dyDescent="0.2">
      <c r="A75" s="59" t="s">
        <v>189</v>
      </c>
      <c r="B75" s="60">
        <v>120830.99467</v>
      </c>
      <c r="C75" s="60">
        <v>240527.85269999999</v>
      </c>
      <c r="D75" s="134">
        <f t="shared" si="1"/>
        <v>0.99061385993637285</v>
      </c>
    </row>
    <row r="76" spans="1:4" x14ac:dyDescent="0.2">
      <c r="A76" s="59" t="s">
        <v>190</v>
      </c>
      <c r="B76" s="60">
        <v>234465.38221000001</v>
      </c>
      <c r="C76" s="60">
        <v>231052.65581</v>
      </c>
      <c r="D76" s="134">
        <f t="shared" si="1"/>
        <v>-1.455535298146227E-2</v>
      </c>
    </row>
    <row r="78" spans="1:4" ht="19.5" x14ac:dyDescent="0.3">
      <c r="A78" s="153" t="s">
        <v>78</v>
      </c>
      <c r="B78" s="153"/>
      <c r="C78" s="153"/>
      <c r="D78" s="153"/>
    </row>
    <row r="79" spans="1:4" ht="15.75" x14ac:dyDescent="0.25">
      <c r="A79" s="152" t="s">
        <v>79</v>
      </c>
      <c r="B79" s="152"/>
      <c r="C79" s="152"/>
      <c r="D79" s="152"/>
    </row>
    <row r="81" spans="1:4" x14ac:dyDescent="0.2">
      <c r="A81" s="56" t="s">
        <v>77</v>
      </c>
      <c r="B81" s="57" t="s">
        <v>160</v>
      </c>
      <c r="C81" s="57" t="s">
        <v>161</v>
      </c>
      <c r="D81" s="58" t="s">
        <v>66</v>
      </c>
    </row>
    <row r="82" spans="1:4" x14ac:dyDescent="0.2">
      <c r="A82" s="59" t="s">
        <v>191</v>
      </c>
      <c r="B82" s="60">
        <v>15.664</v>
      </c>
      <c r="C82" s="60">
        <v>600.01967000000002</v>
      </c>
      <c r="D82" s="145">
        <v>3730.5647982635342</v>
      </c>
    </row>
    <row r="83" spans="1:4" x14ac:dyDescent="0.2">
      <c r="A83" s="59" t="s">
        <v>192</v>
      </c>
      <c r="B83" s="60">
        <v>1128.4771699999999</v>
      </c>
      <c r="C83" s="60">
        <v>11535.630499999999</v>
      </c>
      <c r="D83" s="145">
        <v>922.22985157954042</v>
      </c>
    </row>
    <row r="84" spans="1:4" x14ac:dyDescent="0.2">
      <c r="A84" s="59" t="s">
        <v>193</v>
      </c>
      <c r="B84" s="60">
        <v>8773.8337300000003</v>
      </c>
      <c r="C84" s="60">
        <v>41689.396269999997</v>
      </c>
      <c r="D84" s="145">
        <v>375.15598714223637</v>
      </c>
    </row>
    <row r="85" spans="1:4" x14ac:dyDescent="0.2">
      <c r="A85" s="59" t="s">
        <v>194</v>
      </c>
      <c r="B85" s="60">
        <v>175.92753999999999</v>
      </c>
      <c r="C85" s="60">
        <v>553.90331000000003</v>
      </c>
      <c r="D85" s="145">
        <v>214.84741388414795</v>
      </c>
    </row>
    <row r="86" spans="1:4" x14ac:dyDescent="0.2">
      <c r="A86" s="59" t="s">
        <v>195</v>
      </c>
      <c r="B86" s="60">
        <v>28.93618</v>
      </c>
      <c r="C86" s="60">
        <v>86.88897</v>
      </c>
      <c r="D86" s="145">
        <v>200.27795652363235</v>
      </c>
    </row>
    <row r="87" spans="1:4" x14ac:dyDescent="0.2">
      <c r="A87" s="59" t="s">
        <v>196</v>
      </c>
      <c r="B87" s="60">
        <v>72.879980000000003</v>
      </c>
      <c r="C87" s="60">
        <v>215.09061</v>
      </c>
      <c r="D87" s="145">
        <v>195.12989712675551</v>
      </c>
    </row>
    <row r="88" spans="1:4" x14ac:dyDescent="0.2">
      <c r="A88" s="59" t="s">
        <v>187</v>
      </c>
      <c r="B88" s="60">
        <v>145452.54146000001</v>
      </c>
      <c r="C88" s="60">
        <v>406286.00066999998</v>
      </c>
      <c r="D88" s="145">
        <v>179.32547385686632</v>
      </c>
    </row>
    <row r="89" spans="1:4" x14ac:dyDescent="0.2">
      <c r="A89" s="59" t="s">
        <v>197</v>
      </c>
      <c r="B89" s="60">
        <v>4893.5381900000002</v>
      </c>
      <c r="C89" s="60">
        <v>10676.250550000001</v>
      </c>
      <c r="D89" s="145">
        <v>118.17037357176524</v>
      </c>
    </row>
    <row r="90" spans="1:4" x14ac:dyDescent="0.2">
      <c r="A90" s="59" t="s">
        <v>198</v>
      </c>
      <c r="B90" s="60">
        <v>2597.1098499999998</v>
      </c>
      <c r="C90" s="60">
        <v>5439.75839</v>
      </c>
      <c r="D90" s="145">
        <v>109.45430513845996</v>
      </c>
    </row>
    <row r="91" spans="1:4" x14ac:dyDescent="0.2">
      <c r="A91" s="59" t="s">
        <v>189</v>
      </c>
      <c r="B91" s="60">
        <v>120830.99467</v>
      </c>
      <c r="C91" s="60">
        <v>240527.85269999999</v>
      </c>
      <c r="D91" s="145">
        <v>99.061385993637288</v>
      </c>
    </row>
    <row r="92" spans="1:4" x14ac:dyDescent="0.2">
      <c r="A92" s="64" t="s">
        <v>121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opLeftCell="A7" zoomScale="80" zoomScaleNormal="80" workbookViewId="0">
      <selection activeCell="B56" sqref="B56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1" t="s">
        <v>122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4" t="s">
        <v>115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8" x14ac:dyDescent="0.2">
      <c r="A6" s="67"/>
      <c r="B6" s="147" t="str">
        <f>SEKTOR_USD!B6</f>
        <v>1 - 30 NISAN</v>
      </c>
      <c r="C6" s="147"/>
      <c r="D6" s="147"/>
      <c r="E6" s="147"/>
      <c r="F6" s="147" t="str">
        <f>SEKTOR_USD!F6</f>
        <v>1 OCAK  -  30 NISAN</v>
      </c>
      <c r="G6" s="147"/>
      <c r="H6" s="147"/>
      <c r="I6" s="147"/>
      <c r="J6" s="147" t="s">
        <v>106</v>
      </c>
      <c r="K6" s="147"/>
      <c r="L6" s="147"/>
      <c r="M6" s="147"/>
    </row>
    <row r="7" spans="1:13" ht="30" x14ac:dyDescent="0.25">
      <c r="A7" s="68" t="s">
        <v>1</v>
      </c>
      <c r="B7" s="5">
        <f>SEKTOR_USD!B7</f>
        <v>2016</v>
      </c>
      <c r="C7" s="6">
        <f>SEKTOR_USD!C7</f>
        <v>2017</v>
      </c>
      <c r="D7" s="7" t="s">
        <v>118</v>
      </c>
      <c r="E7" s="7" t="s">
        <v>119</v>
      </c>
      <c r="F7" s="5">
        <f>SEKTOR_USD!F7</f>
        <v>2016</v>
      </c>
      <c r="G7" s="6">
        <f>SEKTOR_USD!G7</f>
        <v>2017</v>
      </c>
      <c r="H7" s="7" t="s">
        <v>118</v>
      </c>
      <c r="I7" s="7" t="s">
        <v>119</v>
      </c>
      <c r="J7" s="5" t="str">
        <f>SEKTOR_USD!J7</f>
        <v>2015 - 2016</v>
      </c>
      <c r="K7" s="6" t="str">
        <f>SEKTOR_USD!K7</f>
        <v>2016 - 2017</v>
      </c>
      <c r="L7" s="7" t="s">
        <v>118</v>
      </c>
      <c r="M7" s="7" t="s">
        <v>111</v>
      </c>
    </row>
    <row r="8" spans="1:13" ht="16.5" x14ac:dyDescent="0.25">
      <c r="A8" s="69" t="s">
        <v>2</v>
      </c>
      <c r="B8" s="70">
        <f>SEKTOR_USD!B8*$B$53</f>
        <v>4637190.436022507</v>
      </c>
      <c r="C8" s="70">
        <f>SEKTOR_USD!C8*$C$53</f>
        <v>5910579.0439030426</v>
      </c>
      <c r="D8" s="71">
        <f t="shared" ref="D8:D43" si="0">(C8-B8)/B8*100</f>
        <v>27.460347498102085</v>
      </c>
      <c r="E8" s="71">
        <f>C8/C$44*100</f>
        <v>13.610123068238833</v>
      </c>
      <c r="F8" s="70">
        <f>SEKTOR_USD!F8*$B$54</f>
        <v>19105456.39654443</v>
      </c>
      <c r="G8" s="70">
        <f>SEKTOR_USD!G8*$C$54</f>
        <v>25101695.561143897</v>
      </c>
      <c r="H8" s="71">
        <f t="shared" ref="H8:H43" si="1">(G8-F8)/F8*100</f>
        <v>31.384956423673792</v>
      </c>
      <c r="I8" s="71">
        <f>G8/G$44*100</f>
        <v>14.417535793692757</v>
      </c>
      <c r="J8" s="70">
        <f>SEKTOR_USD!J8*$B$55</f>
        <v>57883006.363417827</v>
      </c>
      <c r="K8" s="70">
        <f>SEKTOR_USD!K8*$C$55</f>
        <v>67169214.506223798</v>
      </c>
      <c r="L8" s="71">
        <f t="shared" ref="L8:L43" si="2">(K8-J8)/J8*100</f>
        <v>16.043064668242376</v>
      </c>
      <c r="M8" s="71">
        <f>K8/K$44*100</f>
        <v>15.043005116056424</v>
      </c>
    </row>
    <row r="9" spans="1:13" s="23" customFormat="1" ht="15.75" x14ac:dyDescent="0.25">
      <c r="A9" s="72" t="s">
        <v>3</v>
      </c>
      <c r="B9" s="73">
        <f>SEKTOR_USD!B9*$B$53</f>
        <v>3250667.594863202</v>
      </c>
      <c r="C9" s="73">
        <f>SEKTOR_USD!C9*$C$53</f>
        <v>3953357.7963081473</v>
      </c>
      <c r="D9" s="74">
        <f t="shared" si="0"/>
        <v>21.616796579119825</v>
      </c>
      <c r="E9" s="74">
        <f t="shared" ref="E9:E44" si="3">C9/C$44*100</f>
        <v>9.1032850996278789</v>
      </c>
      <c r="F9" s="73">
        <f>SEKTOR_USD!F9*$B$54</f>
        <v>13555107.597447289</v>
      </c>
      <c r="G9" s="73">
        <f>SEKTOR_USD!G9*$C$54</f>
        <v>17371875.796026263</v>
      </c>
      <c r="H9" s="74">
        <f t="shared" si="1"/>
        <v>28.157417203370276</v>
      </c>
      <c r="I9" s="74">
        <f t="shared" ref="I9:I44" si="4">G9/G$44*100</f>
        <v>9.9777977341296342</v>
      </c>
      <c r="J9" s="73">
        <f>SEKTOR_USD!J9*$B$55</f>
        <v>41687860.822121225</v>
      </c>
      <c r="K9" s="73">
        <f>SEKTOR_USD!K9*$C$55</f>
        <v>46873563.719532691</v>
      </c>
      <c r="L9" s="74">
        <f t="shared" si="2"/>
        <v>12.439359552504856</v>
      </c>
      <c r="M9" s="74">
        <f t="shared" ref="M9:M44" si="5">K9/K$44*100</f>
        <v>10.497655272943407</v>
      </c>
    </row>
    <row r="10" spans="1:13" ht="14.25" x14ac:dyDescent="0.2">
      <c r="A10" s="14" t="str">
        <f>SEKTOR_USD!A10</f>
        <v xml:space="preserve"> Hububat, Bakliyat, Yağlı Tohumlar ve Mamulleri </v>
      </c>
      <c r="B10" s="75">
        <f>SEKTOR_USD!B10*$B$53</f>
        <v>1510900.639755511</v>
      </c>
      <c r="C10" s="75">
        <f>SEKTOR_USD!C10*$C$53</f>
        <v>1921699.414284108</v>
      </c>
      <c r="D10" s="76">
        <f t="shared" si="0"/>
        <v>27.188999972564119</v>
      </c>
      <c r="E10" s="76">
        <f t="shared" si="3"/>
        <v>4.4250428484749715</v>
      </c>
      <c r="F10" s="75">
        <f>SEKTOR_USD!F10*$B$54</f>
        <v>6197823.5888277795</v>
      </c>
      <c r="G10" s="75">
        <f>SEKTOR_USD!G10*$C$54</f>
        <v>8215138.5157536641</v>
      </c>
      <c r="H10" s="76">
        <f t="shared" si="1"/>
        <v>32.548763255577398</v>
      </c>
      <c r="I10" s="76">
        <f t="shared" si="4"/>
        <v>4.7184881719450251</v>
      </c>
      <c r="J10" s="75">
        <f>SEKTOR_USD!J10*$B$55</f>
        <v>17585898.791336916</v>
      </c>
      <c r="K10" s="75">
        <f>SEKTOR_USD!K10*$C$55</f>
        <v>21203536.593549613</v>
      </c>
      <c r="L10" s="76">
        <f t="shared" si="2"/>
        <v>20.571242022584595</v>
      </c>
      <c r="M10" s="76">
        <f t="shared" si="5"/>
        <v>4.7486770807138381</v>
      </c>
    </row>
    <row r="11" spans="1:13" ht="14.25" x14ac:dyDescent="0.2">
      <c r="A11" s="14" t="str">
        <f>SEKTOR_USD!A11</f>
        <v xml:space="preserve"> Yaş Meyve ve Sebze  </v>
      </c>
      <c r="B11" s="75">
        <f>SEKTOR_USD!B11*$B$53</f>
        <v>390407.929527628</v>
      </c>
      <c r="C11" s="75">
        <f>SEKTOR_USD!C11*$C$53</f>
        <v>438627.69804021501</v>
      </c>
      <c r="D11" s="76">
        <f t="shared" si="0"/>
        <v>12.351124264030769</v>
      </c>
      <c r="E11" s="76">
        <f t="shared" si="3"/>
        <v>1.0100155851267481</v>
      </c>
      <c r="F11" s="75">
        <f>SEKTOR_USD!F11*$B$54</f>
        <v>1684408.4491162179</v>
      </c>
      <c r="G11" s="75">
        <f>SEKTOR_USD!G11*$C$54</f>
        <v>2350035.0454123523</v>
      </c>
      <c r="H11" s="76">
        <f t="shared" si="1"/>
        <v>39.516935256729333</v>
      </c>
      <c r="I11" s="76">
        <f t="shared" si="4"/>
        <v>1.3497779184332104</v>
      </c>
      <c r="J11" s="75">
        <f>SEKTOR_USD!J11*$B$55</f>
        <v>5743061.0161444554</v>
      </c>
      <c r="K11" s="75">
        <f>SEKTOR_USD!K11*$C$55</f>
        <v>6671060.3575455053</v>
      </c>
      <c r="L11" s="76">
        <f t="shared" si="2"/>
        <v>16.158618875758567</v>
      </c>
      <c r="M11" s="76">
        <f t="shared" si="5"/>
        <v>1.4940296060597773</v>
      </c>
    </row>
    <row r="12" spans="1:13" ht="14.25" x14ac:dyDescent="0.2">
      <c r="A12" s="14" t="str">
        <f>SEKTOR_USD!A12</f>
        <v xml:space="preserve"> Meyve Sebze Mamulleri </v>
      </c>
      <c r="B12" s="75">
        <f>SEKTOR_USD!B12*$B$53</f>
        <v>287410.10850819002</v>
      </c>
      <c r="C12" s="75">
        <f>SEKTOR_USD!C12*$C$53</f>
        <v>392867.490357275</v>
      </c>
      <c r="D12" s="76">
        <f t="shared" si="0"/>
        <v>36.692300906347512</v>
      </c>
      <c r="E12" s="76">
        <f t="shared" si="3"/>
        <v>0.90464485011637341</v>
      </c>
      <c r="F12" s="75">
        <f>SEKTOR_USD!F12*$B$54</f>
        <v>1184840.61435243</v>
      </c>
      <c r="G12" s="75">
        <f>SEKTOR_USD!G12*$C$54</f>
        <v>1590526.1754953561</v>
      </c>
      <c r="H12" s="76">
        <f t="shared" si="1"/>
        <v>34.239673777949612</v>
      </c>
      <c r="I12" s="76">
        <f t="shared" si="4"/>
        <v>0.91354259357309098</v>
      </c>
      <c r="J12" s="75">
        <f>SEKTOR_USD!J12*$B$55</f>
        <v>3774072.5796888433</v>
      </c>
      <c r="K12" s="75">
        <f>SEKTOR_USD!K12*$C$55</f>
        <v>4433448.371304174</v>
      </c>
      <c r="L12" s="76">
        <f t="shared" si="2"/>
        <v>17.471200611348429</v>
      </c>
      <c r="M12" s="76">
        <f t="shared" si="5"/>
        <v>0.99290109347819</v>
      </c>
    </row>
    <row r="13" spans="1:13" ht="14.25" x14ac:dyDescent="0.2">
      <c r="A13" s="14" t="str">
        <f>SEKTOR_USD!A13</f>
        <v xml:space="preserve"> Kuru Meyve ve Mamulleri  </v>
      </c>
      <c r="B13" s="75">
        <f>SEKTOR_USD!B13*$B$53</f>
        <v>273470.63331293099</v>
      </c>
      <c r="C13" s="75">
        <f>SEKTOR_USD!C13*$C$53</f>
        <v>357599.54339451203</v>
      </c>
      <c r="D13" s="76">
        <f t="shared" si="0"/>
        <v>30.763416554973482</v>
      </c>
      <c r="E13" s="76">
        <f t="shared" si="3"/>
        <v>0.82343434688785122</v>
      </c>
      <c r="F13" s="75">
        <f>SEKTOR_USD!F13*$B$54</f>
        <v>1166373.4303580378</v>
      </c>
      <c r="G13" s="75">
        <f>SEKTOR_USD!G13*$C$54</f>
        <v>1487345.9960800642</v>
      </c>
      <c r="H13" s="76">
        <f t="shared" si="1"/>
        <v>27.518850941546098</v>
      </c>
      <c r="I13" s="76">
        <f t="shared" si="4"/>
        <v>0.854279508085657</v>
      </c>
      <c r="J13" s="75">
        <f>SEKTOR_USD!J13*$B$55</f>
        <v>3827910.1129198191</v>
      </c>
      <c r="K13" s="75">
        <f>SEKTOR_USD!K13*$C$55</f>
        <v>4267691.4971345849</v>
      </c>
      <c r="L13" s="76">
        <f t="shared" si="2"/>
        <v>11.488811681612694</v>
      </c>
      <c r="M13" s="76">
        <f t="shared" si="5"/>
        <v>0.95577870750889138</v>
      </c>
    </row>
    <row r="14" spans="1:13" ht="14.25" x14ac:dyDescent="0.2">
      <c r="A14" s="14" t="str">
        <f>SEKTOR_USD!A14</f>
        <v xml:space="preserve"> Fındık ve Mamulleri </v>
      </c>
      <c r="B14" s="75">
        <f>SEKTOR_USD!B14*$B$53</f>
        <v>401422.11966288503</v>
      </c>
      <c r="C14" s="75">
        <f>SEKTOR_USD!C14*$C$53</f>
        <v>504211.90456824302</v>
      </c>
      <c r="D14" s="76">
        <f t="shared" si="0"/>
        <v>25.606407786317558</v>
      </c>
      <c r="E14" s="76">
        <f t="shared" si="3"/>
        <v>1.1610344811687543</v>
      </c>
      <c r="F14" s="75">
        <f>SEKTOR_USD!F14*$B$54</f>
        <v>1831893.608735288</v>
      </c>
      <c r="G14" s="75">
        <f>SEKTOR_USD!G14*$C$54</f>
        <v>2251866.7462613522</v>
      </c>
      <c r="H14" s="76">
        <f t="shared" si="1"/>
        <v>22.925629279093744</v>
      </c>
      <c r="I14" s="76">
        <f t="shared" si="4"/>
        <v>1.2933934816381774</v>
      </c>
      <c r="J14" s="75">
        <f>SEKTOR_USD!J14*$B$55</f>
        <v>7225127.0181063591</v>
      </c>
      <c r="K14" s="75">
        <f>SEKTOR_USD!K14*$C$55</f>
        <v>6453179.4782588296</v>
      </c>
      <c r="L14" s="76">
        <f t="shared" si="2"/>
        <v>-10.684207182974204</v>
      </c>
      <c r="M14" s="76">
        <f t="shared" si="5"/>
        <v>1.4452336925465019</v>
      </c>
    </row>
    <row r="15" spans="1:13" ht="14.25" x14ac:dyDescent="0.2">
      <c r="A15" s="14" t="str">
        <f>SEKTOR_USD!A15</f>
        <v xml:space="preserve"> Zeytin ve Zeytinyağı </v>
      </c>
      <c r="B15" s="75">
        <f>SEKTOR_USD!B15*$B$53</f>
        <v>45568.358675639007</v>
      </c>
      <c r="C15" s="75">
        <f>SEKTOR_USD!C15*$C$53</f>
        <v>101109.905864384</v>
      </c>
      <c r="D15" s="76">
        <f t="shared" si="0"/>
        <v>121.88621403745597</v>
      </c>
      <c r="E15" s="76">
        <f t="shared" si="3"/>
        <v>0.23282291836564151</v>
      </c>
      <c r="F15" s="75">
        <f>SEKTOR_USD!F15*$B$54</f>
        <v>177226.587620754</v>
      </c>
      <c r="G15" s="75">
        <f>SEKTOR_USD!G15*$C$54</f>
        <v>418120.04667218402</v>
      </c>
      <c r="H15" s="76">
        <f t="shared" si="1"/>
        <v>135.92399553892915</v>
      </c>
      <c r="I15" s="76">
        <f t="shared" si="4"/>
        <v>0.24015352764807366</v>
      </c>
      <c r="J15" s="75">
        <f>SEKTOR_USD!J15*$B$55</f>
        <v>505860.402465694</v>
      </c>
      <c r="K15" s="75">
        <f>SEKTOR_USD!K15*$C$55</f>
        <v>798964.39595665503</v>
      </c>
      <c r="L15" s="76">
        <f t="shared" si="2"/>
        <v>57.941675620842545</v>
      </c>
      <c r="M15" s="76">
        <f t="shared" si="5"/>
        <v>0.17893354246102203</v>
      </c>
    </row>
    <row r="16" spans="1:13" ht="14.25" x14ac:dyDescent="0.2">
      <c r="A16" s="14" t="str">
        <f>SEKTOR_USD!A16</f>
        <v xml:space="preserve"> Tütün </v>
      </c>
      <c r="B16" s="75">
        <f>SEKTOR_USD!B16*$B$53</f>
        <v>300977.46874780999</v>
      </c>
      <c r="C16" s="75">
        <f>SEKTOR_USD!C16*$C$53</f>
        <v>200277.533249136</v>
      </c>
      <c r="D16" s="76">
        <f t="shared" si="0"/>
        <v>-33.457632532304537</v>
      </c>
      <c r="E16" s="76">
        <f t="shared" si="3"/>
        <v>0.46117340705151227</v>
      </c>
      <c r="F16" s="75">
        <f>SEKTOR_USD!F16*$B$54</f>
        <v>1185591.4121472258</v>
      </c>
      <c r="G16" s="75">
        <f>SEKTOR_USD!G16*$C$54</f>
        <v>908544.20016137999</v>
      </c>
      <c r="H16" s="76">
        <f t="shared" si="1"/>
        <v>-23.367849087577763</v>
      </c>
      <c r="I16" s="76">
        <f t="shared" si="4"/>
        <v>0.52183600482571246</v>
      </c>
      <c r="J16" s="75">
        <f>SEKTOR_USD!J16*$B$55</f>
        <v>2785391.528422982</v>
      </c>
      <c r="K16" s="75">
        <f>SEKTOR_USD!K16*$C$55</f>
        <v>2787764.5474544382</v>
      </c>
      <c r="L16" s="76">
        <f t="shared" si="2"/>
        <v>8.5195169413032193E-2</v>
      </c>
      <c r="M16" s="76">
        <f t="shared" si="5"/>
        <v>0.62433894244560617</v>
      </c>
    </row>
    <row r="17" spans="1:13" ht="14.25" x14ac:dyDescent="0.2">
      <c r="A17" s="14" t="str">
        <f>SEKTOR_USD!A17</f>
        <v xml:space="preserve"> Süs Bitkileri ve Mam.</v>
      </c>
      <c r="B17" s="75">
        <f>SEKTOR_USD!B17*$B$53</f>
        <v>40510.336672607002</v>
      </c>
      <c r="C17" s="75">
        <f>SEKTOR_USD!C17*$C$53</f>
        <v>36964.306550273999</v>
      </c>
      <c r="D17" s="76">
        <f t="shared" si="0"/>
        <v>-8.7533958332437649</v>
      </c>
      <c r="E17" s="76">
        <f t="shared" si="3"/>
        <v>8.5116662436024546E-2</v>
      </c>
      <c r="F17" s="75">
        <f>SEKTOR_USD!F17*$B$54</f>
        <v>126949.90628955601</v>
      </c>
      <c r="G17" s="75">
        <f>SEKTOR_USD!G17*$C$54</f>
        <v>150299.07018991202</v>
      </c>
      <c r="H17" s="76">
        <f t="shared" si="1"/>
        <v>18.39242310829253</v>
      </c>
      <c r="I17" s="76">
        <f t="shared" si="4"/>
        <v>8.6326527980687837E-2</v>
      </c>
      <c r="J17" s="75">
        <f>SEKTOR_USD!J17*$B$55</f>
        <v>240539.373036153</v>
      </c>
      <c r="K17" s="75">
        <f>SEKTOR_USD!K17*$C$55</f>
        <v>257918.47832889098</v>
      </c>
      <c r="L17" s="76">
        <f t="shared" si="2"/>
        <v>7.2250563695141521</v>
      </c>
      <c r="M17" s="76">
        <f t="shared" si="5"/>
        <v>5.7762607729579633E-2</v>
      </c>
    </row>
    <row r="18" spans="1:13" s="23" customFormat="1" ht="15.75" x14ac:dyDescent="0.25">
      <c r="A18" s="72" t="s">
        <v>12</v>
      </c>
      <c r="B18" s="73">
        <f>SEKTOR_USD!B18*$B$53</f>
        <v>409045.43703446601</v>
      </c>
      <c r="C18" s="73">
        <f>SEKTOR_USD!C18*$C$53</f>
        <v>600624.82488207193</v>
      </c>
      <c r="D18" s="74">
        <f t="shared" si="0"/>
        <v>46.835723003423581</v>
      </c>
      <c r="E18" s="74">
        <f t="shared" si="3"/>
        <v>1.3830417838530971</v>
      </c>
      <c r="F18" s="73">
        <f>SEKTOR_USD!F18*$B$54</f>
        <v>1667070.6393347019</v>
      </c>
      <c r="G18" s="73">
        <f>SEKTOR_USD!G18*$C$54</f>
        <v>2551348.9326908123</v>
      </c>
      <c r="H18" s="74">
        <f t="shared" si="1"/>
        <v>53.043840644269878</v>
      </c>
      <c r="I18" s="74">
        <f t="shared" si="4"/>
        <v>1.4654055726900594</v>
      </c>
      <c r="J18" s="73">
        <f>SEKTOR_USD!J18*$B$55</f>
        <v>4861942.2457380099</v>
      </c>
      <c r="K18" s="73">
        <f>SEKTOR_USD!K18*$C$55</f>
        <v>6598994.7814694531</v>
      </c>
      <c r="L18" s="74">
        <f t="shared" si="2"/>
        <v>35.727543601616155</v>
      </c>
      <c r="M18" s="74">
        <f t="shared" si="5"/>
        <v>1.4778900272724871</v>
      </c>
    </row>
    <row r="19" spans="1:13" ht="14.25" x14ac:dyDescent="0.2">
      <c r="A19" s="14" t="str">
        <f>SEKTOR_USD!A19</f>
        <v xml:space="preserve"> Su Ürünleri ve Hayvansal Mamuller</v>
      </c>
      <c r="B19" s="75">
        <f>SEKTOR_USD!B19*$B$53</f>
        <v>409045.43703446601</v>
      </c>
      <c r="C19" s="75">
        <f>SEKTOR_USD!C19*$C$53</f>
        <v>600624.82488207193</v>
      </c>
      <c r="D19" s="76">
        <f t="shared" si="0"/>
        <v>46.835723003423581</v>
      </c>
      <c r="E19" s="76">
        <f t="shared" si="3"/>
        <v>1.3830417838530971</v>
      </c>
      <c r="F19" s="75">
        <f>SEKTOR_USD!F19*$B$54</f>
        <v>1667070.6393347019</v>
      </c>
      <c r="G19" s="75">
        <f>SEKTOR_USD!G19*$C$54</f>
        <v>2551348.9326908123</v>
      </c>
      <c r="H19" s="76">
        <f t="shared" si="1"/>
        <v>53.043840644269878</v>
      </c>
      <c r="I19" s="76">
        <f t="shared" si="4"/>
        <v>1.4654055726900594</v>
      </c>
      <c r="J19" s="75">
        <f>SEKTOR_USD!J19*$B$55</f>
        <v>4861942.2457380099</v>
      </c>
      <c r="K19" s="75">
        <f>SEKTOR_USD!K19*$C$55</f>
        <v>6598994.7814694531</v>
      </c>
      <c r="L19" s="76">
        <f t="shared" si="2"/>
        <v>35.727543601616155</v>
      </c>
      <c r="M19" s="76">
        <f t="shared" si="5"/>
        <v>1.4778900272724871</v>
      </c>
    </row>
    <row r="20" spans="1:13" s="23" customFormat="1" ht="15.75" x14ac:dyDescent="0.25">
      <c r="A20" s="72" t="s">
        <v>113</v>
      </c>
      <c r="B20" s="73">
        <f>SEKTOR_USD!B20*$B$53</f>
        <v>977477.40412483911</v>
      </c>
      <c r="C20" s="73">
        <f>SEKTOR_USD!C20*$C$53</f>
        <v>1356596.4227128241</v>
      </c>
      <c r="D20" s="74">
        <f t="shared" si="0"/>
        <v>38.785450895145765</v>
      </c>
      <c r="E20" s="74">
        <f t="shared" si="3"/>
        <v>3.1237961847578601</v>
      </c>
      <c r="F20" s="73">
        <f>SEKTOR_USD!F20*$B$54</f>
        <v>3883278.1597624421</v>
      </c>
      <c r="G20" s="73">
        <f>SEKTOR_USD!G20*$C$54</f>
        <v>5178470.8324268237</v>
      </c>
      <c r="H20" s="74">
        <f t="shared" si="1"/>
        <v>33.353074886183649</v>
      </c>
      <c r="I20" s="74">
        <f t="shared" si="4"/>
        <v>2.9743324868730627</v>
      </c>
      <c r="J20" s="73">
        <f>SEKTOR_USD!J20*$B$55</f>
        <v>11333203.295558592</v>
      </c>
      <c r="K20" s="73">
        <f>SEKTOR_USD!K20*$C$55</f>
        <v>13696656.005221641</v>
      </c>
      <c r="L20" s="74">
        <f t="shared" si="2"/>
        <v>20.854233776864039</v>
      </c>
      <c r="M20" s="74">
        <f t="shared" si="5"/>
        <v>3.0674598158405266</v>
      </c>
    </row>
    <row r="21" spans="1:13" ht="14.25" x14ac:dyDescent="0.2">
      <c r="A21" s="14" t="str">
        <f>SEKTOR_USD!A21</f>
        <v xml:space="preserve"> Mobilya,Kağıt ve Orman Ürünleri</v>
      </c>
      <c r="B21" s="75">
        <f>SEKTOR_USD!B21*$B$53</f>
        <v>977477.40412483911</v>
      </c>
      <c r="C21" s="75">
        <f>SEKTOR_USD!C21*$C$53</f>
        <v>1356596.4227128241</v>
      </c>
      <c r="D21" s="76">
        <f t="shared" si="0"/>
        <v>38.785450895145765</v>
      </c>
      <c r="E21" s="76">
        <f t="shared" si="3"/>
        <v>3.1237961847578601</v>
      </c>
      <c r="F21" s="75">
        <f>SEKTOR_USD!F21*$B$54</f>
        <v>3883278.1597624421</v>
      </c>
      <c r="G21" s="75">
        <f>SEKTOR_USD!G21*$C$54</f>
        <v>5178470.8324268237</v>
      </c>
      <c r="H21" s="76">
        <f t="shared" si="1"/>
        <v>33.353074886183649</v>
      </c>
      <c r="I21" s="76">
        <f t="shared" si="4"/>
        <v>2.9743324868730627</v>
      </c>
      <c r="J21" s="75">
        <f>SEKTOR_USD!J21*$B$55</f>
        <v>11333203.295558592</v>
      </c>
      <c r="K21" s="75">
        <f>SEKTOR_USD!K21*$C$55</f>
        <v>13696656.005221641</v>
      </c>
      <c r="L21" s="76">
        <f t="shared" si="2"/>
        <v>20.854233776864039</v>
      </c>
      <c r="M21" s="76">
        <f t="shared" si="5"/>
        <v>3.0674598158405266</v>
      </c>
    </row>
    <row r="22" spans="1:13" ht="16.5" x14ac:dyDescent="0.25">
      <c r="A22" s="69" t="s">
        <v>14</v>
      </c>
      <c r="B22" s="70">
        <f>SEKTOR_USD!B22*$B$53</f>
        <v>26754245.662951052</v>
      </c>
      <c r="C22" s="70">
        <f>SEKTOR_USD!C22*$C$53</f>
        <v>35874476.197116606</v>
      </c>
      <c r="D22" s="77">
        <f t="shared" si="0"/>
        <v>34.088909285882565</v>
      </c>
      <c r="E22" s="77">
        <f t="shared" si="3"/>
        <v>82.607140928943991</v>
      </c>
      <c r="F22" s="70">
        <f>SEKTOR_USD!F22*$B$54</f>
        <v>102417646.75646181</v>
      </c>
      <c r="G22" s="70">
        <f>SEKTOR_USD!G22*$C$54</f>
        <v>143592306.96606398</v>
      </c>
      <c r="H22" s="77">
        <f t="shared" si="1"/>
        <v>40.202700914922495</v>
      </c>
      <c r="I22" s="77">
        <f t="shared" si="4"/>
        <v>82.474397808679456</v>
      </c>
      <c r="J22" s="70">
        <f>SEKTOR_USD!J22*$B$55</f>
        <v>308621077.3720569</v>
      </c>
      <c r="K22" s="70">
        <f>SEKTOR_USD!K22*$C$55</f>
        <v>365655664.85145593</v>
      </c>
      <c r="L22" s="77">
        <f t="shared" si="2"/>
        <v>18.480457642444559</v>
      </c>
      <c r="M22" s="77">
        <f t="shared" si="5"/>
        <v>81.891087717957319</v>
      </c>
    </row>
    <row r="23" spans="1:13" s="23" customFormat="1" ht="15.75" x14ac:dyDescent="0.25">
      <c r="A23" s="72" t="s">
        <v>15</v>
      </c>
      <c r="B23" s="73">
        <f>SEKTOR_USD!B23*$B$53</f>
        <v>2820837.342673243</v>
      </c>
      <c r="C23" s="73">
        <f>SEKTOR_USD!C23*$C$53</f>
        <v>3503910.9398546303</v>
      </c>
      <c r="D23" s="74">
        <f t="shared" si="0"/>
        <v>24.215277742106675</v>
      </c>
      <c r="E23" s="74">
        <f t="shared" si="3"/>
        <v>8.0683565446540033</v>
      </c>
      <c r="F23" s="73">
        <f>SEKTOR_USD!F23*$B$54</f>
        <v>10830508.208735391</v>
      </c>
      <c r="G23" s="73">
        <f>SEKTOR_USD!G23*$C$54</f>
        <v>14096467.276118567</v>
      </c>
      <c r="H23" s="74">
        <f t="shared" si="1"/>
        <v>30.155178357641638</v>
      </c>
      <c r="I23" s="74">
        <f t="shared" si="4"/>
        <v>8.0965176644344776</v>
      </c>
      <c r="J23" s="73">
        <f>SEKTOR_USD!J23*$B$55</f>
        <v>32403421.862091709</v>
      </c>
      <c r="K23" s="73">
        <f>SEKTOR_USD!K23*$C$55</f>
        <v>37050315.007272094</v>
      </c>
      <c r="L23" s="74">
        <f t="shared" si="2"/>
        <v>14.340748223929763</v>
      </c>
      <c r="M23" s="74">
        <f t="shared" si="5"/>
        <v>8.2976715196550828</v>
      </c>
    </row>
    <row r="24" spans="1:13" ht="14.25" x14ac:dyDescent="0.2">
      <c r="A24" s="14" t="str">
        <f>SEKTOR_USD!A24</f>
        <v xml:space="preserve"> Tekstil ve Hammaddeleri</v>
      </c>
      <c r="B24" s="75">
        <f>SEKTOR_USD!B24*$B$53</f>
        <v>1955267.3918078141</v>
      </c>
      <c r="C24" s="75">
        <f>SEKTOR_USD!C24*$C$53</f>
        <v>2414894.0226759971</v>
      </c>
      <c r="D24" s="76">
        <f t="shared" si="0"/>
        <v>23.507098455890389</v>
      </c>
      <c r="E24" s="76">
        <f t="shared" si="3"/>
        <v>5.5607081135778165</v>
      </c>
      <c r="F24" s="75">
        <f>SEKTOR_USD!F24*$B$54</f>
        <v>7646930.7308319807</v>
      </c>
      <c r="G24" s="75">
        <f>SEKTOR_USD!G24*$C$54</f>
        <v>9841509.9070948996</v>
      </c>
      <c r="H24" s="76">
        <f t="shared" si="1"/>
        <v>28.698823796252043</v>
      </c>
      <c r="I24" s="76">
        <f t="shared" si="4"/>
        <v>5.6526190035210737</v>
      </c>
      <c r="J24" s="75">
        <f>SEKTOR_USD!J24*$B$55</f>
        <v>22613011.022780955</v>
      </c>
      <c r="K24" s="75">
        <f>SEKTOR_USD!K24*$C$55</f>
        <v>25969814.522907205</v>
      </c>
      <c r="L24" s="76">
        <f t="shared" si="2"/>
        <v>14.844566682183617</v>
      </c>
      <c r="M24" s="76">
        <f t="shared" si="5"/>
        <v>5.81611763071803</v>
      </c>
    </row>
    <row r="25" spans="1:13" ht="14.25" x14ac:dyDescent="0.2">
      <c r="A25" s="14" t="str">
        <f>SEKTOR_USD!A25</f>
        <v xml:space="preserve"> Deri ve Deri Mamulleri </v>
      </c>
      <c r="B25" s="75">
        <f>SEKTOR_USD!B25*$B$53</f>
        <v>381098.41258713399</v>
      </c>
      <c r="C25" s="75">
        <f>SEKTOR_USD!C25*$C$53</f>
        <v>441592.08484462701</v>
      </c>
      <c r="D25" s="76">
        <f t="shared" si="0"/>
        <v>15.87350412897923</v>
      </c>
      <c r="E25" s="76">
        <f t="shared" si="3"/>
        <v>1.016841594715695</v>
      </c>
      <c r="F25" s="75">
        <f>SEKTOR_USD!F25*$B$54</f>
        <v>1333540.3869023321</v>
      </c>
      <c r="G25" s="75">
        <f>SEKTOR_USD!G25*$C$54</f>
        <v>1795777.7109042762</v>
      </c>
      <c r="H25" s="76">
        <f t="shared" si="1"/>
        <v>34.662416567350519</v>
      </c>
      <c r="I25" s="76">
        <f t="shared" si="4"/>
        <v>1.0314318951647024</v>
      </c>
      <c r="J25" s="75">
        <f>SEKTOR_USD!J25*$B$55</f>
        <v>4035355.73944321</v>
      </c>
      <c r="K25" s="75">
        <f>SEKTOR_USD!K25*$C$55</f>
        <v>4676442.7134006415</v>
      </c>
      <c r="L25" s="76">
        <f t="shared" si="2"/>
        <v>15.886752379503655</v>
      </c>
      <c r="M25" s="76">
        <f t="shared" si="5"/>
        <v>1.0473213387974383</v>
      </c>
    </row>
    <row r="26" spans="1:13" ht="14.25" x14ac:dyDescent="0.2">
      <c r="A26" s="14" t="str">
        <f>SEKTOR_USD!A26</f>
        <v xml:space="preserve"> Halı </v>
      </c>
      <c r="B26" s="75">
        <f>SEKTOR_USD!B26*$B$53</f>
        <v>484471.53827829502</v>
      </c>
      <c r="C26" s="75">
        <f>SEKTOR_USD!C26*$C$53</f>
        <v>647424.83233400597</v>
      </c>
      <c r="D26" s="76">
        <f t="shared" si="0"/>
        <v>33.635266714492872</v>
      </c>
      <c r="E26" s="76">
        <f t="shared" si="3"/>
        <v>1.4908068363604916</v>
      </c>
      <c r="F26" s="75">
        <f>SEKTOR_USD!F26*$B$54</f>
        <v>1850037.091001078</v>
      </c>
      <c r="G26" s="75">
        <f>SEKTOR_USD!G26*$C$54</f>
        <v>2459179.6581193921</v>
      </c>
      <c r="H26" s="76">
        <f t="shared" si="1"/>
        <v>32.925965110715673</v>
      </c>
      <c r="I26" s="76">
        <f t="shared" si="4"/>
        <v>1.4124667657487011</v>
      </c>
      <c r="J26" s="75">
        <f>SEKTOR_USD!J26*$B$55</f>
        <v>5755055.0998675451</v>
      </c>
      <c r="K26" s="75">
        <f>SEKTOR_USD!K26*$C$55</f>
        <v>6404057.7709642407</v>
      </c>
      <c r="L26" s="76">
        <f t="shared" si="2"/>
        <v>11.277088747797265</v>
      </c>
      <c r="M26" s="76">
        <f t="shared" si="5"/>
        <v>1.4342325501396118</v>
      </c>
    </row>
    <row r="27" spans="1:13" s="23" customFormat="1" ht="15.75" x14ac:dyDescent="0.25">
      <c r="A27" s="72" t="s">
        <v>19</v>
      </c>
      <c r="B27" s="73">
        <f>SEKTOR_USD!B27*$B$53</f>
        <v>3490938.0346655552</v>
      </c>
      <c r="C27" s="73">
        <f>SEKTOR_USD!C27*$C$53</f>
        <v>4511900.4382104548</v>
      </c>
      <c r="D27" s="74">
        <f t="shared" si="0"/>
        <v>29.246076367056212</v>
      </c>
      <c r="E27" s="74">
        <f t="shared" si="3"/>
        <v>10.389425431849846</v>
      </c>
      <c r="F27" s="73">
        <f>SEKTOR_USD!F27*$B$54</f>
        <v>13285666.939626327</v>
      </c>
      <c r="G27" s="73">
        <f>SEKTOR_USD!G27*$C$54</f>
        <v>19686798.338130623</v>
      </c>
      <c r="H27" s="74">
        <f t="shared" si="1"/>
        <v>48.180730614373921</v>
      </c>
      <c r="I27" s="74">
        <f t="shared" si="4"/>
        <v>11.307408259009049</v>
      </c>
      <c r="J27" s="73">
        <f>SEKTOR_USD!J27*$B$55</f>
        <v>42294941.241297789</v>
      </c>
      <c r="K27" s="73">
        <f>SEKTOR_USD!K27*$C$55</f>
        <v>48308031.639010161</v>
      </c>
      <c r="L27" s="74">
        <f t="shared" si="2"/>
        <v>14.217043980288233</v>
      </c>
      <c r="M27" s="74">
        <f t="shared" si="5"/>
        <v>10.818914177192154</v>
      </c>
    </row>
    <row r="28" spans="1:13" ht="14.25" x14ac:dyDescent="0.2">
      <c r="A28" s="14" t="str">
        <f>SEKTOR_USD!A28</f>
        <v xml:space="preserve"> Kimyevi Maddeler ve Mamulleri  </v>
      </c>
      <c r="B28" s="75">
        <f>SEKTOR_USD!B28*$B$53</f>
        <v>3490938.0346655552</v>
      </c>
      <c r="C28" s="75">
        <f>SEKTOR_USD!C28*$C$53</f>
        <v>4511900.4382104548</v>
      </c>
      <c r="D28" s="76">
        <f t="shared" si="0"/>
        <v>29.246076367056212</v>
      </c>
      <c r="E28" s="76">
        <f t="shared" si="3"/>
        <v>10.389425431849846</v>
      </c>
      <c r="F28" s="75">
        <f>SEKTOR_USD!F28*$B$54</f>
        <v>13285666.939626327</v>
      </c>
      <c r="G28" s="75">
        <f>SEKTOR_USD!G28*$C$54</f>
        <v>19686798.338130623</v>
      </c>
      <c r="H28" s="76">
        <f t="shared" si="1"/>
        <v>48.180730614373921</v>
      </c>
      <c r="I28" s="76">
        <f t="shared" si="4"/>
        <v>11.307408259009049</v>
      </c>
      <c r="J28" s="75">
        <f>SEKTOR_USD!J28*$B$55</f>
        <v>42294941.241297789</v>
      </c>
      <c r="K28" s="75">
        <f>SEKTOR_USD!K28*$C$55</f>
        <v>48308031.639010161</v>
      </c>
      <c r="L28" s="76">
        <f t="shared" si="2"/>
        <v>14.217043980288233</v>
      </c>
      <c r="M28" s="76">
        <f t="shared" si="5"/>
        <v>10.818914177192154</v>
      </c>
    </row>
    <row r="29" spans="1:13" s="23" customFormat="1" ht="15.75" x14ac:dyDescent="0.25">
      <c r="A29" s="72" t="s">
        <v>21</v>
      </c>
      <c r="B29" s="73">
        <f>SEKTOR_USD!B29*$B$53</f>
        <v>20442470.285612252</v>
      </c>
      <c r="C29" s="73">
        <f>SEKTOR_USD!C29*$C$53</f>
        <v>27858664.819051523</v>
      </c>
      <c r="D29" s="74">
        <f t="shared" si="0"/>
        <v>36.278367681712673</v>
      </c>
      <c r="E29" s="74">
        <f t="shared" si="3"/>
        <v>64.149358952440153</v>
      </c>
      <c r="F29" s="73">
        <f>SEKTOR_USD!F29*$B$54</f>
        <v>78301471.608100101</v>
      </c>
      <c r="G29" s="73">
        <f>SEKTOR_USD!G29*$C$54</f>
        <v>109809041.35181478</v>
      </c>
      <c r="H29" s="74">
        <f t="shared" si="1"/>
        <v>40.238796406548374</v>
      </c>
      <c r="I29" s="74">
        <f t="shared" si="4"/>
        <v>63.070471885235925</v>
      </c>
      <c r="J29" s="73">
        <f>SEKTOR_USD!J29*$B$55</f>
        <v>233922714.2686674</v>
      </c>
      <c r="K29" s="73">
        <f>SEKTOR_USD!K29*$C$55</f>
        <v>280297318.20517373</v>
      </c>
      <c r="L29" s="74">
        <f t="shared" si="2"/>
        <v>19.824754548309354</v>
      </c>
      <c r="M29" s="74">
        <f t="shared" si="5"/>
        <v>62.774502021110102</v>
      </c>
    </row>
    <row r="30" spans="1:13" ht="14.25" x14ac:dyDescent="0.2">
      <c r="A30" s="14" t="str">
        <f>SEKTOR_USD!A30</f>
        <v xml:space="preserve"> Hazırgiyim ve Konfeksiyon </v>
      </c>
      <c r="B30" s="75">
        <f>SEKTOR_USD!B30*$B$53</f>
        <v>4316556.5526251635</v>
      </c>
      <c r="C30" s="75">
        <f>SEKTOR_USD!C30*$C$53</f>
        <v>4951393.1792349704</v>
      </c>
      <c r="D30" s="76">
        <f t="shared" si="0"/>
        <v>14.707015160584975</v>
      </c>
      <c r="E30" s="76">
        <f t="shared" si="3"/>
        <v>11.401432926971907</v>
      </c>
      <c r="F30" s="75">
        <f>SEKTOR_USD!F30*$B$54</f>
        <v>16818646.704188574</v>
      </c>
      <c r="G30" s="75">
        <f>SEKTOR_USD!G30*$C$54</f>
        <v>19990922.025106497</v>
      </c>
      <c r="H30" s="76">
        <f t="shared" si="1"/>
        <v>18.861656212374616</v>
      </c>
      <c r="I30" s="76">
        <f t="shared" si="4"/>
        <v>11.482086265600437</v>
      </c>
      <c r="J30" s="75">
        <f>SEKTOR_USD!J30*$B$55</f>
        <v>49635829.168420874</v>
      </c>
      <c r="K30" s="75">
        <f>SEKTOR_USD!K30*$C$55</f>
        <v>54509555.429064684</v>
      </c>
      <c r="L30" s="76">
        <f t="shared" si="2"/>
        <v>9.8189681572692553</v>
      </c>
      <c r="M30" s="76">
        <f t="shared" si="5"/>
        <v>12.207787856703348</v>
      </c>
    </row>
    <row r="31" spans="1:13" ht="14.25" x14ac:dyDescent="0.2">
      <c r="A31" s="14" t="str">
        <f>SEKTOR_USD!A31</f>
        <v xml:space="preserve"> Otomotiv Endüstrisi</v>
      </c>
      <c r="B31" s="75">
        <f>SEKTOR_USD!B31*$B$53</f>
        <v>5799715.5598118734</v>
      </c>
      <c r="C31" s="75">
        <f>SEKTOR_USD!C31*$C$53</f>
        <v>8414606.4777803943</v>
      </c>
      <c r="D31" s="76">
        <f t="shared" si="0"/>
        <v>45.086537279309965</v>
      </c>
      <c r="E31" s="76">
        <f t="shared" si="3"/>
        <v>19.376076164910774</v>
      </c>
      <c r="F31" s="75">
        <f>SEKTOR_USD!F31*$B$54</f>
        <v>22127895.798569944</v>
      </c>
      <c r="G31" s="75">
        <f>SEKTOR_USD!G31*$C$54</f>
        <v>34293215.267937265</v>
      </c>
      <c r="H31" s="76">
        <f t="shared" si="1"/>
        <v>54.977299152653856</v>
      </c>
      <c r="I31" s="76">
        <f t="shared" si="4"/>
        <v>19.696823164871706</v>
      </c>
      <c r="J31" s="75">
        <f>SEKTOR_USD!J31*$B$55</f>
        <v>62024869.973085597</v>
      </c>
      <c r="K31" s="75">
        <f>SEKTOR_USD!K31*$C$55</f>
        <v>84006628.337733775</v>
      </c>
      <c r="L31" s="76">
        <f t="shared" si="2"/>
        <v>35.440232884303832</v>
      </c>
      <c r="M31" s="76">
        <f t="shared" si="5"/>
        <v>18.813859134084201</v>
      </c>
    </row>
    <row r="32" spans="1:13" ht="14.25" x14ac:dyDescent="0.2">
      <c r="A32" s="14" t="str">
        <f>SEKTOR_USD!A32</f>
        <v xml:space="preserve"> Gemi ve Yat</v>
      </c>
      <c r="B32" s="75">
        <f>SEKTOR_USD!B32*$B$53</f>
        <v>263713.56274336803</v>
      </c>
      <c r="C32" s="75">
        <f>SEKTOR_USD!C32*$C$53</f>
        <v>283369.58346070896</v>
      </c>
      <c r="D32" s="76">
        <f t="shared" si="0"/>
        <v>7.4535494165952771</v>
      </c>
      <c r="E32" s="76">
        <f t="shared" si="3"/>
        <v>0.65250711919234594</v>
      </c>
      <c r="F32" s="75">
        <f>SEKTOR_USD!F32*$B$54</f>
        <v>799431.42299526802</v>
      </c>
      <c r="G32" s="75">
        <f>SEKTOR_USD!G32*$C$54</f>
        <v>1384139.2807102562</v>
      </c>
      <c r="H32" s="76">
        <f t="shared" si="1"/>
        <v>73.140464697301383</v>
      </c>
      <c r="I32" s="76">
        <f t="shared" si="4"/>
        <v>0.79500118127426056</v>
      </c>
      <c r="J32" s="75">
        <f>SEKTOR_USD!J32*$B$55</f>
        <v>2964355.9379803846</v>
      </c>
      <c r="K32" s="75">
        <f>SEKTOR_USD!K32*$C$55</f>
        <v>3524657.3453884018</v>
      </c>
      <c r="L32" s="76">
        <f t="shared" si="2"/>
        <v>18.901286455827922</v>
      </c>
      <c r="M32" s="76">
        <f t="shared" si="5"/>
        <v>0.78937112587658276</v>
      </c>
    </row>
    <row r="33" spans="1:13" ht="14.25" x14ac:dyDescent="0.2">
      <c r="A33" s="14" t="str">
        <f>SEKTOR_USD!A33</f>
        <v xml:space="preserve"> Elektrik Elektronik ve Hizmet</v>
      </c>
      <c r="B33" s="75">
        <f>SEKTOR_USD!B33*$B$53</f>
        <v>2509268.2549763909</v>
      </c>
      <c r="C33" s="75">
        <f>SEKTOR_USD!C33*$C$53</f>
        <v>2906027.7225659997</v>
      </c>
      <c r="D33" s="76">
        <f t="shared" si="0"/>
        <v>15.811759735243685</v>
      </c>
      <c r="E33" s="76">
        <f t="shared" si="3"/>
        <v>6.6916277830064113</v>
      </c>
      <c r="F33" s="75">
        <f>SEKTOR_USD!F33*$B$54</f>
        <v>9370118.8414052799</v>
      </c>
      <c r="G33" s="75">
        <f>SEKTOR_USD!G33*$C$54</f>
        <v>11100818.957965037</v>
      </c>
      <c r="H33" s="76">
        <f t="shared" si="1"/>
        <v>18.470417994188384</v>
      </c>
      <c r="I33" s="76">
        <f t="shared" si="4"/>
        <v>6.3759220677310546</v>
      </c>
      <c r="J33" s="75">
        <f>SEKTOR_USD!J33*$B$55</f>
        <v>29710964.096090931</v>
      </c>
      <c r="K33" s="75">
        <f>SEKTOR_USD!K33*$C$55</f>
        <v>32060166.563873474</v>
      </c>
      <c r="L33" s="76">
        <f t="shared" si="2"/>
        <v>7.9068537129417029</v>
      </c>
      <c r="M33" s="76">
        <f t="shared" si="5"/>
        <v>7.1800936364572534</v>
      </c>
    </row>
    <row r="34" spans="1:13" ht="14.25" x14ac:dyDescent="0.2">
      <c r="A34" s="14" t="str">
        <f>SEKTOR_USD!A34</f>
        <v xml:space="preserve"> Makine ve Aksamları</v>
      </c>
      <c r="B34" s="75">
        <f>SEKTOR_USD!B34*$B$53</f>
        <v>1398305.1338420422</v>
      </c>
      <c r="C34" s="75">
        <f>SEKTOR_USD!C34*$C$53</f>
        <v>1780910.2362984638</v>
      </c>
      <c r="D34" s="76">
        <f t="shared" si="0"/>
        <v>27.362060911924114</v>
      </c>
      <c r="E34" s="76">
        <f t="shared" si="3"/>
        <v>4.1008515932988177</v>
      </c>
      <c r="F34" s="75">
        <f>SEKTOR_USD!F34*$B$54</f>
        <v>5184779.2782263942</v>
      </c>
      <c r="G34" s="75">
        <f>SEKTOR_USD!G34*$C$54</f>
        <v>6741526.5642742561</v>
      </c>
      <c r="H34" s="76">
        <f t="shared" si="1"/>
        <v>30.02533381865376</v>
      </c>
      <c r="I34" s="76">
        <f t="shared" si="4"/>
        <v>3.8720970186177079</v>
      </c>
      <c r="J34" s="75">
        <f>SEKTOR_USD!J34*$B$55</f>
        <v>15611068.043588843</v>
      </c>
      <c r="K34" s="75">
        <f>SEKTOR_USD!K34*$C$55</f>
        <v>17568090.709164254</v>
      </c>
      <c r="L34" s="76">
        <f t="shared" si="2"/>
        <v>12.536122833563088</v>
      </c>
      <c r="M34" s="76">
        <f t="shared" si="5"/>
        <v>3.9344941035868999</v>
      </c>
    </row>
    <row r="35" spans="1:13" ht="14.25" x14ac:dyDescent="0.2">
      <c r="A35" s="14" t="str">
        <f>SEKTOR_USD!A35</f>
        <v xml:space="preserve"> Demir ve Demir Dışı Metaller </v>
      </c>
      <c r="B35" s="75">
        <f>SEKTOR_USD!B35*$B$53</f>
        <v>1461953.7763612182</v>
      </c>
      <c r="C35" s="75">
        <f>SEKTOR_USD!C35*$C$53</f>
        <v>2009269.2098853681</v>
      </c>
      <c r="D35" s="76">
        <f t="shared" si="0"/>
        <v>37.437259807653433</v>
      </c>
      <c r="E35" s="76">
        <f t="shared" si="3"/>
        <v>4.6266873381841629</v>
      </c>
      <c r="F35" s="75">
        <f>SEKTOR_USD!F35*$B$54</f>
        <v>5768438.4404788679</v>
      </c>
      <c r="G35" s="75">
        <f>SEKTOR_USD!G35*$C$54</f>
        <v>7849658.6238731854</v>
      </c>
      <c r="H35" s="76">
        <f t="shared" si="1"/>
        <v>36.079438220052232</v>
      </c>
      <c r="I35" s="76">
        <f t="shared" si="4"/>
        <v>4.5085693076903581</v>
      </c>
      <c r="J35" s="75">
        <f>SEKTOR_USD!J35*$B$55</f>
        <v>17559319.289568067</v>
      </c>
      <c r="K35" s="75">
        <f>SEKTOR_USD!K35*$C$55</f>
        <v>20006499.444688696</v>
      </c>
      <c r="L35" s="76">
        <f t="shared" si="2"/>
        <v>13.93664591869738</v>
      </c>
      <c r="M35" s="76">
        <f t="shared" si="5"/>
        <v>4.480592421889134</v>
      </c>
    </row>
    <row r="36" spans="1:13" ht="14.25" x14ac:dyDescent="0.2">
      <c r="A36" s="14" t="str">
        <f>SEKTOR_USD!A36</f>
        <v xml:space="preserve"> Çelik</v>
      </c>
      <c r="B36" s="75">
        <f>SEKTOR_USD!B36*$B$53</f>
        <v>1972808.7613597943</v>
      </c>
      <c r="C36" s="75">
        <f>SEKTOR_USD!C36*$C$53</f>
        <v>3741572.6489450876</v>
      </c>
      <c r="D36" s="76">
        <f t="shared" si="0"/>
        <v>89.657138706447185</v>
      </c>
      <c r="E36" s="76">
        <f t="shared" si="3"/>
        <v>8.6156134352738327</v>
      </c>
      <c r="F36" s="75">
        <f>SEKTOR_USD!F36*$B$54</f>
        <v>8163533.1811252935</v>
      </c>
      <c r="G36" s="75">
        <f>SEKTOR_USD!G36*$C$54</f>
        <v>14723947.260676378</v>
      </c>
      <c r="H36" s="76">
        <f t="shared" si="1"/>
        <v>80.36243540626819</v>
      </c>
      <c r="I36" s="76">
        <f t="shared" si="4"/>
        <v>8.4569202163318806</v>
      </c>
      <c r="J36" s="75">
        <f>SEKTOR_USD!J36*$B$55</f>
        <v>25614536.005587451</v>
      </c>
      <c r="K36" s="75">
        <f>SEKTOR_USD!K36*$C$55</f>
        <v>33695448.318929493</v>
      </c>
      <c r="L36" s="76">
        <f t="shared" si="2"/>
        <v>31.548150283024079</v>
      </c>
      <c r="M36" s="76">
        <f t="shared" si="5"/>
        <v>7.546326173019402</v>
      </c>
    </row>
    <row r="37" spans="1:13" ht="14.25" x14ac:dyDescent="0.2">
      <c r="A37" s="14" t="str">
        <f>SEKTOR_USD!A37</f>
        <v xml:space="preserve"> Çimento Cam Seramik ve Toprak Ürünleri</v>
      </c>
      <c r="B37" s="75">
        <f>SEKTOR_USD!B37*$B$53</f>
        <v>713198.4466859001</v>
      </c>
      <c r="C37" s="75">
        <f>SEKTOR_USD!C37*$C$53</f>
        <v>817598.52826083195</v>
      </c>
      <c r="D37" s="76">
        <f t="shared" si="0"/>
        <v>14.638293459563679</v>
      </c>
      <c r="E37" s="76">
        <f t="shared" si="3"/>
        <v>1.8826609892848609</v>
      </c>
      <c r="F37" s="75">
        <f>SEKTOR_USD!F37*$B$54</f>
        <v>2723861.707605598</v>
      </c>
      <c r="G37" s="75">
        <f>SEKTOR_USD!G37*$C$54</f>
        <v>3194304.6583984918</v>
      </c>
      <c r="H37" s="76">
        <f t="shared" si="1"/>
        <v>17.27117604683518</v>
      </c>
      <c r="I37" s="76">
        <f t="shared" si="4"/>
        <v>1.8346968489136222</v>
      </c>
      <c r="J37" s="75">
        <f>SEKTOR_USD!J37*$B$55</f>
        <v>7872354.7904070122</v>
      </c>
      <c r="K37" s="75">
        <f>SEKTOR_USD!K37*$C$55</f>
        <v>8477569.0476245973</v>
      </c>
      <c r="L37" s="76">
        <f t="shared" si="2"/>
        <v>7.6878427526548849</v>
      </c>
      <c r="M37" s="76">
        <f t="shared" si="5"/>
        <v>1.8986095861419048</v>
      </c>
    </row>
    <row r="38" spans="1:13" ht="14.25" x14ac:dyDescent="0.2">
      <c r="A38" s="14" t="str">
        <f>SEKTOR_USD!A38</f>
        <v xml:space="preserve"> Mücevher</v>
      </c>
      <c r="B38" s="75">
        <f>SEKTOR_USD!B38*$B$53</f>
        <v>702947.75462519412</v>
      </c>
      <c r="C38" s="75">
        <f>SEKTOR_USD!C38*$C$53</f>
        <v>1272273.7635529651</v>
      </c>
      <c r="D38" s="76">
        <f t="shared" si="0"/>
        <v>80.991226614178586</v>
      </c>
      <c r="E38" s="76">
        <f t="shared" si="3"/>
        <v>2.9296287842236155</v>
      </c>
      <c r="F38" s="75">
        <f>SEKTOR_USD!F38*$B$54</f>
        <v>2242129.8864062978</v>
      </c>
      <c r="G38" s="75">
        <f>SEKTOR_USD!G38*$C$54</f>
        <v>4203127.4657026241</v>
      </c>
      <c r="H38" s="76">
        <f t="shared" si="1"/>
        <v>87.461372830609179</v>
      </c>
      <c r="I38" s="76">
        <f t="shared" si="4"/>
        <v>2.4141293776195885</v>
      </c>
      <c r="J38" s="75">
        <f>SEKTOR_USD!J38*$B$55</f>
        <v>7360811.2719825795</v>
      </c>
      <c r="K38" s="75">
        <f>SEKTOR_USD!K38*$C$55</f>
        <v>9231499.3777525183</v>
      </c>
      <c r="L38" s="76">
        <f t="shared" si="2"/>
        <v>25.41415662822833</v>
      </c>
      <c r="M38" s="76">
        <f t="shared" si="5"/>
        <v>2.0674574414672571</v>
      </c>
    </row>
    <row r="39" spans="1:13" ht="14.25" x14ac:dyDescent="0.2">
      <c r="A39" s="14" t="str">
        <f>SEKTOR_USD!A39</f>
        <v xml:space="preserve"> Savunma ve Havacılık Sanayii</v>
      </c>
      <c r="B39" s="75">
        <f>SEKTOR_USD!B39*$B$53</f>
        <v>416161.45871805603</v>
      </c>
      <c r="C39" s="75">
        <f>SEKTOR_USD!C39*$C$53</f>
        <v>504626.31596021797</v>
      </c>
      <c r="D39" s="76">
        <f t="shared" si="0"/>
        <v>21.257340243536515</v>
      </c>
      <c r="E39" s="76">
        <f t="shared" si="3"/>
        <v>1.1619887345513358</v>
      </c>
      <c r="F39" s="75">
        <f>SEKTOR_USD!F39*$B$54</f>
        <v>1651123.2706511761</v>
      </c>
      <c r="G39" s="75">
        <f>SEKTOR_USD!G39*$C$54</f>
        <v>1870777.7228183083</v>
      </c>
      <c r="H39" s="76">
        <f t="shared" si="1"/>
        <v>13.303334528166635</v>
      </c>
      <c r="I39" s="76">
        <f t="shared" si="4"/>
        <v>1.0745092782707168</v>
      </c>
      <c r="J39" s="75">
        <f>SEKTOR_USD!J39*$B$55</f>
        <v>5036583.3173095193</v>
      </c>
      <c r="K39" s="75">
        <f>SEKTOR_USD!K39*$C$55</f>
        <v>5310135.2121581007</v>
      </c>
      <c r="L39" s="76">
        <f t="shared" si="2"/>
        <v>5.4312989106811687</v>
      </c>
      <c r="M39" s="76">
        <f t="shared" si="5"/>
        <v>1.1892411091995734</v>
      </c>
    </row>
    <row r="40" spans="1:13" ht="14.25" x14ac:dyDescent="0.2">
      <c r="A40" s="14" t="str">
        <f>SEKTOR_USD!A40</f>
        <v xml:space="preserve"> İklimlendirme Sanayii</v>
      </c>
      <c r="B40" s="75">
        <f>SEKTOR_USD!B40*$B$53</f>
        <v>860687.67253460712</v>
      </c>
      <c r="C40" s="75">
        <f>SEKTOR_USD!C40*$C$53</f>
        <v>1140228.1844232501</v>
      </c>
      <c r="D40" s="76">
        <f t="shared" si="0"/>
        <v>32.478740059728587</v>
      </c>
      <c r="E40" s="76">
        <f t="shared" si="3"/>
        <v>2.6255711666495611</v>
      </c>
      <c r="F40" s="75">
        <f>SEKTOR_USD!F40*$B$54</f>
        <v>3360809.8119545882</v>
      </c>
      <c r="G40" s="75">
        <f>SEKTOR_USD!G40*$C$54</f>
        <v>4317938.4531705761</v>
      </c>
      <c r="H40" s="76">
        <f t="shared" si="1"/>
        <v>28.479107559476528</v>
      </c>
      <c r="I40" s="76">
        <f t="shared" si="4"/>
        <v>2.480072792370053</v>
      </c>
      <c r="J40" s="75">
        <f>SEKTOR_USD!J40*$B$55</f>
        <v>10249299.789125212</v>
      </c>
      <c r="K40" s="75">
        <f>SEKTOR_USD!K40*$C$55</f>
        <v>11571742.564284187</v>
      </c>
      <c r="L40" s="76">
        <f t="shared" si="2"/>
        <v>12.902762162954032</v>
      </c>
      <c r="M40" s="76">
        <f t="shared" si="5"/>
        <v>2.5915709134887304</v>
      </c>
    </row>
    <row r="41" spans="1:13" ht="14.25" x14ac:dyDescent="0.2">
      <c r="A41" s="14" t="str">
        <f>SEKTOR_USD!A41</f>
        <v xml:space="preserve"> Diğer Sanayi Ürünleri</v>
      </c>
      <c r="B41" s="75">
        <f>SEKTOR_USD!B41*$B$53</f>
        <v>27153.351328644003</v>
      </c>
      <c r="C41" s="75">
        <f>SEKTOR_USD!C41*$C$53</f>
        <v>36788.968683257001</v>
      </c>
      <c r="D41" s="76">
        <f t="shared" si="0"/>
        <v>35.4859230376046</v>
      </c>
      <c r="E41" s="76">
        <f t="shared" si="3"/>
        <v>8.4712916892500267E-2</v>
      </c>
      <c r="F41" s="75">
        <f>SEKTOR_USD!F41*$B$54</f>
        <v>90703.264492806004</v>
      </c>
      <c r="G41" s="75">
        <f>SEKTOR_USD!G41*$C$54</f>
        <v>138665.07118191599</v>
      </c>
      <c r="H41" s="76">
        <f t="shared" si="1"/>
        <v>52.877707276912844</v>
      </c>
      <c r="I41" s="76">
        <f t="shared" si="4"/>
        <v>7.9644365944541898E-2</v>
      </c>
      <c r="J41" s="75">
        <f>SEKTOR_USD!J41*$B$55</f>
        <v>282722.58552090899</v>
      </c>
      <c r="K41" s="75">
        <f>SEKTOR_USD!K41*$C$55</f>
        <v>335325.854511538</v>
      </c>
      <c r="L41" s="76">
        <f t="shared" si="2"/>
        <v>18.605966302164664</v>
      </c>
      <c r="M41" s="76">
        <f t="shared" si="5"/>
        <v>7.5098519195808969E-2</v>
      </c>
    </row>
    <row r="42" spans="1:13" ht="16.5" x14ac:dyDescent="0.25">
      <c r="A42" s="69" t="s">
        <v>31</v>
      </c>
      <c r="B42" s="70">
        <f>SEKTOR_USD!B42*$B$53</f>
        <v>955459.94941718015</v>
      </c>
      <c r="C42" s="70">
        <f>SEKTOR_USD!C42*$C$53</f>
        <v>1642759.58672591</v>
      </c>
      <c r="D42" s="77">
        <f t="shared" si="0"/>
        <v>71.933903428183982</v>
      </c>
      <c r="E42" s="77">
        <f t="shared" si="3"/>
        <v>3.7827360028171824</v>
      </c>
      <c r="F42" s="70">
        <f>SEKTOR_USD!F42*$B$54</f>
        <v>3158202.9915417521</v>
      </c>
      <c r="G42" s="70">
        <f>SEKTOR_USD!G42*$C$54</f>
        <v>5411308.6739277923</v>
      </c>
      <c r="H42" s="77">
        <f t="shared" si="1"/>
        <v>71.341382692001474</v>
      </c>
      <c r="I42" s="77">
        <f t="shared" si="4"/>
        <v>3.1080663976277911</v>
      </c>
      <c r="J42" s="70">
        <f>SEKTOR_USD!J42*$B$55</f>
        <v>10853968.347636515</v>
      </c>
      <c r="K42" s="70">
        <f>SEKTOR_USD!K42*$C$55</f>
        <v>13689723.196895709</v>
      </c>
      <c r="L42" s="77">
        <f t="shared" si="2"/>
        <v>26.126433746940936</v>
      </c>
      <c r="M42" s="77">
        <f t="shared" si="5"/>
        <v>3.06590716598624</v>
      </c>
    </row>
    <row r="43" spans="1:13" ht="14.25" x14ac:dyDescent="0.2">
      <c r="A43" s="14" t="str">
        <f>SEKTOR_USD!A43</f>
        <v xml:space="preserve"> Madencilik Ürünleri</v>
      </c>
      <c r="B43" s="75">
        <f>SEKTOR_USD!B43*$B$53</f>
        <v>955459.94941718015</v>
      </c>
      <c r="C43" s="75">
        <f>SEKTOR_USD!C43*$C$53</f>
        <v>1642759.58672591</v>
      </c>
      <c r="D43" s="76">
        <f t="shared" si="0"/>
        <v>71.933903428183982</v>
      </c>
      <c r="E43" s="76">
        <f t="shared" si="3"/>
        <v>3.7827360028171824</v>
      </c>
      <c r="F43" s="75">
        <f>SEKTOR_USD!F43*$B$54</f>
        <v>3158202.9915417521</v>
      </c>
      <c r="G43" s="75">
        <f>SEKTOR_USD!G43*$C$54</f>
        <v>5411308.6739277923</v>
      </c>
      <c r="H43" s="76">
        <f t="shared" si="1"/>
        <v>71.341382692001474</v>
      </c>
      <c r="I43" s="76">
        <f t="shared" si="4"/>
        <v>3.1080663976277911</v>
      </c>
      <c r="J43" s="75">
        <f>SEKTOR_USD!J43*$B$55</f>
        <v>10853968.347636515</v>
      </c>
      <c r="K43" s="75">
        <f>SEKTOR_USD!K43*$C$55</f>
        <v>13689723.196895709</v>
      </c>
      <c r="L43" s="76">
        <f t="shared" si="2"/>
        <v>26.126433746940936</v>
      </c>
      <c r="M43" s="76">
        <f t="shared" si="5"/>
        <v>3.06590716598624</v>
      </c>
    </row>
    <row r="44" spans="1:13" ht="18" x14ac:dyDescent="0.25">
      <c r="A44" s="78" t="s">
        <v>33</v>
      </c>
      <c r="B44" s="138">
        <f>SEKTOR_USD!B44*$B$53</f>
        <v>32346896.048390739</v>
      </c>
      <c r="C44" s="138">
        <f>SEKTOR_USD!C44*$C$53</f>
        <v>43427814.827745557</v>
      </c>
      <c r="D44" s="139">
        <f>(C44-B44)/B44*100</f>
        <v>34.256513400166241</v>
      </c>
      <c r="E44" s="140">
        <f t="shared" si="3"/>
        <v>100</v>
      </c>
      <c r="F44" s="138">
        <f>SEKTOR_USD!F44*$B$54</f>
        <v>124681306.14454798</v>
      </c>
      <c r="G44" s="138">
        <f>SEKTOR_USD!G44*$C$54</f>
        <v>174105311.20113567</v>
      </c>
      <c r="H44" s="139">
        <f>(G44-F44)/F44*100</f>
        <v>39.640268926352498</v>
      </c>
      <c r="I44" s="139">
        <f t="shared" si="4"/>
        <v>100</v>
      </c>
      <c r="J44" s="138">
        <f>SEKTOR_USD!J44*$B$55</f>
        <v>377358052.08311123</v>
      </c>
      <c r="K44" s="138">
        <f>SEKTOR_USD!K44*$C$55</f>
        <v>446514602.5545755</v>
      </c>
      <c r="L44" s="139">
        <f>(K44-J44)/J44*100</f>
        <v>18.326507169968348</v>
      </c>
      <c r="M44" s="139">
        <f t="shared" si="5"/>
        <v>100</v>
      </c>
    </row>
    <row r="45" spans="1:13" ht="14.25" hidden="1" x14ac:dyDescent="0.2">
      <c r="A45" s="79" t="s">
        <v>34</v>
      </c>
      <c r="B45" s="75">
        <f>SEKTOR_USD!B45*2.1157</f>
        <v>0</v>
      </c>
      <c r="C45" s="75">
        <f>SEKTOR_USD!C45*2.7012</f>
        <v>0</v>
      </c>
      <c r="D45" s="76"/>
      <c r="E45" s="76"/>
      <c r="F45" s="75">
        <f>SEKTOR_USD!F45*2.1642</f>
        <v>8371475.8299755175</v>
      </c>
      <c r="G45" s="75">
        <f>SEKTOR_USD!G45*2.5613</f>
        <v>6325194.8850782942</v>
      </c>
      <c r="H45" s="76">
        <f>(G45-F45)/F45*100</f>
        <v>-24.443491045750385</v>
      </c>
      <c r="I45" s="76">
        <f t="shared" ref="I45:I46" si="6">G45/G$46*100</f>
        <v>4.965415399858677</v>
      </c>
      <c r="J45" s="75">
        <f>SEKTOR_USD!J45*2.0809</f>
        <v>16724228.321359679</v>
      </c>
      <c r="K45" s="75">
        <f>SEKTOR_USD!K45*2.3856</f>
        <v>22749178.422605652</v>
      </c>
      <c r="L45" s="76">
        <f>(K45-J45)/J45*100</f>
        <v>36.025280123394928</v>
      </c>
      <c r="M45" s="76">
        <f t="shared" ref="M45:M46" si="7">K45/K$46*100</f>
        <v>6.5469562564814527</v>
      </c>
    </row>
    <row r="46" spans="1:13" s="24" customFormat="1" ht="18" hidden="1" x14ac:dyDescent="0.25">
      <c r="A46" s="80" t="s">
        <v>35</v>
      </c>
      <c r="B46" s="81">
        <f>SEKTOR_USD!B46*2.1157</f>
        <v>0</v>
      </c>
      <c r="C46" s="81">
        <f>SEKTOR_USD!C46*2.7012</f>
        <v>0</v>
      </c>
      <c r="D46" s="82" t="e">
        <f>(C46-B46)/B46*100</f>
        <v>#DIV/0!</v>
      </c>
      <c r="E46" s="83" t="e">
        <f>C46/C$46*100</f>
        <v>#DIV/0!</v>
      </c>
      <c r="F46" s="81">
        <f>SEKTOR_USD!F46*2.1642</f>
        <v>100901234.67985919</v>
      </c>
      <c r="G46" s="81">
        <f>SEKTOR_USD!G46*2.5613</f>
        <v>127385009.62594829</v>
      </c>
      <c r="H46" s="82">
        <f>(G46-F46)/F46*100</f>
        <v>26.247225844279491</v>
      </c>
      <c r="I46" s="83">
        <f t="shared" si="6"/>
        <v>100</v>
      </c>
      <c r="J46" s="81">
        <f>SEKTOR_USD!J46*2.0809</f>
        <v>291448494.69638896</v>
      </c>
      <c r="K46" s="81">
        <f>SEKTOR_USD!K46*2.3856</f>
        <v>347477171.54951334</v>
      </c>
      <c r="L46" s="82">
        <f>(K46-J46)/J46*100</f>
        <v>19.224212124166641</v>
      </c>
      <c r="M46" s="83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117</v>
      </c>
    </row>
    <row r="49" spans="1:3" hidden="1" x14ac:dyDescent="0.2">
      <c r="A49" s="1" t="s">
        <v>114</v>
      </c>
    </row>
    <row r="51" spans="1:3" x14ac:dyDescent="0.2">
      <c r="A51" s="29" t="s">
        <v>120</v>
      </c>
    </row>
    <row r="52" spans="1:3" x14ac:dyDescent="0.2">
      <c r="A52" s="135"/>
      <c r="B52" s="136">
        <v>2016</v>
      </c>
      <c r="C52" s="136">
        <v>2017</v>
      </c>
    </row>
    <row r="53" spans="1:3" x14ac:dyDescent="0.2">
      <c r="A53" s="146" t="s">
        <v>224</v>
      </c>
      <c r="B53" s="137">
        <v>2.8349000000000002</v>
      </c>
      <c r="C53" s="137">
        <v>3.6598999999999999</v>
      </c>
    </row>
    <row r="54" spans="1:3" x14ac:dyDescent="0.2">
      <c r="A54" s="136" t="s">
        <v>225</v>
      </c>
      <c r="B54" s="137">
        <v>2.9161999999999999</v>
      </c>
      <c r="C54" s="137">
        <v>3.6836000000000002</v>
      </c>
    </row>
    <row r="55" spans="1:3" x14ac:dyDescent="0.2">
      <c r="A55" s="136" t="s">
        <v>226</v>
      </c>
      <c r="B55" s="137">
        <v>2.8582999999999998</v>
      </c>
      <c r="C55" s="137">
        <v>3.2803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">
      <c r="A6" s="67"/>
      <c r="B6" s="157" t="s">
        <v>222</v>
      </c>
      <c r="C6" s="157"/>
      <c r="D6" s="157" t="s">
        <v>223</v>
      </c>
      <c r="E6" s="157"/>
      <c r="F6" s="157" t="s">
        <v>123</v>
      </c>
      <c r="G6" s="157"/>
    </row>
    <row r="7" spans="1:7" ht="30" x14ac:dyDescent="0.25">
      <c r="A7" s="68" t="s">
        <v>1</v>
      </c>
      <c r="B7" s="84" t="s">
        <v>38</v>
      </c>
      <c r="C7" s="84" t="s">
        <v>39</v>
      </c>
      <c r="D7" s="84" t="s">
        <v>38</v>
      </c>
      <c r="E7" s="84" t="s">
        <v>39</v>
      </c>
      <c r="F7" s="84" t="s">
        <v>38</v>
      </c>
      <c r="G7" s="84" t="s">
        <v>39</v>
      </c>
    </row>
    <row r="8" spans="1:7" ht="16.5" x14ac:dyDescent="0.25">
      <c r="A8" s="69" t="s">
        <v>2</v>
      </c>
      <c r="B8" s="141">
        <f>SEKTOR_USD!D8</f>
        <v>-1.2712535527283082</v>
      </c>
      <c r="C8" s="141">
        <f>SEKTOR_TL!D8</f>
        <v>27.460347498102085</v>
      </c>
      <c r="D8" s="141">
        <f>SEKTOR_USD!H8</f>
        <v>4.01368496110259</v>
      </c>
      <c r="E8" s="141">
        <f>SEKTOR_TL!H8</f>
        <v>31.384956423673792</v>
      </c>
      <c r="F8" s="141">
        <f>SEKTOR_USD!L8</f>
        <v>1.1144992047182092</v>
      </c>
      <c r="G8" s="141">
        <f>SEKTOR_TL!L8</f>
        <v>16.043064668242376</v>
      </c>
    </row>
    <row r="9" spans="1:7" s="23" customFormat="1" ht="15.75" x14ac:dyDescent="0.25">
      <c r="A9" s="72" t="s">
        <v>3</v>
      </c>
      <c r="B9" s="142">
        <f>SEKTOR_USD!D9</f>
        <v>-5.7975746271354911</v>
      </c>
      <c r="C9" s="142">
        <f>SEKTOR_TL!D9</f>
        <v>21.616796579119825</v>
      </c>
      <c r="D9" s="142">
        <f>SEKTOR_USD!H9</f>
        <v>1.458535141836339</v>
      </c>
      <c r="E9" s="142">
        <f>SEKTOR_TL!H9</f>
        <v>28.157417203370276</v>
      </c>
      <c r="F9" s="142">
        <f>SEKTOR_USD!L9</f>
        <v>-2.025600887441807</v>
      </c>
      <c r="G9" s="142">
        <f>SEKTOR_TL!L9</f>
        <v>12.439359552504856</v>
      </c>
    </row>
    <row r="10" spans="1:7" ht="14.25" x14ac:dyDescent="0.2">
      <c r="A10" s="14" t="s">
        <v>4</v>
      </c>
      <c r="B10" s="143">
        <f>SEKTOR_USD!D10</f>
        <v>-1.4814350058138115</v>
      </c>
      <c r="C10" s="143">
        <f>SEKTOR_TL!D10</f>
        <v>27.188999972564119</v>
      </c>
      <c r="D10" s="143">
        <f>SEKTOR_USD!H10</f>
        <v>4.9350373020726419</v>
      </c>
      <c r="E10" s="143">
        <f>SEKTOR_TL!H10</f>
        <v>32.548763255577398</v>
      </c>
      <c r="F10" s="143">
        <f>SEKTOR_USD!L10</f>
        <v>5.0601411679277977</v>
      </c>
      <c r="G10" s="143">
        <f>SEKTOR_TL!L10</f>
        <v>20.571242022584595</v>
      </c>
    </row>
    <row r="11" spans="1:7" ht="14.25" x14ac:dyDescent="0.2">
      <c r="A11" s="14" t="s">
        <v>5</v>
      </c>
      <c r="B11" s="143">
        <f>SEKTOR_USD!D11</f>
        <v>-12.974616198229228</v>
      </c>
      <c r="C11" s="143">
        <f>SEKTOR_TL!D11</f>
        <v>12.351124264030769</v>
      </c>
      <c r="D11" s="143">
        <f>SEKTOR_USD!H11</f>
        <v>10.45153833089207</v>
      </c>
      <c r="E11" s="143">
        <f>SEKTOR_TL!H11</f>
        <v>39.516935256729333</v>
      </c>
      <c r="F11" s="143">
        <f>SEKTOR_USD!L11</f>
        <v>1.2151877366645385</v>
      </c>
      <c r="G11" s="143">
        <f>SEKTOR_TL!L11</f>
        <v>16.158618875758567</v>
      </c>
    </row>
    <row r="12" spans="1:7" ht="14.25" x14ac:dyDescent="0.2">
      <c r="A12" s="14" t="s">
        <v>6</v>
      </c>
      <c r="B12" s="143">
        <f>SEKTOR_USD!D12</f>
        <v>5.8796698924573274</v>
      </c>
      <c r="C12" s="143">
        <f>SEKTOR_TL!D12</f>
        <v>36.692300906347512</v>
      </c>
      <c r="D12" s="143">
        <f>SEKTOR_USD!H12</f>
        <v>6.2736824495755874</v>
      </c>
      <c r="E12" s="143">
        <f>SEKTOR_TL!H12</f>
        <v>34.239673777949612</v>
      </c>
      <c r="F12" s="143">
        <f>SEKTOR_USD!L12</f>
        <v>2.3589100714621209</v>
      </c>
      <c r="G12" s="143">
        <f>SEKTOR_TL!L12</f>
        <v>17.471200611348429</v>
      </c>
    </row>
    <row r="13" spans="1:7" ht="14.25" x14ac:dyDescent="0.2">
      <c r="A13" s="14" t="s">
        <v>7</v>
      </c>
      <c r="B13" s="143">
        <f>SEKTOR_USD!D13</f>
        <v>1.2872509062253892</v>
      </c>
      <c r="C13" s="143">
        <f>SEKTOR_TL!D13</f>
        <v>30.763416554973482</v>
      </c>
      <c r="D13" s="143">
        <f>SEKTOR_USD!H13</f>
        <v>0.95300062866126489</v>
      </c>
      <c r="E13" s="143">
        <f>SEKTOR_TL!H13</f>
        <v>27.518850941546098</v>
      </c>
      <c r="F13" s="143">
        <f>SEKTOR_USD!L13</f>
        <v>-2.8538638449064018</v>
      </c>
      <c r="G13" s="143">
        <f>SEKTOR_TL!L13</f>
        <v>11.488811681612694</v>
      </c>
    </row>
    <row r="14" spans="1:7" ht="14.25" x14ac:dyDescent="0.2">
      <c r="A14" s="14" t="s">
        <v>8</v>
      </c>
      <c r="B14" s="143">
        <f>SEKTOR_USD!D14</f>
        <v>-2.7072855997618319</v>
      </c>
      <c r="C14" s="143">
        <f>SEKTOR_TL!D14</f>
        <v>25.606407786317558</v>
      </c>
      <c r="D14" s="143">
        <f>SEKTOR_USD!H14</f>
        <v>-2.683320636417323</v>
      </c>
      <c r="E14" s="143">
        <f>SEKTOR_TL!H14</f>
        <v>22.925629279093744</v>
      </c>
      <c r="F14" s="143">
        <f>SEKTOR_USD!L14</f>
        <v>-22.174395448920887</v>
      </c>
      <c r="G14" s="143">
        <f>SEKTOR_TL!L14</f>
        <v>-10.684207182974204</v>
      </c>
    </row>
    <row r="15" spans="1:7" ht="14.25" x14ac:dyDescent="0.2">
      <c r="A15" s="14" t="s">
        <v>9</v>
      </c>
      <c r="B15" s="143">
        <f>SEKTOR_USD!D15</f>
        <v>71.869512329512816</v>
      </c>
      <c r="C15" s="143">
        <f>SEKTOR_TL!D15</f>
        <v>121.88621403745597</v>
      </c>
      <c r="D15" s="143">
        <f>SEKTOR_USD!H15</f>
        <v>86.774230587095559</v>
      </c>
      <c r="E15" s="143">
        <f>SEKTOR_TL!H15</f>
        <v>135.92399553892915</v>
      </c>
      <c r="F15" s="143">
        <f>SEKTOR_USD!L15</f>
        <v>37.622989186066583</v>
      </c>
      <c r="G15" s="143">
        <f>SEKTOR_TL!L15</f>
        <v>57.941675620842545</v>
      </c>
    </row>
    <row r="16" spans="1:7" ht="14.25" x14ac:dyDescent="0.2">
      <c r="A16" s="14" t="s">
        <v>10</v>
      </c>
      <c r="B16" s="143">
        <f>SEKTOR_USD!D16</f>
        <v>-48.457346502863494</v>
      </c>
      <c r="C16" s="143">
        <f>SEKTOR_TL!D16</f>
        <v>-33.457632532304537</v>
      </c>
      <c r="D16" s="143">
        <f>SEKTOR_USD!H16</f>
        <v>-39.332533800954039</v>
      </c>
      <c r="E16" s="143">
        <f>SEKTOR_TL!H16</f>
        <v>-23.367849087577763</v>
      </c>
      <c r="F16" s="143">
        <f>SEKTOR_USD!L16</f>
        <v>-12.790441925210121</v>
      </c>
      <c r="G16" s="143">
        <f>SEKTOR_TL!L16</f>
        <v>8.5195169413032193E-2</v>
      </c>
    </row>
    <row r="17" spans="1:7" ht="14.25" x14ac:dyDescent="0.2">
      <c r="A17" s="11" t="s">
        <v>11</v>
      </c>
      <c r="B17" s="143">
        <f>SEKTOR_USD!D17</f>
        <v>-29.321839899358647</v>
      </c>
      <c r="C17" s="143">
        <f>SEKTOR_TL!D17</f>
        <v>-8.7533958332437649</v>
      </c>
      <c r="D17" s="143">
        <f>SEKTOR_USD!H17</f>
        <v>-6.2721293657284569</v>
      </c>
      <c r="E17" s="143">
        <f>SEKTOR_TL!H17</f>
        <v>18.39242310829253</v>
      </c>
      <c r="F17" s="143">
        <f>SEKTOR_USD!L17</f>
        <v>-6.5691008075534825</v>
      </c>
      <c r="G17" s="143">
        <f>SEKTOR_TL!L17</f>
        <v>7.2250563695141521</v>
      </c>
    </row>
    <row r="18" spans="1:7" s="23" customFormat="1" ht="15.75" x14ac:dyDescent="0.25">
      <c r="A18" s="72" t="s">
        <v>12</v>
      </c>
      <c r="B18" s="142">
        <f>SEKTOR_USD!D18</f>
        <v>13.736602405094558</v>
      </c>
      <c r="C18" s="142">
        <f>SEKTOR_TL!D18</f>
        <v>46.835723003423581</v>
      </c>
      <c r="D18" s="142">
        <f>SEKTOR_USD!H18</f>
        <v>21.160399632647344</v>
      </c>
      <c r="E18" s="142">
        <f>SEKTOR_TL!H18</f>
        <v>53.043840644269878</v>
      </c>
      <c r="F18" s="142">
        <f>SEKTOR_USD!L18</f>
        <v>18.266633501966108</v>
      </c>
      <c r="G18" s="142">
        <f>SEKTOR_TL!L18</f>
        <v>35.727543601616155</v>
      </c>
    </row>
    <row r="19" spans="1:7" ht="14.25" x14ac:dyDescent="0.2">
      <c r="A19" s="14" t="s">
        <v>13</v>
      </c>
      <c r="B19" s="143">
        <f>SEKTOR_USD!D19</f>
        <v>13.736602405094558</v>
      </c>
      <c r="C19" s="143">
        <f>SEKTOR_TL!D19</f>
        <v>46.835723003423581</v>
      </c>
      <c r="D19" s="143">
        <f>SEKTOR_USD!H19</f>
        <v>21.160399632647344</v>
      </c>
      <c r="E19" s="143">
        <f>SEKTOR_TL!H19</f>
        <v>53.043840644269878</v>
      </c>
      <c r="F19" s="143">
        <f>SEKTOR_USD!L19</f>
        <v>18.266633501966108</v>
      </c>
      <c r="G19" s="143">
        <f>SEKTOR_TL!L19</f>
        <v>35.727543601616155</v>
      </c>
    </row>
    <row r="20" spans="1:7" s="23" customFormat="1" ht="15.75" x14ac:dyDescent="0.25">
      <c r="A20" s="72" t="s">
        <v>113</v>
      </c>
      <c r="B20" s="142">
        <f>SEKTOR_USD!D20</f>
        <v>7.5009903939038596</v>
      </c>
      <c r="C20" s="142">
        <f>SEKTOR_TL!D20</f>
        <v>38.785450895145765</v>
      </c>
      <c r="D20" s="142">
        <f>SEKTOR_USD!H20</f>
        <v>5.571787648791604</v>
      </c>
      <c r="E20" s="142">
        <f>SEKTOR_TL!H20</f>
        <v>33.353074886183649</v>
      </c>
      <c r="F20" s="142">
        <f>SEKTOR_USD!L20</f>
        <v>5.3067269470507172</v>
      </c>
      <c r="G20" s="142">
        <f>SEKTOR_TL!L20</f>
        <v>20.854233776864039</v>
      </c>
    </row>
    <row r="21" spans="1:7" ht="14.25" x14ac:dyDescent="0.2">
      <c r="A21" s="14" t="s">
        <v>112</v>
      </c>
      <c r="B21" s="143">
        <f>SEKTOR_USD!D21</f>
        <v>7.5009903939038596</v>
      </c>
      <c r="C21" s="143">
        <f>SEKTOR_TL!D21</f>
        <v>38.785450895145765</v>
      </c>
      <c r="D21" s="143">
        <f>SEKTOR_USD!H21</f>
        <v>5.571787648791604</v>
      </c>
      <c r="E21" s="143">
        <f>SEKTOR_TL!H21</f>
        <v>33.353074886183649</v>
      </c>
      <c r="F21" s="143">
        <f>SEKTOR_USD!L21</f>
        <v>5.3067269470507172</v>
      </c>
      <c r="G21" s="143">
        <f>SEKTOR_TL!L21</f>
        <v>20.854233776864039</v>
      </c>
    </row>
    <row r="22" spans="1:7" ht="16.5" x14ac:dyDescent="0.25">
      <c r="A22" s="69" t="s">
        <v>14</v>
      </c>
      <c r="B22" s="141">
        <f>SEKTOR_USD!D22</f>
        <v>3.8631243844226573</v>
      </c>
      <c r="C22" s="141">
        <f>SEKTOR_TL!D22</f>
        <v>34.088909285882565</v>
      </c>
      <c r="D22" s="141">
        <f>SEKTOR_USD!H22</f>
        <v>10.994439246415718</v>
      </c>
      <c r="E22" s="141">
        <f>SEKTOR_TL!H22</f>
        <v>40.202700914922495</v>
      </c>
      <c r="F22" s="141">
        <f>SEKTOR_USD!L22</f>
        <v>3.238329445294418</v>
      </c>
      <c r="G22" s="141">
        <f>SEKTOR_TL!L22</f>
        <v>18.480457642444559</v>
      </c>
    </row>
    <row r="23" spans="1:7" s="23" customFormat="1" ht="15.75" x14ac:dyDescent="0.25">
      <c r="A23" s="72" t="s">
        <v>15</v>
      </c>
      <c r="B23" s="142">
        <f>SEKTOR_USD!D23</f>
        <v>-3.7848326809207267</v>
      </c>
      <c r="C23" s="142">
        <f>SEKTOR_TL!D23</f>
        <v>24.215277742106675</v>
      </c>
      <c r="D23" s="142">
        <f>SEKTOR_USD!H23</f>
        <v>3.0401050946233377</v>
      </c>
      <c r="E23" s="142">
        <f>SEKTOR_TL!H23</f>
        <v>30.155178357641638</v>
      </c>
      <c r="F23" s="142">
        <f>SEKTOR_USD!L23</f>
        <v>-0.36881972732419993</v>
      </c>
      <c r="G23" s="142">
        <f>SEKTOR_TL!L23</f>
        <v>14.340748223929763</v>
      </c>
    </row>
    <row r="24" spans="1:7" ht="14.25" x14ac:dyDescent="0.2">
      <c r="A24" s="14" t="s">
        <v>16</v>
      </c>
      <c r="B24" s="143">
        <f>SEKTOR_USD!D24</f>
        <v>-4.3333770287156241</v>
      </c>
      <c r="C24" s="143">
        <f>SEKTOR_TL!D24</f>
        <v>23.507098455890389</v>
      </c>
      <c r="D24" s="143">
        <f>SEKTOR_USD!H24</f>
        <v>1.8871511441606637</v>
      </c>
      <c r="E24" s="143">
        <f>SEKTOR_TL!H24</f>
        <v>28.698823796252043</v>
      </c>
      <c r="F24" s="143">
        <f>SEKTOR_USD!L24</f>
        <v>7.0184113552249516E-2</v>
      </c>
      <c r="G24" s="143">
        <f>SEKTOR_TL!L24</f>
        <v>14.844566682183617</v>
      </c>
    </row>
    <row r="25" spans="1:7" ht="14.25" x14ac:dyDescent="0.2">
      <c r="A25" s="14" t="s">
        <v>17</v>
      </c>
      <c r="B25" s="143">
        <f>SEKTOR_USD!D25</f>
        <v>-10.24623709520937</v>
      </c>
      <c r="C25" s="143">
        <f>SEKTOR_TL!D25</f>
        <v>15.87350412897923</v>
      </c>
      <c r="D25" s="143">
        <f>SEKTOR_USD!H25</f>
        <v>6.6083557372427926</v>
      </c>
      <c r="E25" s="143">
        <f>SEKTOR_TL!H25</f>
        <v>34.662416567350519</v>
      </c>
      <c r="F25" s="143">
        <f>SEKTOR_USD!L25</f>
        <v>0.97829598705462506</v>
      </c>
      <c r="G25" s="143">
        <f>SEKTOR_TL!L25</f>
        <v>15.886752379503655</v>
      </c>
    </row>
    <row r="26" spans="1:7" ht="14.25" x14ac:dyDescent="0.2">
      <c r="A26" s="14" t="s">
        <v>18</v>
      </c>
      <c r="B26" s="143">
        <f>SEKTOR_USD!D26</f>
        <v>3.5117401046246872</v>
      </c>
      <c r="C26" s="143">
        <f>SEKTOR_TL!D26</f>
        <v>33.635266714492872</v>
      </c>
      <c r="D26" s="143">
        <f>SEKTOR_USD!H26</f>
        <v>5.2336571440626098</v>
      </c>
      <c r="E26" s="143">
        <f>SEKTOR_TL!H26</f>
        <v>32.925965110715673</v>
      </c>
      <c r="F26" s="143">
        <f>SEKTOR_USD!L26</f>
        <v>-3.0383493071277217</v>
      </c>
      <c r="G26" s="143">
        <f>SEKTOR_TL!L26</f>
        <v>11.277088747797265</v>
      </c>
    </row>
    <row r="27" spans="1:7" s="23" customFormat="1" ht="15.75" x14ac:dyDescent="0.25">
      <c r="A27" s="72" t="s">
        <v>19</v>
      </c>
      <c r="B27" s="142">
        <f>SEKTOR_USD!D27</f>
        <v>0.11194346647932769</v>
      </c>
      <c r="C27" s="142">
        <f>SEKTOR_TL!D27</f>
        <v>29.246076367056212</v>
      </c>
      <c r="D27" s="142">
        <f>SEKTOR_USD!H27</f>
        <v>17.310415522216648</v>
      </c>
      <c r="E27" s="142">
        <f>SEKTOR_TL!H27</f>
        <v>48.180730614373921</v>
      </c>
      <c r="F27" s="142">
        <f>SEKTOR_USD!L27</f>
        <v>-0.47660981957204551</v>
      </c>
      <c r="G27" s="142">
        <f>SEKTOR_TL!L27</f>
        <v>14.217043980288233</v>
      </c>
    </row>
    <row r="28" spans="1:7" ht="14.25" x14ac:dyDescent="0.2">
      <c r="A28" s="14" t="s">
        <v>20</v>
      </c>
      <c r="B28" s="143">
        <f>SEKTOR_USD!D28</f>
        <v>0.11194346647932769</v>
      </c>
      <c r="C28" s="143">
        <f>SEKTOR_TL!D28</f>
        <v>29.246076367056212</v>
      </c>
      <c r="D28" s="143">
        <f>SEKTOR_USD!H28</f>
        <v>17.310415522216648</v>
      </c>
      <c r="E28" s="143">
        <f>SEKTOR_TL!H28</f>
        <v>48.180730614373921</v>
      </c>
      <c r="F28" s="143">
        <f>SEKTOR_USD!L28</f>
        <v>-0.47660981957204551</v>
      </c>
      <c r="G28" s="143">
        <f>SEKTOR_TL!L28</f>
        <v>14.217043980288233</v>
      </c>
    </row>
    <row r="29" spans="1:7" s="23" customFormat="1" ht="15.75" x14ac:dyDescent="0.25">
      <c r="A29" s="72" t="s">
        <v>21</v>
      </c>
      <c r="B29" s="142">
        <f>SEKTOR_USD!D29</f>
        <v>5.5590438375057385</v>
      </c>
      <c r="C29" s="142">
        <f>SEKTOR_TL!D29</f>
        <v>36.278367681712673</v>
      </c>
      <c r="D29" s="142">
        <f>SEKTOR_USD!H29</f>
        <v>11.023015007269072</v>
      </c>
      <c r="E29" s="142">
        <f>SEKTOR_TL!H29</f>
        <v>40.238796406548374</v>
      </c>
      <c r="F29" s="142">
        <f>SEKTOR_USD!L29</f>
        <v>4.4096868961474822</v>
      </c>
      <c r="G29" s="142">
        <f>SEKTOR_TL!L29</f>
        <v>19.824754548309354</v>
      </c>
    </row>
    <row r="30" spans="1:7" ht="14.25" x14ac:dyDescent="0.2">
      <c r="A30" s="14" t="s">
        <v>22</v>
      </c>
      <c r="B30" s="143">
        <f>SEKTOR_USD!D30</f>
        <v>-11.149780792168542</v>
      </c>
      <c r="C30" s="143">
        <f>SEKTOR_TL!D30</f>
        <v>14.707015160584975</v>
      </c>
      <c r="D30" s="143">
        <f>SEKTOR_USD!H30</f>
        <v>-5.9006510352571233</v>
      </c>
      <c r="E30" s="143">
        <f>SEKTOR_TL!H30</f>
        <v>18.861656212374616</v>
      </c>
      <c r="F30" s="143">
        <f>SEKTOR_USD!L30</f>
        <v>-4.3088873932497975</v>
      </c>
      <c r="G30" s="143">
        <f>SEKTOR_TL!L30</f>
        <v>9.8189681572692553</v>
      </c>
    </row>
    <row r="31" spans="1:7" ht="14.25" x14ac:dyDescent="0.2">
      <c r="A31" s="14" t="s">
        <v>23</v>
      </c>
      <c r="B31" s="143">
        <f>SEKTOR_USD!D31</f>
        <v>12.381711121373778</v>
      </c>
      <c r="C31" s="143">
        <f>SEKTOR_TL!D31</f>
        <v>45.086537279309965</v>
      </c>
      <c r="D31" s="143">
        <f>SEKTOR_USD!H31</f>
        <v>22.691063033165669</v>
      </c>
      <c r="E31" s="143">
        <f>SEKTOR_TL!H31</f>
        <v>54.977299152653856</v>
      </c>
      <c r="F31" s="143">
        <f>SEKTOR_USD!L31</f>
        <v>18.016284380454724</v>
      </c>
      <c r="G31" s="143">
        <f>SEKTOR_TL!L31</f>
        <v>35.440232884303832</v>
      </c>
    </row>
    <row r="32" spans="1:7" ht="14.25" x14ac:dyDescent="0.2">
      <c r="A32" s="14" t="s">
        <v>24</v>
      </c>
      <c r="B32" s="143">
        <f>SEKTOR_USD!D32</f>
        <v>-16.768199338477551</v>
      </c>
      <c r="C32" s="143">
        <f>SEKTOR_TL!D32</f>
        <v>7.4535494165952771</v>
      </c>
      <c r="D32" s="143">
        <f>SEKTOR_USD!H32</f>
        <v>37.070317936331364</v>
      </c>
      <c r="E32" s="143">
        <f>SEKTOR_TL!H32</f>
        <v>73.140464697301383</v>
      </c>
      <c r="F32" s="143">
        <f>SEKTOR_USD!L32</f>
        <v>3.6050199910657277</v>
      </c>
      <c r="G32" s="143">
        <f>SEKTOR_TL!L32</f>
        <v>18.901286455827922</v>
      </c>
    </row>
    <row r="33" spans="1:7" ht="14.25" x14ac:dyDescent="0.2">
      <c r="A33" s="14" t="s">
        <v>107</v>
      </c>
      <c r="B33" s="143">
        <f>SEKTOR_USD!D33</f>
        <v>-10.294063314997038</v>
      </c>
      <c r="C33" s="143">
        <f>SEKTOR_TL!D33</f>
        <v>15.811759735243685</v>
      </c>
      <c r="D33" s="143">
        <f>SEKTOR_USD!H33</f>
        <v>-6.2103830615017497</v>
      </c>
      <c r="E33" s="143">
        <f>SEKTOR_TL!H33</f>
        <v>18.470417994188384</v>
      </c>
      <c r="F33" s="143">
        <f>SEKTOR_USD!L33</f>
        <v>-5.9750144902291709</v>
      </c>
      <c r="G33" s="143">
        <f>SEKTOR_TL!L33</f>
        <v>7.9068537129417029</v>
      </c>
    </row>
    <row r="34" spans="1:7" ht="14.25" x14ac:dyDescent="0.2">
      <c r="A34" s="14" t="s">
        <v>25</v>
      </c>
      <c r="B34" s="143">
        <f>SEKTOR_USD!D34</f>
        <v>-1.3473847702905151</v>
      </c>
      <c r="C34" s="143">
        <f>SEKTOR_TL!D34</f>
        <v>27.362060911924114</v>
      </c>
      <c r="D34" s="143">
        <f>SEKTOR_USD!H34</f>
        <v>2.9373109137686169</v>
      </c>
      <c r="E34" s="143">
        <f>SEKTOR_TL!H34</f>
        <v>30.02533381865376</v>
      </c>
      <c r="F34" s="143">
        <f>SEKTOR_USD!L34</f>
        <v>-1.9412858899572221</v>
      </c>
      <c r="G34" s="143">
        <f>SEKTOR_TL!L34</f>
        <v>12.536122833563088</v>
      </c>
    </row>
    <row r="35" spans="1:7" ht="14.25" x14ac:dyDescent="0.2">
      <c r="A35" s="14" t="s">
        <v>26</v>
      </c>
      <c r="B35" s="143">
        <f>SEKTOR_USD!D35</f>
        <v>6.4567031418117384</v>
      </c>
      <c r="C35" s="143">
        <f>SEKTOR_TL!D35</f>
        <v>37.437259807653433</v>
      </c>
      <c r="D35" s="143">
        <f>SEKTOR_USD!H35</f>
        <v>7.7301709570301522</v>
      </c>
      <c r="E35" s="143">
        <f>SEKTOR_TL!H35</f>
        <v>36.079438220052232</v>
      </c>
      <c r="F35" s="143">
        <f>SEKTOR_USD!L35</f>
        <v>-0.72093557619341808</v>
      </c>
      <c r="G35" s="143">
        <f>SEKTOR_TL!L35</f>
        <v>13.93664591869738</v>
      </c>
    </row>
    <row r="36" spans="1:7" ht="14.25" x14ac:dyDescent="0.2">
      <c r="A36" s="14" t="s">
        <v>27</v>
      </c>
      <c r="B36" s="143">
        <f>SEKTOR_USD!D36</f>
        <v>46.905386081288334</v>
      </c>
      <c r="C36" s="143">
        <f>SEKTOR_TL!D36</f>
        <v>89.657138706447185</v>
      </c>
      <c r="D36" s="143">
        <f>SEKTOR_USD!H36</f>
        <v>42.787744090498222</v>
      </c>
      <c r="E36" s="143">
        <f>SEKTOR_TL!H36</f>
        <v>80.36243540626819</v>
      </c>
      <c r="F36" s="143">
        <f>SEKTOR_USD!L36</f>
        <v>14.624905634840623</v>
      </c>
      <c r="G36" s="143">
        <f>SEKTOR_TL!L36</f>
        <v>31.548150283024079</v>
      </c>
    </row>
    <row r="37" spans="1:7" ht="14.25" x14ac:dyDescent="0.2">
      <c r="A37" s="14" t="s">
        <v>108</v>
      </c>
      <c r="B37" s="143">
        <f>SEKTOR_USD!D37</f>
        <v>-11.203011522577906</v>
      </c>
      <c r="C37" s="143">
        <f>SEKTOR_TL!D37</f>
        <v>14.638293459563679</v>
      </c>
      <c r="D37" s="143">
        <f>SEKTOR_USD!H37</f>
        <v>-7.1597883625310184</v>
      </c>
      <c r="E37" s="143">
        <f>SEKTOR_TL!H37</f>
        <v>17.27117604683518</v>
      </c>
      <c r="F37" s="143">
        <f>SEKTOR_USD!L37</f>
        <v>-6.1658503978558565</v>
      </c>
      <c r="G37" s="143">
        <f>SEKTOR_TL!L37</f>
        <v>7.6878427526548849</v>
      </c>
    </row>
    <row r="38" spans="1:7" ht="14.25" x14ac:dyDescent="0.2">
      <c r="A38" s="11" t="s">
        <v>28</v>
      </c>
      <c r="B38" s="143">
        <f>SEKTOR_USD!D38</f>
        <v>40.192909185643025</v>
      </c>
      <c r="C38" s="143">
        <f>SEKTOR_TL!D38</f>
        <v>80.991226614178586</v>
      </c>
      <c r="D38" s="143">
        <f>SEKTOR_USD!H38</f>
        <v>48.407768337664884</v>
      </c>
      <c r="E38" s="143">
        <f>SEKTOR_TL!H38</f>
        <v>87.461372830609179</v>
      </c>
      <c r="F38" s="143">
        <f>SEKTOR_USD!L38</f>
        <v>9.2800304516248495</v>
      </c>
      <c r="G38" s="143">
        <f>SEKTOR_TL!L38</f>
        <v>25.41415662822833</v>
      </c>
    </row>
    <row r="39" spans="1:7" ht="14.25" x14ac:dyDescent="0.2">
      <c r="A39" s="11" t="s">
        <v>109</v>
      </c>
      <c r="B39" s="143">
        <f>SEKTOR_USD!D39</f>
        <v>-6.0760037551840993</v>
      </c>
      <c r="C39" s="143">
        <f>SEKTOR_TL!D39</f>
        <v>21.257340243536515</v>
      </c>
      <c r="D39" s="143">
        <f>SEKTOR_USD!H39</f>
        <v>-10.30101418421123</v>
      </c>
      <c r="E39" s="143">
        <f>SEKTOR_TL!H39</f>
        <v>13.303334528166635</v>
      </c>
      <c r="F39" s="143">
        <f>SEKTOR_USD!L39</f>
        <v>-8.1320971629424257</v>
      </c>
      <c r="G39" s="143">
        <f>SEKTOR_TL!L39</f>
        <v>5.4312989106811687</v>
      </c>
    </row>
    <row r="40" spans="1:7" ht="14.25" x14ac:dyDescent="0.2">
      <c r="A40" s="11" t="s">
        <v>29</v>
      </c>
      <c r="B40" s="143">
        <f>SEKTOR_USD!D40</f>
        <v>2.6159130564563418</v>
      </c>
      <c r="C40" s="143">
        <f>SEKTOR_TL!D40</f>
        <v>32.478740059728587</v>
      </c>
      <c r="D40" s="143">
        <f>SEKTOR_USD!H40</f>
        <v>1.713208129260883</v>
      </c>
      <c r="E40" s="143">
        <f>SEKTOR_TL!H40</f>
        <v>28.479107559476528</v>
      </c>
      <c r="F40" s="143">
        <f>SEKTOR_USD!L40</f>
        <v>-1.6218135260886244</v>
      </c>
      <c r="G40" s="143">
        <f>SEKTOR_TL!L40</f>
        <v>12.902762162954032</v>
      </c>
    </row>
    <row r="41" spans="1:7" ht="14.25" x14ac:dyDescent="0.2">
      <c r="A41" s="14" t="s">
        <v>30</v>
      </c>
      <c r="B41" s="143">
        <f>SEKTOR_USD!D41</f>
        <v>4.9452288913099673</v>
      </c>
      <c r="C41" s="143">
        <f>SEKTOR_TL!D41</f>
        <v>35.4859230376046</v>
      </c>
      <c r="D41" s="143">
        <f>SEKTOR_USD!H41</f>
        <v>21.028876631809442</v>
      </c>
      <c r="E41" s="143">
        <f>SEKTOR_TL!H41</f>
        <v>52.877707276912844</v>
      </c>
      <c r="F41" s="143">
        <f>SEKTOR_USD!L41</f>
        <v>3.3476918213203808</v>
      </c>
      <c r="G41" s="143">
        <f>SEKTOR_TL!L41</f>
        <v>18.605966302164664</v>
      </c>
    </row>
    <row r="42" spans="1:7" ht="16.5" x14ac:dyDescent="0.25">
      <c r="A42" s="69" t="s">
        <v>31</v>
      </c>
      <c r="B42" s="141">
        <f>SEKTOR_USD!D42</f>
        <v>33.17725151740725</v>
      </c>
      <c r="C42" s="141">
        <f>SEKTOR_TL!D42</f>
        <v>71.933903428183982</v>
      </c>
      <c r="D42" s="141">
        <f>SEKTOR_USD!H42</f>
        <v>35.646036542082385</v>
      </c>
      <c r="E42" s="141">
        <f>SEKTOR_TL!H42</f>
        <v>71.341382692001474</v>
      </c>
      <c r="F42" s="141">
        <f>SEKTOR_USD!L42</f>
        <v>9.9006754195900477</v>
      </c>
      <c r="G42" s="141">
        <f>SEKTOR_TL!L42</f>
        <v>26.126433746940936</v>
      </c>
    </row>
    <row r="43" spans="1:7" ht="14.25" x14ac:dyDescent="0.2">
      <c r="A43" s="14" t="s">
        <v>32</v>
      </c>
      <c r="B43" s="143">
        <f>SEKTOR_USD!D43</f>
        <v>33.17725151740725</v>
      </c>
      <c r="C43" s="143">
        <f>SEKTOR_TL!D43</f>
        <v>71.933903428183982</v>
      </c>
      <c r="D43" s="143">
        <f>SEKTOR_USD!H43</f>
        <v>35.646036542082385</v>
      </c>
      <c r="E43" s="143">
        <f>SEKTOR_TL!H43</f>
        <v>71.341382692001474</v>
      </c>
      <c r="F43" s="143">
        <f>SEKTOR_USD!L43</f>
        <v>9.9006754195900477</v>
      </c>
      <c r="G43" s="143">
        <f>SEKTOR_TL!L43</f>
        <v>26.126433746940936</v>
      </c>
    </row>
    <row r="44" spans="1:7" ht="18" x14ac:dyDescent="0.25">
      <c r="A44" s="85" t="s">
        <v>40</v>
      </c>
      <c r="B44" s="144">
        <f>SEKTOR_USD!D44</f>
        <v>3.9929478505236053</v>
      </c>
      <c r="C44" s="144">
        <f>SEKTOR_TL!D44</f>
        <v>34.256513400166241</v>
      </c>
      <c r="D44" s="144">
        <f>SEKTOR_USD!H44</f>
        <v>10.549178044040904</v>
      </c>
      <c r="E44" s="144">
        <f>SEKTOR_TL!H44</f>
        <v>39.640268926352498</v>
      </c>
      <c r="F44" s="144">
        <f>SEKTOR_USD!L44</f>
        <v>3.1041842038595573</v>
      </c>
      <c r="G44" s="144">
        <f>SEKTOR_TL!L44</f>
        <v>18.326507169968348</v>
      </c>
    </row>
    <row r="45" spans="1:7" ht="14.25" hidden="1" x14ac:dyDescent="0.2">
      <c r="A45" s="79" t="s">
        <v>34</v>
      </c>
      <c r="B45" s="86"/>
      <c r="C45" s="86"/>
      <c r="D45" s="76">
        <f>SEKTOR_USD!H45</f>
        <v>-36.157655612857923</v>
      </c>
      <c r="E45" s="76">
        <f>SEKTOR_TL!H45</f>
        <v>-24.443491045750385</v>
      </c>
      <c r="F45" s="76">
        <f>SEKTOR_USD!L45</f>
        <v>18.651494554314432</v>
      </c>
      <c r="G45" s="76">
        <f>SEKTOR_TL!L45</f>
        <v>36.025280123394928</v>
      </c>
    </row>
    <row r="46" spans="1:7" s="24" customFormat="1" ht="18" hidden="1" x14ac:dyDescent="0.25">
      <c r="A46" s="80" t="s">
        <v>40</v>
      </c>
      <c r="B46" s="87">
        <f>SEKTOR_USD!D46</f>
        <v>0</v>
      </c>
      <c r="C46" s="87" t="e">
        <f>SEKTOR_TL!D46</f>
        <v>#DIV/0!</v>
      </c>
      <c r="D46" s="87">
        <f>SEKTOR_USD!H46</f>
        <v>6.6740507446178405</v>
      </c>
      <c r="E46" s="87">
        <f>SEKTOR_TL!H46</f>
        <v>26.247225844279491</v>
      </c>
      <c r="F46" s="87">
        <f>SEKTOR_USD!L46</f>
        <v>3.9963376128346613</v>
      </c>
      <c r="G46" s="87">
        <f>SEKTOR_TL!L46</f>
        <v>19.224212124166641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M9" sqref="M9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1" t="s">
        <v>127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">
      <c r="A6" s="158" t="s">
        <v>116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">
      <c r="A7" s="89"/>
      <c r="B7" s="147" t="s">
        <v>129</v>
      </c>
      <c r="C7" s="147"/>
      <c r="D7" s="147"/>
      <c r="E7" s="147"/>
      <c r="F7" s="147" t="s">
        <v>130</v>
      </c>
      <c r="G7" s="147"/>
      <c r="H7" s="147"/>
      <c r="I7" s="147"/>
      <c r="J7" s="147" t="s">
        <v>106</v>
      </c>
      <c r="K7" s="147"/>
      <c r="L7" s="147"/>
      <c r="M7" s="147"/>
    </row>
    <row r="8" spans="1:13" ht="60" x14ac:dyDescent="0.2">
      <c r="A8" s="90" t="s">
        <v>41</v>
      </c>
      <c r="B8" s="115">
        <v>2016</v>
      </c>
      <c r="C8" s="116">
        <v>2017</v>
      </c>
      <c r="D8" s="117" t="s">
        <v>124</v>
      </c>
      <c r="E8" s="117" t="s">
        <v>125</v>
      </c>
      <c r="F8" s="116">
        <v>2016</v>
      </c>
      <c r="G8" s="118">
        <v>2017</v>
      </c>
      <c r="H8" s="117" t="s">
        <v>124</v>
      </c>
      <c r="I8" s="116" t="s">
        <v>125</v>
      </c>
      <c r="J8" s="116" t="s">
        <v>131</v>
      </c>
      <c r="K8" s="118" t="s">
        <v>132</v>
      </c>
      <c r="L8" s="117" t="s">
        <v>124</v>
      </c>
      <c r="M8" s="116" t="s">
        <v>125</v>
      </c>
    </row>
    <row r="9" spans="1:13" ht="22.5" customHeight="1" x14ac:dyDescent="0.25">
      <c r="A9" s="91" t="s">
        <v>199</v>
      </c>
      <c r="B9" s="121">
        <v>3069044.79293</v>
      </c>
      <c r="C9" s="121">
        <v>3345089.0562499999</v>
      </c>
      <c r="D9" s="105">
        <f>(C9-B9)/B9*100</f>
        <v>8.9944683751735663</v>
      </c>
      <c r="E9" s="123">
        <f t="shared" ref="E9:E22" si="0">C9/C$22*100</f>
        <v>28.190899048293016</v>
      </c>
      <c r="F9" s="121">
        <v>11264501.53517</v>
      </c>
      <c r="G9" s="121">
        <v>12712585.346759999</v>
      </c>
      <c r="H9" s="105">
        <f t="shared" ref="H9:H21" si="1">(G9-F9)/F9*100</f>
        <v>12.85528531439048</v>
      </c>
      <c r="I9" s="107">
        <f t="shared" ref="I9:I22" si="2">G9/G$22*100</f>
        <v>26.896410603595474</v>
      </c>
      <c r="J9" s="121">
        <v>36125602.514660001</v>
      </c>
      <c r="K9" s="121">
        <v>36635135.856689997</v>
      </c>
      <c r="L9" s="105">
        <f t="shared" ref="L9:L22" si="3">(K9-J9)/J9*100</f>
        <v>1.4104493947837253</v>
      </c>
      <c r="M9" s="123">
        <f t="shared" ref="M9:M22" si="4">K9/K$22*100</f>
        <v>26.913842338675103</v>
      </c>
    </row>
    <row r="10" spans="1:13" ht="22.5" customHeight="1" x14ac:dyDescent="0.25">
      <c r="A10" s="91" t="s">
        <v>200</v>
      </c>
      <c r="B10" s="121">
        <v>2075432.63387</v>
      </c>
      <c r="C10" s="121">
        <v>2389214.0974699999</v>
      </c>
      <c r="D10" s="105">
        <f t="shared" ref="D10:D22" si="5">(C10-B10)/B10*100</f>
        <v>15.118845992842491</v>
      </c>
      <c r="E10" s="123">
        <f t="shared" si="0"/>
        <v>20.135216819023153</v>
      </c>
      <c r="F10" s="121">
        <v>7807778.1468000002</v>
      </c>
      <c r="G10" s="121">
        <v>9509739.8211100008</v>
      </c>
      <c r="H10" s="105">
        <f t="shared" si="1"/>
        <v>21.798284253344796</v>
      </c>
      <c r="I10" s="107">
        <f t="shared" si="2"/>
        <v>20.120051113531055</v>
      </c>
      <c r="J10" s="121">
        <v>22604320.238990001</v>
      </c>
      <c r="K10" s="121">
        <v>26226345.23567</v>
      </c>
      <c r="L10" s="105">
        <f t="shared" si="3"/>
        <v>16.02359619039726</v>
      </c>
      <c r="M10" s="123">
        <f t="shared" si="4"/>
        <v>19.267069830275755</v>
      </c>
    </row>
    <row r="11" spans="1:13" ht="22.5" customHeight="1" x14ac:dyDescent="0.25">
      <c r="A11" s="91" t="s">
        <v>201</v>
      </c>
      <c r="B11" s="121">
        <v>1677873.7822499999</v>
      </c>
      <c r="C11" s="121">
        <v>1473872.09715</v>
      </c>
      <c r="D11" s="105">
        <f t="shared" si="5"/>
        <v>-12.158345118572454</v>
      </c>
      <c r="E11" s="123">
        <f t="shared" si="0"/>
        <v>12.421128048360782</v>
      </c>
      <c r="F11" s="121">
        <v>6191163.2811099999</v>
      </c>
      <c r="G11" s="121">
        <v>5960906.0504599996</v>
      </c>
      <c r="H11" s="105">
        <f t="shared" si="1"/>
        <v>-3.7191270879988485</v>
      </c>
      <c r="I11" s="107">
        <f t="shared" si="2"/>
        <v>12.611673576177058</v>
      </c>
      <c r="J11" s="121">
        <v>18652288.998459999</v>
      </c>
      <c r="K11" s="121">
        <v>18163485.47095</v>
      </c>
      <c r="L11" s="105">
        <f t="shared" si="3"/>
        <v>-2.6206088032967747</v>
      </c>
      <c r="M11" s="123">
        <f t="shared" si="4"/>
        <v>13.34372516586955</v>
      </c>
    </row>
    <row r="12" spans="1:13" ht="22.5" customHeight="1" x14ac:dyDescent="0.25">
      <c r="A12" s="91" t="s">
        <v>202</v>
      </c>
      <c r="B12" s="121">
        <v>969544.56194000004</v>
      </c>
      <c r="C12" s="121">
        <v>947182.36329999997</v>
      </c>
      <c r="D12" s="105">
        <f t="shared" si="5"/>
        <v>-2.3064642428868529</v>
      </c>
      <c r="E12" s="123">
        <f t="shared" si="0"/>
        <v>7.9824249624157977</v>
      </c>
      <c r="F12" s="121">
        <v>3679660.1340299998</v>
      </c>
      <c r="G12" s="121">
        <v>3765488.7141900002</v>
      </c>
      <c r="H12" s="105">
        <f t="shared" si="1"/>
        <v>2.3325137929518522</v>
      </c>
      <c r="I12" s="107">
        <f t="shared" si="2"/>
        <v>7.9667611125121223</v>
      </c>
      <c r="J12" s="121">
        <v>11126292.90481</v>
      </c>
      <c r="K12" s="121">
        <v>11116094.453509999</v>
      </c>
      <c r="L12" s="105">
        <f t="shared" si="3"/>
        <v>-9.166081989080016E-2</v>
      </c>
      <c r="M12" s="123">
        <f t="shared" si="4"/>
        <v>8.1663901756476154</v>
      </c>
    </row>
    <row r="13" spans="1:13" ht="22.5" customHeight="1" x14ac:dyDescent="0.25">
      <c r="A13" s="92" t="s">
        <v>203</v>
      </c>
      <c r="B13" s="121">
        <v>869429.59782000002</v>
      </c>
      <c r="C13" s="121">
        <v>1007892.97086</v>
      </c>
      <c r="D13" s="105">
        <f t="shared" si="5"/>
        <v>15.925771722883809</v>
      </c>
      <c r="E13" s="123">
        <f t="shared" si="0"/>
        <v>8.4940665301303362</v>
      </c>
      <c r="F13" s="121">
        <v>3320933.3292899998</v>
      </c>
      <c r="G13" s="121">
        <v>4303029.64016</v>
      </c>
      <c r="H13" s="105">
        <f t="shared" si="1"/>
        <v>29.572900552025473</v>
      </c>
      <c r="I13" s="107">
        <f t="shared" si="2"/>
        <v>9.1040531004719796</v>
      </c>
      <c r="J13" s="121">
        <v>10474728.834690001</v>
      </c>
      <c r="K13" s="121">
        <v>10991584.708319999</v>
      </c>
      <c r="L13" s="105">
        <f t="shared" si="3"/>
        <v>4.9343126851960628</v>
      </c>
      <c r="M13" s="123">
        <f t="shared" si="4"/>
        <v>8.0749196358690565</v>
      </c>
    </row>
    <row r="14" spans="1:13" ht="22.5" customHeight="1" x14ac:dyDescent="0.25">
      <c r="A14" s="91" t="s">
        <v>204</v>
      </c>
      <c r="B14" s="121">
        <v>971784.59990000003</v>
      </c>
      <c r="C14" s="121">
        <v>863706.69863999996</v>
      </c>
      <c r="D14" s="105">
        <f t="shared" si="5"/>
        <v>-11.121590244496739</v>
      </c>
      <c r="E14" s="123">
        <f t="shared" si="0"/>
        <v>7.2789297801209116</v>
      </c>
      <c r="F14" s="121">
        <v>3561948.0291499998</v>
      </c>
      <c r="G14" s="121">
        <v>3598182.4307599999</v>
      </c>
      <c r="H14" s="105">
        <f t="shared" si="1"/>
        <v>1.017263624103095</v>
      </c>
      <c r="I14" s="107">
        <f t="shared" si="2"/>
        <v>7.6127860261744171</v>
      </c>
      <c r="J14" s="121">
        <v>10437494.21673</v>
      </c>
      <c r="K14" s="121">
        <v>10937228.264730001</v>
      </c>
      <c r="L14" s="105">
        <f t="shared" si="3"/>
        <v>4.7878737714555006</v>
      </c>
      <c r="M14" s="123">
        <f t="shared" si="4"/>
        <v>8.034986912305671</v>
      </c>
    </row>
    <row r="15" spans="1:13" ht="22.5" customHeight="1" x14ac:dyDescent="0.25">
      <c r="A15" s="91" t="s">
        <v>205</v>
      </c>
      <c r="B15" s="121">
        <v>638742.95031999995</v>
      </c>
      <c r="C15" s="121">
        <v>655966.72404</v>
      </c>
      <c r="D15" s="105">
        <f t="shared" si="5"/>
        <v>2.6965109691420035</v>
      </c>
      <c r="E15" s="123">
        <f t="shared" si="0"/>
        <v>5.5281911439397788</v>
      </c>
      <c r="F15" s="121">
        <v>2615875.3024300002</v>
      </c>
      <c r="G15" s="121">
        <v>2652067.0270400001</v>
      </c>
      <c r="H15" s="105">
        <f t="shared" si="1"/>
        <v>1.383541661040947</v>
      </c>
      <c r="I15" s="107">
        <f t="shared" si="2"/>
        <v>5.6110603596226323</v>
      </c>
      <c r="J15" s="121">
        <v>8267952.1887999997</v>
      </c>
      <c r="K15" s="121">
        <v>7808550.8959900001</v>
      </c>
      <c r="L15" s="105">
        <f t="shared" si="3"/>
        <v>-5.5564096443653535</v>
      </c>
      <c r="M15" s="123">
        <f t="shared" si="4"/>
        <v>5.7365177661765872</v>
      </c>
    </row>
    <row r="16" spans="1:13" ht="22.5" customHeight="1" x14ac:dyDescent="0.25">
      <c r="A16" s="91" t="s">
        <v>206</v>
      </c>
      <c r="B16" s="121">
        <v>486571.94144000002</v>
      </c>
      <c r="C16" s="121">
        <v>531867.00910000002</v>
      </c>
      <c r="D16" s="105">
        <f t="shared" si="5"/>
        <v>9.3090175989084258</v>
      </c>
      <c r="E16" s="123">
        <f t="shared" si="0"/>
        <v>4.4823348223393493</v>
      </c>
      <c r="F16" s="121">
        <v>1846461.4984200001</v>
      </c>
      <c r="G16" s="121">
        <v>2149180.9955899999</v>
      </c>
      <c r="H16" s="105">
        <f t="shared" si="1"/>
        <v>16.394574023289092</v>
      </c>
      <c r="I16" s="107">
        <f t="shared" si="2"/>
        <v>4.5470888054698744</v>
      </c>
      <c r="J16" s="121">
        <v>6132379.4445399996</v>
      </c>
      <c r="K16" s="121">
        <v>6492165.87421</v>
      </c>
      <c r="L16" s="105">
        <f t="shared" si="3"/>
        <v>5.8669955589642848</v>
      </c>
      <c r="M16" s="123">
        <f t="shared" si="4"/>
        <v>4.7694412669444821</v>
      </c>
    </row>
    <row r="17" spans="1:13" ht="22.5" customHeight="1" x14ac:dyDescent="0.25">
      <c r="A17" s="91" t="s">
        <v>207</v>
      </c>
      <c r="B17" s="121">
        <v>182630.53396999999</v>
      </c>
      <c r="C17" s="121">
        <v>189035.12653000001</v>
      </c>
      <c r="D17" s="105">
        <f t="shared" si="5"/>
        <v>3.5068574902442529</v>
      </c>
      <c r="E17" s="123">
        <f t="shared" si="0"/>
        <v>1.5931026286524825</v>
      </c>
      <c r="F17" s="121">
        <v>698568.61869999999</v>
      </c>
      <c r="G17" s="121">
        <v>766046.68108999997</v>
      </c>
      <c r="H17" s="105">
        <f t="shared" si="1"/>
        <v>9.6594751873585665</v>
      </c>
      <c r="I17" s="107">
        <f t="shared" si="2"/>
        <v>1.6207486922689114</v>
      </c>
      <c r="J17" s="121">
        <v>2134120.3304400002</v>
      </c>
      <c r="K17" s="121">
        <v>2215612.2577599999</v>
      </c>
      <c r="L17" s="105">
        <f t="shared" si="3"/>
        <v>3.8185254204104915</v>
      </c>
      <c r="M17" s="123">
        <f t="shared" si="4"/>
        <v>1.6276898555051866</v>
      </c>
    </row>
    <row r="18" spans="1:13" ht="22.5" customHeight="1" x14ac:dyDescent="0.25">
      <c r="A18" s="91" t="s">
        <v>208</v>
      </c>
      <c r="B18" s="121">
        <v>170339.39543</v>
      </c>
      <c r="C18" s="121">
        <v>150171.12895000001</v>
      </c>
      <c r="D18" s="105">
        <f t="shared" si="5"/>
        <v>-11.840048175049455</v>
      </c>
      <c r="E18" s="123">
        <f t="shared" si="0"/>
        <v>1.2655744182020514</v>
      </c>
      <c r="F18" s="121">
        <v>609204.04212999996</v>
      </c>
      <c r="G18" s="121">
        <v>590184.55703999999</v>
      </c>
      <c r="H18" s="105">
        <f t="shared" si="1"/>
        <v>-3.1220221427784529</v>
      </c>
      <c r="I18" s="107">
        <f t="shared" si="2"/>
        <v>1.2486717489054773</v>
      </c>
      <c r="J18" s="121">
        <v>2028583.52125</v>
      </c>
      <c r="K18" s="121">
        <v>1857844.7357399999</v>
      </c>
      <c r="L18" s="105">
        <f t="shared" si="3"/>
        <v>-8.4166505209897373</v>
      </c>
      <c r="M18" s="123">
        <f t="shared" si="4"/>
        <v>1.364857510097454</v>
      </c>
    </row>
    <row r="19" spans="1:13" ht="22.5" customHeight="1" x14ac:dyDescent="0.25">
      <c r="A19" s="91" t="s">
        <v>209</v>
      </c>
      <c r="B19" s="121">
        <v>110787.15564</v>
      </c>
      <c r="C19" s="121">
        <v>144090.07715999999</v>
      </c>
      <c r="D19" s="105">
        <f t="shared" si="5"/>
        <v>30.060273077338472</v>
      </c>
      <c r="E19" s="123">
        <f t="shared" si="0"/>
        <v>1.2143260615106115</v>
      </c>
      <c r="F19" s="121">
        <v>446253.69972999999</v>
      </c>
      <c r="G19" s="121">
        <v>550508.27593</v>
      </c>
      <c r="H19" s="105">
        <f t="shared" si="1"/>
        <v>23.362176327743139</v>
      </c>
      <c r="I19" s="107">
        <f t="shared" si="2"/>
        <v>1.1647274119472819</v>
      </c>
      <c r="J19" s="121">
        <v>1404810.33663</v>
      </c>
      <c r="K19" s="121">
        <v>1533953.9233200001</v>
      </c>
      <c r="L19" s="105">
        <f t="shared" si="3"/>
        <v>9.1929553280340048</v>
      </c>
      <c r="M19" s="123">
        <f t="shared" si="4"/>
        <v>1.1269125412424956</v>
      </c>
    </row>
    <row r="20" spans="1:13" ht="22.5" customHeight="1" x14ac:dyDescent="0.25">
      <c r="A20" s="91" t="s">
        <v>210</v>
      </c>
      <c r="B20" s="121">
        <v>117160.30935</v>
      </c>
      <c r="C20" s="121">
        <v>92400.414520000006</v>
      </c>
      <c r="D20" s="105">
        <f t="shared" si="5"/>
        <v>-21.133347092856571</v>
      </c>
      <c r="E20" s="123">
        <f t="shared" si="0"/>
        <v>0.77870894136191016</v>
      </c>
      <c r="F20" s="121">
        <v>496069.94491000002</v>
      </c>
      <c r="G20" s="121">
        <v>417164.54347999999</v>
      </c>
      <c r="H20" s="105">
        <f t="shared" si="1"/>
        <v>-15.9061040161011</v>
      </c>
      <c r="I20" s="107">
        <f t="shared" si="2"/>
        <v>0.88260794674304277</v>
      </c>
      <c r="J20" s="121">
        <v>1825151.4033600001</v>
      </c>
      <c r="K20" s="121">
        <v>1252646.0830900001</v>
      </c>
      <c r="L20" s="105">
        <f t="shared" si="3"/>
        <v>-31.367552259831715</v>
      </c>
      <c r="M20" s="123">
        <f t="shared" si="4"/>
        <v>0.92025096667648076</v>
      </c>
    </row>
    <row r="21" spans="1:13" ht="22.5" customHeight="1" x14ac:dyDescent="0.25">
      <c r="A21" s="91" t="s">
        <v>211</v>
      </c>
      <c r="B21" s="121">
        <v>70900.098800000007</v>
      </c>
      <c r="C21" s="121">
        <v>75359.61649</v>
      </c>
      <c r="D21" s="105">
        <f t="shared" si="5"/>
        <v>6.2898610375420132</v>
      </c>
      <c r="E21" s="123">
        <f t="shared" si="0"/>
        <v>0.63509679564982369</v>
      </c>
      <c r="F21" s="121">
        <v>216299.58528999999</v>
      </c>
      <c r="G21" s="121">
        <v>289904.29762999999</v>
      </c>
      <c r="H21" s="105">
        <f t="shared" si="1"/>
        <v>34.029058465977052</v>
      </c>
      <c r="I21" s="107">
        <f t="shared" si="2"/>
        <v>0.6133595025807016</v>
      </c>
      <c r="J21" s="121">
        <v>808124.44672999997</v>
      </c>
      <c r="K21" s="121">
        <v>889403.01421000005</v>
      </c>
      <c r="L21" s="105">
        <f t="shared" si="3"/>
        <v>10.057679582505665</v>
      </c>
      <c r="M21" s="123">
        <f t="shared" si="4"/>
        <v>0.65339603471455765</v>
      </c>
    </row>
    <row r="22" spans="1:13" ht="24" customHeight="1" x14ac:dyDescent="0.2">
      <c r="A22" s="110" t="s">
        <v>42</v>
      </c>
      <c r="B22" s="122">
        <f>SUM(B9:B21)</f>
        <v>11410242.35366</v>
      </c>
      <c r="C22" s="122">
        <f>SUM(C9:C21)</f>
        <v>11865847.38046</v>
      </c>
      <c r="D22" s="120">
        <f t="shared" si="5"/>
        <v>3.9929478505235894</v>
      </c>
      <c r="E22" s="124">
        <f t="shared" si="0"/>
        <v>100</v>
      </c>
      <c r="F22" s="108">
        <f>SUM(F9:F21)</f>
        <v>42754717.147160001</v>
      </c>
      <c r="G22" s="108">
        <f>SUM(G9:G21)</f>
        <v>47264988.381239988</v>
      </c>
      <c r="H22" s="120">
        <f>(G22-F22)/F22*100</f>
        <v>10.549178044040888</v>
      </c>
      <c r="I22" s="112">
        <f t="shared" si="2"/>
        <v>100</v>
      </c>
      <c r="J22" s="122">
        <f>SUM(J9:J21)</f>
        <v>132021849.38008998</v>
      </c>
      <c r="K22" s="122">
        <f>SUM(K9:K21)</f>
        <v>136120050.77419001</v>
      </c>
      <c r="L22" s="120">
        <f t="shared" si="3"/>
        <v>3.1041842038595688</v>
      </c>
      <c r="M22" s="124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3" sqref="C2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227</v>
      </c>
    </row>
    <row r="22" spans="3:14" x14ac:dyDescent="0.2">
      <c r="C22" s="106" t="s">
        <v>228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1"/>
      <c r="I26" s="161"/>
      <c r="N26" t="s">
        <v>43</v>
      </c>
    </row>
    <row r="27" spans="3:14" x14ac:dyDescent="0.2">
      <c r="H27" s="161"/>
      <c r="I27" s="161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1"/>
      <c r="I39" s="161"/>
    </row>
    <row r="40" spans="8:9" x14ac:dyDescent="0.2">
      <c r="H40" s="161"/>
      <c r="I40" s="161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1"/>
      <c r="I51" s="161"/>
    </row>
    <row r="52" spans="3:9" x14ac:dyDescent="0.2">
      <c r="H52" s="161"/>
      <c r="I52" s="161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P5" sqref="P5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4"/>
      <c r="B3" s="119" t="s">
        <v>126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s="66" customFormat="1" x14ac:dyDescent="0.2">
      <c r="A4" s="88"/>
      <c r="B4" s="101" t="s">
        <v>105</v>
      </c>
      <c r="C4" s="101" t="s">
        <v>44</v>
      </c>
      <c r="D4" s="101" t="s">
        <v>45</v>
      </c>
      <c r="E4" s="101" t="s">
        <v>46</v>
      </c>
      <c r="F4" s="101" t="s">
        <v>47</v>
      </c>
      <c r="G4" s="101" t="s">
        <v>48</v>
      </c>
      <c r="H4" s="101" t="s">
        <v>49</v>
      </c>
      <c r="I4" s="101" t="s">
        <v>0</v>
      </c>
      <c r="J4" s="101" t="s">
        <v>104</v>
      </c>
      <c r="K4" s="101" t="s">
        <v>50</v>
      </c>
      <c r="L4" s="101" t="s">
        <v>51</v>
      </c>
      <c r="M4" s="101" t="s">
        <v>52</v>
      </c>
      <c r="N4" s="101" t="s">
        <v>53</v>
      </c>
      <c r="O4" s="102" t="s">
        <v>103</v>
      </c>
      <c r="P4" s="102" t="s">
        <v>102</v>
      </c>
    </row>
    <row r="5" spans="1:16" x14ac:dyDescent="0.2">
      <c r="A5" s="93" t="s">
        <v>101</v>
      </c>
      <c r="B5" s="94" t="s">
        <v>172</v>
      </c>
      <c r="C5" s="125">
        <v>1107450.5623600001</v>
      </c>
      <c r="D5" s="125">
        <v>1105219.99236</v>
      </c>
      <c r="E5" s="125">
        <v>1304419.8108999999</v>
      </c>
      <c r="F5" s="125">
        <v>1097020.8009899999</v>
      </c>
      <c r="G5" s="125">
        <v>0</v>
      </c>
      <c r="H5" s="12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125">
        <v>4614111.1666099997</v>
      </c>
      <c r="P5" s="96">
        <f t="shared" ref="P5:P24" si="0">O5/O$26*100</f>
        <v>9.277483249984261</v>
      </c>
    </row>
    <row r="6" spans="1:16" x14ac:dyDescent="0.2">
      <c r="A6" s="93" t="s">
        <v>100</v>
      </c>
      <c r="B6" s="94" t="s">
        <v>173</v>
      </c>
      <c r="C6" s="125">
        <v>667703.15498999995</v>
      </c>
      <c r="D6" s="125">
        <v>699963.08551</v>
      </c>
      <c r="E6" s="125">
        <v>867405.57226000004</v>
      </c>
      <c r="F6" s="125">
        <v>729168.91491000005</v>
      </c>
      <c r="G6" s="125">
        <v>0</v>
      </c>
      <c r="H6" s="12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125">
        <v>2964240.7276699999</v>
      </c>
      <c r="P6" s="96">
        <f t="shared" si="0"/>
        <v>5.9601281171741727</v>
      </c>
    </row>
    <row r="7" spans="1:16" x14ac:dyDescent="0.2">
      <c r="A7" s="93" t="s">
        <v>99</v>
      </c>
      <c r="B7" s="94" t="s">
        <v>176</v>
      </c>
      <c r="C7" s="125">
        <v>623228.25271000003</v>
      </c>
      <c r="D7" s="125">
        <v>696377.03928000003</v>
      </c>
      <c r="E7" s="125">
        <v>842183.45224000001</v>
      </c>
      <c r="F7" s="125">
        <v>673112.17162000004</v>
      </c>
      <c r="G7" s="125">
        <v>0</v>
      </c>
      <c r="H7" s="12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125">
        <v>2834900.91585</v>
      </c>
      <c r="P7" s="96">
        <f t="shared" si="0"/>
        <v>5.7000676430357107</v>
      </c>
    </row>
    <row r="8" spans="1:16" x14ac:dyDescent="0.2">
      <c r="A8" s="93" t="s">
        <v>98</v>
      </c>
      <c r="B8" s="94" t="s">
        <v>175</v>
      </c>
      <c r="C8" s="125">
        <v>611361.07649999997</v>
      </c>
      <c r="D8" s="125">
        <v>678918.71007000003</v>
      </c>
      <c r="E8" s="125">
        <v>812603.91127000004</v>
      </c>
      <c r="F8" s="125">
        <v>692701.27020999999</v>
      </c>
      <c r="G8" s="125">
        <v>0</v>
      </c>
      <c r="H8" s="12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125">
        <v>2795584.9680499998</v>
      </c>
      <c r="P8" s="96">
        <f t="shared" si="0"/>
        <v>5.6210160047025708</v>
      </c>
    </row>
    <row r="9" spans="1:16" x14ac:dyDescent="0.2">
      <c r="A9" s="93" t="s">
        <v>97</v>
      </c>
      <c r="B9" s="94" t="s">
        <v>174</v>
      </c>
      <c r="C9" s="125">
        <v>509219.67311999999</v>
      </c>
      <c r="D9" s="125">
        <v>607054.51835000003</v>
      </c>
      <c r="E9" s="125">
        <v>713482.49786999996</v>
      </c>
      <c r="F9" s="125">
        <v>716694.64618000004</v>
      </c>
      <c r="G9" s="125">
        <v>0</v>
      </c>
      <c r="H9" s="12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125">
        <v>2546451.3355200002</v>
      </c>
      <c r="P9" s="96">
        <f t="shared" si="0"/>
        <v>5.1200889530245011</v>
      </c>
    </row>
    <row r="10" spans="1:16" x14ac:dyDescent="0.2">
      <c r="A10" s="93" t="s">
        <v>96</v>
      </c>
      <c r="B10" s="94" t="s">
        <v>178</v>
      </c>
      <c r="C10" s="125">
        <v>498920.20546000003</v>
      </c>
      <c r="D10" s="125">
        <v>508843.96541</v>
      </c>
      <c r="E10" s="125">
        <v>594614.85682999995</v>
      </c>
      <c r="F10" s="125">
        <v>490791.36183000001</v>
      </c>
      <c r="G10" s="125">
        <v>0</v>
      </c>
      <c r="H10" s="12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125">
        <v>2093170.38953</v>
      </c>
      <c r="P10" s="96">
        <f t="shared" si="0"/>
        <v>4.2086877682435766</v>
      </c>
    </row>
    <row r="11" spans="1:16" x14ac:dyDescent="0.2">
      <c r="A11" s="93" t="s">
        <v>95</v>
      </c>
      <c r="B11" s="94" t="s">
        <v>177</v>
      </c>
      <c r="C11" s="125">
        <v>447553.53856000002</v>
      </c>
      <c r="D11" s="125">
        <v>436222.03625</v>
      </c>
      <c r="E11" s="125">
        <v>585756.18958999997</v>
      </c>
      <c r="F11" s="125">
        <v>517275.13105000003</v>
      </c>
      <c r="G11" s="125">
        <v>0</v>
      </c>
      <c r="H11" s="12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125">
        <v>1986806.89545</v>
      </c>
      <c r="P11" s="96">
        <f t="shared" si="0"/>
        <v>3.9948252280694541</v>
      </c>
    </row>
    <row r="12" spans="1:16" x14ac:dyDescent="0.2">
      <c r="A12" s="93" t="s">
        <v>94</v>
      </c>
      <c r="B12" s="94" t="s">
        <v>170</v>
      </c>
      <c r="C12" s="125">
        <v>246647.48574999999</v>
      </c>
      <c r="D12" s="125">
        <v>274398.03139000002</v>
      </c>
      <c r="E12" s="125">
        <v>318833.53318000003</v>
      </c>
      <c r="F12" s="125">
        <v>426470.01721999998</v>
      </c>
      <c r="G12" s="125">
        <v>0</v>
      </c>
      <c r="H12" s="12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125">
        <v>1266349.06754</v>
      </c>
      <c r="P12" s="96">
        <f t="shared" si="0"/>
        <v>2.5462178604958097</v>
      </c>
    </row>
    <row r="13" spans="1:16" x14ac:dyDescent="0.2">
      <c r="A13" s="93" t="s">
        <v>93</v>
      </c>
      <c r="B13" s="94" t="s">
        <v>180</v>
      </c>
      <c r="C13" s="125">
        <v>276801.47259999998</v>
      </c>
      <c r="D13" s="125">
        <v>269837.62060999998</v>
      </c>
      <c r="E13" s="125">
        <v>334655.75806999998</v>
      </c>
      <c r="F13" s="125">
        <v>276198.62157000002</v>
      </c>
      <c r="G13" s="125">
        <v>0</v>
      </c>
      <c r="H13" s="12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125">
        <v>1157493.47285</v>
      </c>
      <c r="P13" s="96">
        <f t="shared" si="0"/>
        <v>2.3273445130758925</v>
      </c>
    </row>
    <row r="14" spans="1:16" x14ac:dyDescent="0.2">
      <c r="A14" s="93" t="s">
        <v>92</v>
      </c>
      <c r="B14" s="94" t="s">
        <v>212</v>
      </c>
      <c r="C14" s="125">
        <v>218944.25474999999</v>
      </c>
      <c r="D14" s="125">
        <v>254725.72889999999</v>
      </c>
      <c r="E14" s="125">
        <v>329197.63498999999</v>
      </c>
      <c r="F14" s="125">
        <v>250547.61927</v>
      </c>
      <c r="G14" s="125">
        <v>0</v>
      </c>
      <c r="H14" s="12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125">
        <v>1053415.2379099999</v>
      </c>
      <c r="P14" s="96">
        <f t="shared" si="0"/>
        <v>2.1180768889381767</v>
      </c>
    </row>
    <row r="15" spans="1:16" x14ac:dyDescent="0.2">
      <c r="A15" s="93" t="s">
        <v>91</v>
      </c>
      <c r="B15" s="94" t="s">
        <v>213</v>
      </c>
      <c r="C15" s="125">
        <v>272700.65165000001</v>
      </c>
      <c r="D15" s="125">
        <v>285938.45153000002</v>
      </c>
      <c r="E15" s="125">
        <v>233692.16555000001</v>
      </c>
      <c r="F15" s="125">
        <v>249741.98082999999</v>
      </c>
      <c r="G15" s="125">
        <v>0</v>
      </c>
      <c r="H15" s="12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125">
        <v>1042073.24956</v>
      </c>
      <c r="P15" s="96">
        <f t="shared" si="0"/>
        <v>2.0952718235335759</v>
      </c>
    </row>
    <row r="16" spans="1:16" x14ac:dyDescent="0.2">
      <c r="A16" s="93" t="s">
        <v>90</v>
      </c>
      <c r="B16" s="94" t="s">
        <v>214</v>
      </c>
      <c r="C16" s="125">
        <v>223432.95014</v>
      </c>
      <c r="D16" s="125">
        <v>244865.15072000001</v>
      </c>
      <c r="E16" s="125">
        <v>321770.18235000002</v>
      </c>
      <c r="F16" s="125">
        <v>241547.36855000001</v>
      </c>
      <c r="G16" s="125">
        <v>0</v>
      </c>
      <c r="H16" s="125">
        <v>0</v>
      </c>
      <c r="I16" s="95">
        <v>0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125">
        <v>1031615.65176</v>
      </c>
      <c r="P16" s="96">
        <f t="shared" si="0"/>
        <v>2.0742449811101298</v>
      </c>
    </row>
    <row r="17" spans="1:16" x14ac:dyDescent="0.2">
      <c r="A17" s="93" t="s">
        <v>89</v>
      </c>
      <c r="B17" s="94" t="s">
        <v>179</v>
      </c>
      <c r="C17" s="125">
        <v>205348.92507999999</v>
      </c>
      <c r="D17" s="125">
        <v>237067.42160999999</v>
      </c>
      <c r="E17" s="125">
        <v>274930.74884999997</v>
      </c>
      <c r="F17" s="125">
        <v>291990.03554000001</v>
      </c>
      <c r="G17" s="125">
        <v>0</v>
      </c>
      <c r="H17" s="12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125">
        <v>1009337.13108</v>
      </c>
      <c r="P17" s="96">
        <f t="shared" si="0"/>
        <v>2.0294500910479156</v>
      </c>
    </row>
    <row r="18" spans="1:16" x14ac:dyDescent="0.2">
      <c r="A18" s="93" t="s">
        <v>88</v>
      </c>
      <c r="B18" s="94" t="s">
        <v>215</v>
      </c>
      <c r="C18" s="125">
        <v>218099.23949000001</v>
      </c>
      <c r="D18" s="125">
        <v>212129.21317999999</v>
      </c>
      <c r="E18" s="125">
        <v>314421.86747</v>
      </c>
      <c r="F18" s="125">
        <v>240981.48603999999</v>
      </c>
      <c r="G18" s="125">
        <v>0</v>
      </c>
      <c r="H18" s="125">
        <v>0</v>
      </c>
      <c r="I18" s="95">
        <v>0</v>
      </c>
      <c r="J18" s="95">
        <v>0</v>
      </c>
      <c r="K18" s="95">
        <v>0</v>
      </c>
      <c r="L18" s="95">
        <v>0</v>
      </c>
      <c r="M18" s="95">
        <v>0</v>
      </c>
      <c r="N18" s="95">
        <v>0</v>
      </c>
      <c r="O18" s="125">
        <v>985631.80617999996</v>
      </c>
      <c r="P18" s="96">
        <f t="shared" si="0"/>
        <v>1.9817863597779202</v>
      </c>
    </row>
    <row r="19" spans="1:16" x14ac:dyDescent="0.2">
      <c r="A19" s="93" t="s">
        <v>87</v>
      </c>
      <c r="B19" s="94" t="s">
        <v>216</v>
      </c>
      <c r="C19" s="125">
        <v>193923.11463</v>
      </c>
      <c r="D19" s="125">
        <v>228545.61610000001</v>
      </c>
      <c r="E19" s="125">
        <v>288624.09253000002</v>
      </c>
      <c r="F19" s="125">
        <v>238737.59594999999</v>
      </c>
      <c r="G19" s="125">
        <v>0</v>
      </c>
      <c r="H19" s="125">
        <v>0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125">
        <v>949830.41920999996</v>
      </c>
      <c r="P19" s="96">
        <f t="shared" si="0"/>
        <v>1.909801365063454</v>
      </c>
    </row>
    <row r="20" spans="1:16" x14ac:dyDescent="0.2">
      <c r="A20" s="93" t="s">
        <v>86</v>
      </c>
      <c r="B20" s="94" t="s">
        <v>217</v>
      </c>
      <c r="C20" s="125">
        <v>218122.22881999999</v>
      </c>
      <c r="D20" s="125">
        <v>179662.2548</v>
      </c>
      <c r="E20" s="125">
        <v>245727.22156999999</v>
      </c>
      <c r="F20" s="125">
        <v>252862.85127000001</v>
      </c>
      <c r="G20" s="125">
        <v>0</v>
      </c>
      <c r="H20" s="12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125">
        <v>896374.55645999999</v>
      </c>
      <c r="P20" s="96">
        <f t="shared" si="0"/>
        <v>1.8023189370575101</v>
      </c>
    </row>
    <row r="21" spans="1:16" x14ac:dyDescent="0.2">
      <c r="A21" s="93" t="s">
        <v>85</v>
      </c>
      <c r="B21" s="94" t="s">
        <v>218</v>
      </c>
      <c r="C21" s="125">
        <v>166195.16628999999</v>
      </c>
      <c r="D21" s="125">
        <v>198195.54389999999</v>
      </c>
      <c r="E21" s="125">
        <v>241606.39996000001</v>
      </c>
      <c r="F21" s="125">
        <v>218736.43041999999</v>
      </c>
      <c r="G21" s="125">
        <v>0</v>
      </c>
      <c r="H21" s="12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125">
        <v>824733.54056999995</v>
      </c>
      <c r="P21" s="96">
        <f t="shared" si="0"/>
        <v>1.6582720554520001</v>
      </c>
    </row>
    <row r="22" spans="1:16" x14ac:dyDescent="0.2">
      <c r="A22" s="93" t="s">
        <v>84</v>
      </c>
      <c r="B22" s="94" t="s">
        <v>219</v>
      </c>
      <c r="C22" s="125">
        <v>157101.51887</v>
      </c>
      <c r="D22" s="125">
        <v>203455.16571</v>
      </c>
      <c r="E22" s="125">
        <v>214595.83423000001</v>
      </c>
      <c r="F22" s="125">
        <v>154058.4662</v>
      </c>
      <c r="G22" s="125">
        <v>0</v>
      </c>
      <c r="H22" s="12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125">
        <v>729210.98500999995</v>
      </c>
      <c r="P22" s="96">
        <f t="shared" si="0"/>
        <v>1.4662071317421772</v>
      </c>
    </row>
    <row r="23" spans="1:16" x14ac:dyDescent="0.2">
      <c r="A23" s="93" t="s">
        <v>83</v>
      </c>
      <c r="B23" s="94" t="s">
        <v>220</v>
      </c>
      <c r="C23" s="125">
        <v>149798.41443999999</v>
      </c>
      <c r="D23" s="125">
        <v>171432.19544000001</v>
      </c>
      <c r="E23" s="125">
        <v>188160.65577000001</v>
      </c>
      <c r="F23" s="125">
        <v>167953.24505999999</v>
      </c>
      <c r="G23" s="125">
        <v>0</v>
      </c>
      <c r="H23" s="12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125">
        <v>677344.51070999994</v>
      </c>
      <c r="P23" s="96">
        <f t="shared" si="0"/>
        <v>1.3619204491767198</v>
      </c>
    </row>
    <row r="24" spans="1:16" x14ac:dyDescent="0.2">
      <c r="A24" s="93" t="s">
        <v>82</v>
      </c>
      <c r="B24" s="94" t="s">
        <v>221</v>
      </c>
      <c r="C24" s="125">
        <v>121697.16666</v>
      </c>
      <c r="D24" s="125">
        <v>147512.90541000001</v>
      </c>
      <c r="E24" s="125">
        <v>182112.24854999999</v>
      </c>
      <c r="F24" s="125">
        <v>182300.67011000001</v>
      </c>
      <c r="G24" s="125">
        <v>0</v>
      </c>
      <c r="H24" s="12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125">
        <v>633622.99072999996</v>
      </c>
      <c r="P24" s="96">
        <f t="shared" si="0"/>
        <v>1.2740106319591351</v>
      </c>
    </row>
    <row r="25" spans="1:16" x14ac:dyDescent="0.2">
      <c r="A25" s="97"/>
      <c r="B25" s="162" t="s">
        <v>81</v>
      </c>
      <c r="C25" s="162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126">
        <f>SUM(O5:O24)</f>
        <v>32092299.018249992</v>
      </c>
      <c r="P25" s="99">
        <f>SUM(P5:P24)</f>
        <v>64.52722005266466</v>
      </c>
    </row>
    <row r="26" spans="1:16" ht="13.5" customHeight="1" x14ac:dyDescent="0.2">
      <c r="A26" s="97"/>
      <c r="B26" s="163" t="s">
        <v>80</v>
      </c>
      <c r="C26" s="163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26">
        <f>+SEKTOR_USD!G46</f>
        <v>49734513.577459998</v>
      </c>
      <c r="P26" s="95">
        <f>O26/O$26*100</f>
        <v>100</v>
      </c>
    </row>
    <row r="27" spans="1:16" x14ac:dyDescent="0.2">
      <c r="B27" s="65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N30" sqref="N30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</cp:lastModifiedBy>
  <cp:lastPrinted>2016-02-26T09:44:09Z</cp:lastPrinted>
  <dcterms:created xsi:type="dcterms:W3CDTF">2013-08-01T04:41:02Z</dcterms:created>
  <dcterms:modified xsi:type="dcterms:W3CDTF">2017-05-01T04:12:16Z</dcterms:modified>
</cp:coreProperties>
</file>