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9_AYLIK_IHR" sheetId="22" r:id="rId14"/>
  </sheets>
  <calcPr calcId="152511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8" i="1"/>
  <c r="K47" i="1"/>
  <c r="J47" i="1"/>
  <c r="G47" i="1"/>
  <c r="F47" i="1"/>
  <c r="C47" i="1"/>
  <c r="B47" i="1"/>
  <c r="D47" i="1" s="1"/>
  <c r="L45" i="1"/>
  <c r="L46" i="1"/>
  <c r="L47" i="1"/>
  <c r="L48" i="1"/>
  <c r="K45" i="1"/>
  <c r="J45" i="1"/>
  <c r="G45" i="1"/>
  <c r="F45" i="1"/>
  <c r="H45" i="1" s="1"/>
  <c r="H46" i="1"/>
  <c r="H47" i="1"/>
  <c r="H48" i="1"/>
  <c r="B45" i="1"/>
  <c r="C45" i="1"/>
  <c r="D46" i="1"/>
  <c r="D48" i="1"/>
  <c r="D45" i="1" l="1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K22" i="1" s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8" i="1" l="1"/>
  <c r="G22" i="1"/>
  <c r="J22" i="1"/>
  <c r="J22" i="2" s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8" i="2"/>
  <c r="K22" i="2"/>
  <c r="K29" i="2"/>
  <c r="K18" i="2"/>
  <c r="C8" i="1"/>
  <c r="G23" i="2"/>
  <c r="K27" i="2"/>
  <c r="C22" i="1"/>
  <c r="C22" i="2" s="1"/>
  <c r="G42" i="2"/>
  <c r="K44" i="1"/>
  <c r="J46" i="2"/>
  <c r="J44" i="1" l="1"/>
  <c r="J44" i="2" s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F44" i="2" l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D44" i="1"/>
  <c r="B44" i="3" s="1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<sst xmlns="http://schemas.openxmlformats.org/spreadsheetml/2006/main" count="422" uniqueCount="232">
  <si>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</si>
  <si>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</si>
  <si>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</si>
  <si>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</si>
  <si>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</si>
  <si>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</si>
  <si>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</si>
  <si>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</si>
  <si>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</si>
  <si>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</si>
  <si>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</si>
  <si>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</si>
  <si>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</si>
  <si>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</si>
  <si>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</si>
  <si>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</si>
  <si>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</si>
  <si>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</si>
  <si>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</si>
  <si>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</si>
  <si>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</si>
  <si>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</si>
  <si>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</si>
  <si>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</si>
  <si>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</si>
  <si>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</si>
  <si>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</si>
  <si>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</si>
  <si>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</si>
  <si>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</si>
  <si>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</si>
  <si>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</si>
  <si>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</si>
  <si>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</si>
  <si>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</si>
  <si>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</si>
  <si>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</si>
  <si>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</si>
  <si>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</si>
  <si>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</si>
  <si>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</si>
  <si>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</si>
  <si>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</si>
  <si>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</si>
  <si>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</si>
  <si>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</si>
  <si>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</si>
  <si>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</si>
  <si>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</si>
  <si>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</si>
  <si>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</si>
  <si>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</si>
  <si>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</si>
  <si>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</si>
  <si>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</si>
  <si>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</si>
  <si>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</si>
  <si>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</si>
  <si>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</si>
  <si>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</si>
  <si>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</si>
  <si>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</si>
  <si>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</si>
  <si>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</si>
  <si>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</si>
  <si>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</si>
  <si>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</si>
  <si>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</si>
  <si>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</si>
  <si>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</si>
  <si>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</si>
  <si>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</si>
  <si>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</si>
  <si>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</si>
  <si>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</si>
  <si>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</si>
  <si>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</si>
  <si>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</si>
  <si>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</si>
  <si>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</si>
  <si>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</si>
  <si>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</si>
  <si>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</si>
  <si>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</si>
  <si>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</si>
  <si>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</si>
  <si>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</si>
  <si>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</si>
  <si>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</si>
  <si>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</si>
  <si>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</si>
  <si>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</si>
  <si>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</si>
  <si>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</si>
  <si>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</si>
  <si>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</si>
  <si>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</si>
  <si>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</si>
  <si>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</si>
  <si>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</si>
  <si>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</si>
  <si>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</si>
  <si>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</si>
  <si>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</si>
  <si>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</si>
  <si>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</si>
  <si>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</si>
  <si>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</si>
  <si>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</si>
  <si>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</si>
  <si>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</si>
  <si>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</si>
  <si>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</si>
  <si>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</si>
  <si>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</si>
  <si>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</si>
  <si>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</si>
  <si>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 xml:space="preserve"> Pay(18)  (%)</t>
  </si>
  <si>
    <t>Değişim    ('19/'18)</t>
  </si>
  <si>
    <t xml:space="preserve"> Pay(19)  (%)</t>
  </si>
  <si>
    <t>SON 12 AYLIK
(2019/2018)</t>
  </si>
  <si>
    <t>2019 YILI İHRACATIMIZDA İLK 20 ÜLKE (1.000 $)</t>
  </si>
  <si>
    <t>2019 İHRACAT RAKAMLARI - TL</t>
  </si>
  <si>
    <t>NİSAN  (2019/2018)</t>
  </si>
  <si>
    <t>OCAK - NİSAN (2019/2018)</t>
  </si>
  <si>
    <t>1 - 30 NISAN İHRACAT RAKAMLARI</t>
  </si>
  <si>
    <t xml:space="preserve">SEKTÖREL BAZDA İHRACAT RAKAMLARI -1.000 $ </t>
  </si>
  <si>
    <t>1 - 30 NISAN</t>
  </si>
  <si>
    <t>1 OCAK  -  30 NISAN</t>
  </si>
  <si>
    <t>2017 - 2018</t>
  </si>
  <si>
    <t>2018 - 2019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</si>
  <si>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</si>
  <si>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</si>
  <si>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</si>
  <si>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</si>
  <si>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</si>
  <si>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</si>
  <si>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</si>
  <si>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</si>
  <si>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</si>
  <si>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</si>
  <si>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</si>
  <si>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</si>
  <si>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</si>
  <si>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</si>
  <si>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</si>
  <si>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</si>
  <si>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</si>
  <si>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</si>
  <si>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</si>
  <si>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</si>
  <si>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</si>
  <si>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</si>
  <si>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</si>
  <si>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</si>
  <si>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</si>
  <si>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</si>
  <si>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</si>
  <si>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2018  1 - 30 NISAN</t>
  </si>
  <si>
    <t>2019  1 - 30 NISAN</t>
  </si>
  <si>
    <t>BAHAMALAR</t>
  </si>
  <si>
    <t>MALTA</t>
  </si>
  <si>
    <t>ANTALYA SERBEST BÖLGESİ</t>
  </si>
  <si>
    <t>NİJERYA</t>
  </si>
  <si>
    <t>KARADAĞ</t>
  </si>
  <si>
    <t>KENYA</t>
  </si>
  <si>
    <t>HAİTİ</t>
  </si>
  <si>
    <t>DOMİNİK CUMHURİYETİ</t>
  </si>
  <si>
    <t>ARJANTİN</t>
  </si>
  <si>
    <t>SLOVENYA</t>
  </si>
  <si>
    <t>ALMANYA</t>
  </si>
  <si>
    <t>BİRLEŞİK KRALLIK</t>
  </si>
  <si>
    <t>İTALYA</t>
  </si>
  <si>
    <t>ABD</t>
  </si>
  <si>
    <t>İSPANYA</t>
  </si>
  <si>
    <t>FRANSA</t>
  </si>
  <si>
    <t>IRAK</t>
  </si>
  <si>
    <t>İSRAİL</t>
  </si>
  <si>
    <t>HOLLANDA</t>
  </si>
  <si>
    <t>SUUDİ ARABİSTAN</t>
  </si>
  <si>
    <t>İSTANBUL</t>
  </si>
  <si>
    <t>KOCAELI</t>
  </si>
  <si>
    <t>BURSA</t>
  </si>
  <si>
    <t>İZMIR</t>
  </si>
  <si>
    <t>GAZIANTEP</t>
  </si>
  <si>
    <t>ANKARA</t>
  </si>
  <si>
    <t>SAKARYA</t>
  </si>
  <si>
    <t>MANISA</t>
  </si>
  <si>
    <t>DENIZLI</t>
  </si>
  <si>
    <t>HATAY</t>
  </si>
  <si>
    <t>MUŞ</t>
  </si>
  <si>
    <t>YALOVA</t>
  </si>
  <si>
    <t>SIIRT</t>
  </si>
  <si>
    <t>OSMANIYE</t>
  </si>
  <si>
    <t>ERZINCAN</t>
  </si>
  <si>
    <t>YOZGAT</t>
  </si>
  <si>
    <t>RIZE</t>
  </si>
  <si>
    <t>BINGÖL</t>
  </si>
  <si>
    <t>KARABÜK</t>
  </si>
  <si>
    <t>GIRESUN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</si>
  <si>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</si>
  <si>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</si>
  <si>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</si>
  <si>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</si>
  <si>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</si>
  <si>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</si>
  <si>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</si>
  <si>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</si>
  <si>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</si>
  <si>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BAİB</t>
  </si>
  <si>
    <t>DAİB</t>
  </si>
  <si>
    <t>KİB</t>
  </si>
  <si>
    <t>DKİB</t>
  </si>
  <si>
    <t>ROMANYA</t>
  </si>
  <si>
    <t>POLONYA</t>
  </si>
  <si>
    <t>BELÇİKA</t>
  </si>
  <si>
    <t>RUSYA FEDERASYONU</t>
  </si>
  <si>
    <t>MISIR</t>
  </si>
  <si>
    <t>BULGARİSTAN</t>
  </si>
  <si>
    <t>İRAN</t>
  </si>
  <si>
    <t>ÇİN</t>
  </si>
  <si>
    <t>FAS</t>
  </si>
  <si>
    <t>BAE</t>
  </si>
  <si>
    <t>ÖZEL İHRACAT TOPLAMI</t>
  </si>
  <si>
    <t>Antrepo ve Serbest Bölgeler Farkı</t>
  </si>
  <si>
    <t>GENEL İHRACAT TOPLAMI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</si>
  <si>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=2018 Yılında 0 fobusd üzerindeki İller baz alınmıştır.</t>
    </r>
  </si>
  <si>
    <t>1 Nisan - 30 Nisan</t>
  </si>
  <si>
    <t>1 Ocak - 30 Nisan</t>
  </si>
  <si>
    <t>1 Mayıs - 30 Nisan</t>
  </si>
  <si>
    <t xml:space="preserve">* Nisan ayı için TİM rakamı kullanılmıştır. 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</si>
  <si>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TUİK rakamları kullanılmıştır.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</si>
</sst>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rgb="FF0000FF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72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22" fillId="0" borderId="9" xfId="2" applyFont="1" applyFill="1" applyBorder="1"/>
    <xf numFmtId="3" fontId="25" fillId="0" borderId="9" xfId="2" applyNumberFormat="1" applyFont="1" applyFill="1" applyBorder="1" applyAlignment="1">
      <alignment horizontal="center"/>
    </xf>
    <xf numFmtId="166" fontId="25" fillId="0" borderId="9" xfId="2" applyNumberFormat="1" applyFont="1" applyFill="1" applyBorder="1" applyAlignment="1">
      <alignment horizontal="center"/>
    </xf>
    <xf numFmtId="167" fontId="27" fillId="0" borderId="9" xfId="2" applyNumberFormat="1" applyFont="1" applyFill="1" applyBorder="1" applyAlignment="1">
      <alignment horizontal="center"/>
    </xf>
    <xf numFmtId="166" fontId="29" fillId="0" borderId="9" xfId="2" applyNumberFormat="1" applyFont="1" applyFill="1" applyBorder="1" applyAlignment="1">
      <alignment horizontal="center"/>
    </xf>
    <xf numFmtId="166" fontId="62" fillId="0" borderId="9" xfId="2" applyNumberFormat="1" applyFont="1" applyFill="1" applyBorder="1" applyAlignment="1">
      <alignment horizontal="center"/>
    </xf>
    <xf numFmtId="49" fontId="68" fillId="0" borderId="9" xfId="0" applyNumberFormat="1" applyFont="1" applyFill="1" applyBorder="1"/>
    <xf numFmtId="3" fontId="69" fillId="0" borderId="9" xfId="0" applyNumberFormat="1" applyFont="1" applyFill="1" applyBorder="1" applyAlignment="1">
      <alignment horizontal="right"/>
    </xf>
    <xf numFmtId="166" fontId="69" fillId="0" borderId="9" xfId="170" applyNumberFormat="1" applyFont="1" applyFill="1" applyBorder="1" applyAlignment="1">
      <alignment horizontal="center"/>
    </xf>
    <xf numFmtId="49" fontId="68" fillId="0" borderId="32" xfId="0" applyNumberFormat="1" applyFont="1" applyFill="1" applyBorder="1"/>
    <xf numFmtId="168" fontId="69" fillId="0" borderId="0" xfId="170" applyNumberFormat="1" applyFont="1" applyFill="1" applyBorder="1"/>
    <xf numFmtId="49" fontId="68" fillId="0" borderId="0" xfId="0" applyNumberFormat="1" applyFont="1" applyFill="1" applyBorder="1"/>
    <xf numFmtId="3" fontId="69" fillId="0" borderId="9" xfId="0" applyNumberFormat="1" applyFont="1" applyFill="1" applyBorder="1"/>
    <xf numFmtId="168" fontId="69" fillId="0" borderId="9" xfId="170" applyNumberFormat="1" applyFont="1" applyFill="1" applyBorder="1" applyAlignment="1">
      <alignment horizontal="center"/>
    </xf>
    <xf numFmtId="0" fontId="63" fillId="0" borderId="0" xfId="0" applyFont="1" applyFill="1"/>
    <xf numFmtId="3" fontId="63" fillId="0" borderId="0" xfId="0" applyNumberFormat="1" applyFont="1" applyFill="1"/>
    <xf numFmtId="49" fontId="67" fillId="0" borderId="9" xfId="0" applyNumberFormat="1" applyFont="1" applyFill="1" applyBorder="1" applyAlignment="1">
      <alignment horizontal="left"/>
    </xf>
    <xf numFmtId="3" fontId="67" fillId="0" borderId="9" xfId="0" applyNumberFormat="1" applyFont="1" applyFill="1" applyBorder="1" applyAlignment="1">
      <alignment horizontal="right"/>
    </xf>
    <xf numFmtId="49" fontId="67" fillId="0" borderId="9" xfId="0" applyNumberFormat="1" applyFont="1" applyFill="1" applyBorder="1" applyAlignment="1">
      <alignment horizontal="right"/>
    </xf>
    <xf numFmtId="0" fontId="64" fillId="0" borderId="0" xfId="0" applyFont="1" applyFill="1"/>
    <xf numFmtId="0" fontId="63" fillId="0" borderId="9" xfId="0" applyFont="1" applyFill="1" applyBorder="1" applyAlignment="1">
      <alignment wrapText="1"/>
    </xf>
    <xf numFmtId="0" fontId="71" fillId="0" borderId="9" xfId="0" applyFont="1" applyFill="1" applyBorder="1" applyAlignment="1">
      <alignment wrapText="1"/>
    </xf>
    <xf numFmtId="0" fontId="66" fillId="0" borderId="9" xfId="2" applyFont="1" applyFill="1" applyBorder="1" applyAlignment="1">
      <alignment horizontal="center"/>
    </xf>
    <xf numFmtId="1" fontId="66" fillId="0" borderId="9" xfId="2" applyNumberFormat="1" applyFont="1" applyFill="1" applyBorder="1" applyAlignment="1">
      <alignment horizontal="center"/>
    </xf>
    <xf numFmtId="2" fontId="72" fillId="0" borderId="9" xfId="2" applyNumberFormat="1" applyFont="1" applyFill="1" applyBorder="1" applyAlignment="1">
      <alignment horizontal="center" wrapText="1"/>
    </xf>
    <xf numFmtId="0" fontId="73" fillId="0" borderId="9" xfId="0" applyFont="1" applyFill="1" applyBorder="1"/>
    <xf numFmtId="3" fontId="66" fillId="0" borderId="9" xfId="0" applyNumberFormat="1" applyFont="1" applyFill="1" applyBorder="1" applyAlignment="1">
      <alignment horizontal="center"/>
    </xf>
    <xf numFmtId="4" fontId="66" fillId="0" borderId="9" xfId="0" applyNumberFormat="1" applyFont="1" applyFill="1" applyBorder="1" applyAlignment="1">
      <alignment horizontal="center"/>
    </xf>
    <xf numFmtId="0" fontId="66" fillId="0" borderId="9" xfId="0" applyFont="1" applyFill="1" applyBorder="1"/>
    <xf numFmtId="2" fontId="66" fillId="0" borderId="9" xfId="0" applyNumberFormat="1" applyFont="1" applyFill="1" applyBorder="1" applyAlignment="1">
      <alignment horizontal="center"/>
    </xf>
    <xf numFmtId="0" fontId="6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0" fontId="7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1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 wrapText="1"/>
    </xf>
    <xf numFmtId="166" fontId="66" fillId="0" borderId="9" xfId="0" applyNumberFormat="1" applyFont="1" applyFill="1" applyBorder="1" applyAlignment="1">
      <alignment horizontal="center"/>
    </xf>
    <xf numFmtId="166" fontId="74" fillId="0" borderId="9" xfId="0" applyNumberFormat="1" applyFont="1" applyFill="1" applyBorder="1" applyAlignment="1">
      <alignment horizontal="center"/>
    </xf>
    <xf numFmtId="0" fontId="63" fillId="0" borderId="9" xfId="2" applyFont="1" applyFill="1" applyBorder="1"/>
    <xf numFmtId="0" fontId="75" fillId="0" borderId="9" xfId="0" applyFont="1" applyFill="1" applyBorder="1"/>
    <xf numFmtId="166" fontId="71" fillId="0" borderId="9" xfId="0" applyNumberFormat="1" applyFont="1" applyFill="1" applyBorder="1" applyAlignment="1">
      <alignment horizontal="center"/>
    </xf>
    <xf numFmtId="49" fontId="76" fillId="0" borderId="14" xfId="0" applyNumberFormat="1" applyFont="1" applyFill="1" applyBorder="1" applyAlignment="1">
      <alignment horizontal="center"/>
    </xf>
    <xf numFmtId="49" fontId="76" fillId="0" borderId="15" xfId="0" applyNumberFormat="1" applyFont="1" applyFill="1" applyBorder="1" applyAlignment="1">
      <alignment horizontal="center"/>
    </xf>
    <xf numFmtId="0" fontId="76" fillId="0" borderId="16" xfId="0" applyFont="1" applyFill="1" applyBorder="1" applyAlignment="1">
      <alignment horizontal="center"/>
    </xf>
    <xf numFmtId="0" fontId="77" fillId="0" borderId="17" xfId="0" applyFont="1" applyFill="1" applyBorder="1"/>
    <xf numFmtId="3" fontId="77" fillId="0" borderId="18" xfId="0" applyNumberFormat="1" applyFont="1" applyFill="1" applyBorder="1" applyAlignment="1">
      <alignment horizontal="right"/>
    </xf>
    <xf numFmtId="0" fontId="78" fillId="0" borderId="17" xfId="0" applyFont="1" applyFill="1" applyBorder="1"/>
    <xf numFmtId="3" fontId="78" fillId="0" borderId="0" xfId="0" applyNumberFormat="1" applyFont="1" applyFill="1" applyBorder="1" applyAlignment="1">
      <alignment horizontal="right"/>
    </xf>
    <xf numFmtId="3" fontId="77" fillId="0" borderId="19" xfId="0" applyNumberFormat="1" applyFont="1" applyFill="1" applyBorder="1" applyAlignment="1">
      <alignment horizontal="right"/>
    </xf>
    <xf numFmtId="3" fontId="79" fillId="0" borderId="0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0" fontId="80" fillId="0" borderId="0" xfId="0" applyFont="1" applyFill="1"/>
    <xf numFmtId="0" fontId="81" fillId="0" borderId="20" xfId="0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3" fontId="81" fillId="0" borderId="22" xfId="0" applyNumberFormat="1" applyFont="1" applyFill="1" applyBorder="1" applyAlignment="1">
      <alignment horizontal="right"/>
    </xf>
    <xf numFmtId="0" fontId="64" fillId="0" borderId="0" xfId="2" applyFont="1" applyFill="1" applyBorder="1"/>
    <xf numFmtId="0" fontId="63" fillId="0" borderId="0" xfId="0" applyFont="1" applyFill="1" applyAlignment="1">
      <alignment horizontal="left"/>
    </xf>
    <xf numFmtId="0" fontId="63" fillId="0" borderId="0" xfId="0" applyFont="1" applyFill="1" applyAlignment="1">
      <alignment horizontal="right"/>
    </xf>
    <xf numFmtId="3" fontId="82" fillId="0" borderId="21" xfId="0" applyNumberFormat="1" applyFont="1" applyFill="1" applyBorder="1" applyAlignment="1">
      <alignment horizontal="right"/>
    </xf>
    <xf numFmtId="166" fontId="27" fillId="0" borderId="9" xfId="2" applyNumberFormat="1" applyFont="1" applyFill="1" applyBorder="1" applyAlignment="1">
      <alignment horizontal="center"/>
    </xf>
    <xf numFmtId="0" fontId="25" fillId="0" borderId="9" xfId="2" applyFont="1" applyFill="1" applyBorder="1"/>
    <xf numFmtId="3" fontId="29" fillId="44" borderId="9" xfId="2" applyNumberFormat="1" applyFont="1" applyFill="1" applyBorder="1" applyAlignment="1">
      <alignment horizontal="center"/>
    </xf>
    <xf numFmtId="3" fontId="62" fillId="44" borderId="9" xfId="2" applyNumberFormat="1" applyFont="1" applyFill="1" applyBorder="1" applyAlignment="1">
      <alignment horizontal="center"/>
    </xf>
    <xf numFmtId="166" fontId="29" fillId="43" borderId="9" xfId="2" applyNumberFormat="1" applyFont="1" applyFill="1" applyBorder="1" applyAlignment="1">
      <alignment horizontal="center"/>
    </xf>
    <xf numFmtId="166" fontId="62" fillId="43" borderId="9" xfId="2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9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6" fillId="0" borderId="9" xfId="2" applyFont="1" applyFill="1" applyBorder="1" applyAlignment="1">
      <alignment horizontal="center"/>
    </xf>
    <xf numFmtId="0" fontId="65" fillId="0" borderId="9" xfId="2" applyFont="1" applyFill="1" applyBorder="1" applyAlignment="1">
      <alignment horizontal="center"/>
    </xf>
    <xf numFmtId="0" fontId="71" fillId="0" borderId="9" xfId="2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 vertical="center"/>
    </xf>
    <xf numFmtId="0" fontId="70" fillId="0" borderId="12" xfId="0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'2002_2019_AYLIK_IHR'!$A$25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'2002_2019_AYLIK_IHR'!$C$25:$N$25</c:f>
              <c:numCache>
                <c:formatCode>#,##0</c:formatCode>
                <c:ptCount val="12"/>
                <c:pt idx="0">
                  <c:v>9886005.5134700015</c:v>
                </c:pt>
                <c:pt idx="1">
                  <c:v>10688392.090320002</c:v>
                </c:pt>
                <c:pt idx="2">
                  <c:v>12705787.80947</c:v>
                </c:pt>
                <c:pt idx="3">
                  <c:v>11355166.698690003</c:v>
                </c:pt>
                <c:pt idx="4">
                  <c:v>11590128.589759998</c:v>
                </c:pt>
                <c:pt idx="5">
                  <c:v>10582006.441120001</c:v>
                </c:pt>
                <c:pt idx="6">
                  <c:v>11552227.443979999</c:v>
                </c:pt>
                <c:pt idx="7">
                  <c:v>10101030.256730001</c:v>
                </c:pt>
                <c:pt idx="8">
                  <c:v>11717248.83733</c:v>
                </c:pt>
                <c:pt idx="9">
                  <c:v>12706333.97896</c:v>
                </c:pt>
                <c:pt idx="10">
                  <c:v>12275015.687720001</c:v>
                </c:pt>
                <c:pt idx="11">
                  <c:v>11075751.530539999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'2002_2019_AYLIK_IHR'!$A$24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'2002_2019_AYLIK_IHR'!$C$24:$N$24</c:f>
              <c:numCache>
                <c:formatCode>#,##0</c:formatCode>
                <c:ptCount val="12"/>
                <c:pt idx="0">
                  <c:v>10609574.220429998</c:v>
                </c:pt>
                <c:pt idx="1">
                  <c:v>11043382.07707</c:v>
                </c:pt>
                <c:pt idx="2">
                  <c:v>12640732.609619997</c:v>
                </c:pt>
                <c:pt idx="3">
                  <c:v>11791348.387599995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304336"/>
        <c:axId val="1764304880"/>
      </c:lineChart>
      <c:catAx>
        <c:axId val="176430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430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4304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43043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'2002_2019_AYLIK_IHR'!$C$10:$N$10</c:f>
              <c:numCache>
                <c:formatCode>#,##0</c:formatCode>
                <c:ptCount val="12"/>
                <c:pt idx="0">
                  <c:v>112167.30909</c:v>
                </c:pt>
                <c:pt idx="1">
                  <c:v>114930.60799999999</c:v>
                </c:pt>
                <c:pt idx="2">
                  <c:v>118476.64698</c:v>
                </c:pt>
                <c:pt idx="3">
                  <c:v>118147.75103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'2002_2019_AYLIK_IHR'!$C$11:$N$11</c:f>
              <c:numCache>
                <c:formatCode>#,##0</c:formatCode>
                <c:ptCount val="12"/>
                <c:pt idx="0">
                  <c:v>108333.43629</c:v>
                </c:pt>
                <c:pt idx="1">
                  <c:v>107610.34673</c:v>
                </c:pt>
                <c:pt idx="2">
                  <c:v>114735.2337</c:v>
                </c:pt>
                <c:pt idx="3">
                  <c:v>103051.37514</c:v>
                </c:pt>
                <c:pt idx="4">
                  <c:v>98740.460529999997</c:v>
                </c:pt>
                <c:pt idx="5">
                  <c:v>72043.221720000001</c:v>
                </c:pt>
                <c:pt idx="6">
                  <c:v>76556.326149999994</c:v>
                </c:pt>
                <c:pt idx="7">
                  <c:v>90846.776310000001</c:v>
                </c:pt>
                <c:pt idx="8">
                  <c:v>154091.15687000001</c:v>
                </c:pt>
                <c:pt idx="9">
                  <c:v>176922.83212000001</c:v>
                </c:pt>
                <c:pt idx="10">
                  <c:v>157919.37909</c:v>
                </c:pt>
                <c:pt idx="11">
                  <c:v>126620.45237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165040"/>
        <c:axId val="1979163408"/>
      </c:lineChart>
      <c:catAx>
        <c:axId val="197916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6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9163408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65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'2002_2019_AYLIK_IHR'!$C$12:$N$12</c:f>
              <c:numCache>
                <c:formatCode>#,##0</c:formatCode>
                <c:ptCount val="12"/>
                <c:pt idx="0">
                  <c:v>152343.08544</c:v>
                </c:pt>
                <c:pt idx="1">
                  <c:v>144538.61347000001</c:v>
                </c:pt>
                <c:pt idx="2">
                  <c:v>136856.65502000001</c:v>
                </c:pt>
                <c:pt idx="3">
                  <c:v>136439.73095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'2002_2019_AYLIK_IHR'!$C$13:$N$13</c:f>
              <c:numCache>
                <c:formatCode>#,##0</c:formatCode>
                <c:ptCount val="12"/>
                <c:pt idx="0">
                  <c:v>153621.37202000001</c:v>
                </c:pt>
                <c:pt idx="1">
                  <c:v>132753.50149</c:v>
                </c:pt>
                <c:pt idx="2">
                  <c:v>124563.13004</c:v>
                </c:pt>
                <c:pt idx="3">
                  <c:v>147757.61514000001</c:v>
                </c:pt>
                <c:pt idx="4">
                  <c:v>140152.84507000001</c:v>
                </c:pt>
                <c:pt idx="5">
                  <c:v>100310.21571</c:v>
                </c:pt>
                <c:pt idx="6">
                  <c:v>117908.15614000001</c:v>
                </c:pt>
                <c:pt idx="7">
                  <c:v>63697.746619999998</c:v>
                </c:pt>
                <c:pt idx="8">
                  <c:v>130607.7053</c:v>
                </c:pt>
                <c:pt idx="9">
                  <c:v>178003.61371000001</c:v>
                </c:pt>
                <c:pt idx="10">
                  <c:v>179410.70298</c:v>
                </c:pt>
                <c:pt idx="11">
                  <c:v>164884.63548999999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162320"/>
        <c:axId val="1979168304"/>
      </c:lineChart>
      <c:catAx>
        <c:axId val="197916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6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91683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623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'2002_2019_AYLIK_IHR'!$C$14:$N$14</c:f>
              <c:numCache>
                <c:formatCode>#,##0</c:formatCode>
                <c:ptCount val="12"/>
                <c:pt idx="0">
                  <c:v>28852.43131</c:v>
                </c:pt>
                <c:pt idx="1">
                  <c:v>26829.830040000001</c:v>
                </c:pt>
                <c:pt idx="2">
                  <c:v>35075.286719999996</c:v>
                </c:pt>
                <c:pt idx="3">
                  <c:v>24139.114580000001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'2002_2019_AYLIK_IHR'!$C$15:$N$15</c:f>
              <c:numCache>
                <c:formatCode>#,##0</c:formatCode>
                <c:ptCount val="12"/>
                <c:pt idx="0">
                  <c:v>63470.139309999999</c:v>
                </c:pt>
                <c:pt idx="1">
                  <c:v>57999.799489999998</c:v>
                </c:pt>
                <c:pt idx="2">
                  <c:v>47250.82015</c:v>
                </c:pt>
                <c:pt idx="3">
                  <c:v>28798.931809999998</c:v>
                </c:pt>
                <c:pt idx="4">
                  <c:v>27552.43924</c:v>
                </c:pt>
                <c:pt idx="5">
                  <c:v>17097.2582</c:v>
                </c:pt>
                <c:pt idx="6">
                  <c:v>17987.946319999999</c:v>
                </c:pt>
                <c:pt idx="7">
                  <c:v>16805.825659999999</c:v>
                </c:pt>
                <c:pt idx="8">
                  <c:v>26288.061740000001</c:v>
                </c:pt>
                <c:pt idx="9">
                  <c:v>28306.503280000001</c:v>
                </c:pt>
                <c:pt idx="10">
                  <c:v>34843.242209999997</c:v>
                </c:pt>
                <c:pt idx="11">
                  <c:v>33075.86722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167760"/>
        <c:axId val="1979165584"/>
      </c:lineChart>
      <c:catAx>
        <c:axId val="197916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65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9165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67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'2002_2019_AYLIK_IHR'!$C$16:$N$16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82189.18088</c:v>
                </c:pt>
                <c:pt idx="2">
                  <c:v>73557.318710000007</c:v>
                </c:pt>
                <c:pt idx="3">
                  <c:v>60277.450449999997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'2002_2019_AYLIK_IHR'!$C$17:$N$17</c:f>
              <c:numCache>
                <c:formatCode>#,##0</c:formatCode>
                <c:ptCount val="12"/>
                <c:pt idx="0">
                  <c:v>77553.726509999993</c:v>
                </c:pt>
                <c:pt idx="1">
                  <c:v>83548.081090000007</c:v>
                </c:pt>
                <c:pt idx="2">
                  <c:v>65103.239679999999</c:v>
                </c:pt>
                <c:pt idx="3">
                  <c:v>53878.586889999999</c:v>
                </c:pt>
                <c:pt idx="4">
                  <c:v>72477.135729999995</c:v>
                </c:pt>
                <c:pt idx="5">
                  <c:v>86879.483730000007</c:v>
                </c:pt>
                <c:pt idx="6">
                  <c:v>90149.987599999993</c:v>
                </c:pt>
                <c:pt idx="7">
                  <c:v>66542.850229999996</c:v>
                </c:pt>
                <c:pt idx="8">
                  <c:v>119426.97013</c:v>
                </c:pt>
                <c:pt idx="9">
                  <c:v>122858.87014</c:v>
                </c:pt>
                <c:pt idx="10">
                  <c:v>101133.17666</c:v>
                </c:pt>
                <c:pt idx="11">
                  <c:v>72009.888709999999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174288"/>
        <c:axId val="1979172112"/>
      </c:lineChart>
      <c:catAx>
        <c:axId val="197917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7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9172112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742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'2002_2019_AYLIK_IHR'!$C$18:$N$18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13166.345960000001</c:v>
                </c:pt>
                <c:pt idx="2">
                  <c:v>19682.62761</c:v>
                </c:pt>
                <c:pt idx="3">
                  <c:v>9745.6436599999997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'2002_2019_AYLIK_IHR'!$C$19:$N$19</c:f>
              <c:numCache>
                <c:formatCode>#,##0</c:formatCode>
                <c:ptCount val="12"/>
                <c:pt idx="0">
                  <c:v>8699.7593300000008</c:v>
                </c:pt>
                <c:pt idx="1">
                  <c:v>14888.55919</c:v>
                </c:pt>
                <c:pt idx="2">
                  <c:v>18298.714830000001</c:v>
                </c:pt>
                <c:pt idx="3">
                  <c:v>11630.61274</c:v>
                </c:pt>
                <c:pt idx="4">
                  <c:v>6780.4105499999996</c:v>
                </c:pt>
                <c:pt idx="5">
                  <c:v>4806.9034300000003</c:v>
                </c:pt>
                <c:pt idx="6">
                  <c:v>4293.7941899999996</c:v>
                </c:pt>
                <c:pt idx="7">
                  <c:v>4651.7716099999998</c:v>
                </c:pt>
                <c:pt idx="8">
                  <c:v>5349.45957</c:v>
                </c:pt>
                <c:pt idx="9">
                  <c:v>5137.6928900000003</c:v>
                </c:pt>
                <c:pt idx="10">
                  <c:v>7430.7043599999997</c:v>
                </c:pt>
                <c:pt idx="11">
                  <c:v>7334.2233299999998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166128"/>
        <c:axId val="1979173200"/>
      </c:lineChart>
      <c:catAx>
        <c:axId val="197916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73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9173200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66128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'2002_2019_AYLIK_IHR'!$C$20:$N$20</c:f>
              <c:numCache>
                <c:formatCode>#,##0</c:formatCode>
                <c:ptCount val="12"/>
                <c:pt idx="0">
                  <c:v>220627.41555000001</c:v>
                </c:pt>
                <c:pt idx="1">
                  <c:v>211080.86145999999</c:v>
                </c:pt>
                <c:pt idx="2">
                  <c:v>237825.09799000001</c:v>
                </c:pt>
                <c:pt idx="3">
                  <c:v>217988.61903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'2002_2019_AYLIK_IHR'!$C$21:$N$21</c:f>
              <c:numCache>
                <c:formatCode>#,##0</c:formatCode>
                <c:ptCount val="12"/>
                <c:pt idx="0">
                  <c:v>218255.13686</c:v>
                </c:pt>
                <c:pt idx="1">
                  <c:v>177209.36773</c:v>
                </c:pt>
                <c:pt idx="2">
                  <c:v>219741.03091</c:v>
                </c:pt>
                <c:pt idx="3">
                  <c:v>213739.28440999999</c:v>
                </c:pt>
                <c:pt idx="4">
                  <c:v>211958.95905999999</c:v>
                </c:pt>
                <c:pt idx="5">
                  <c:v>189600.86120000001</c:v>
                </c:pt>
                <c:pt idx="6">
                  <c:v>202234.01344000001</c:v>
                </c:pt>
                <c:pt idx="7">
                  <c:v>192331.07040999999</c:v>
                </c:pt>
                <c:pt idx="8">
                  <c:v>208921.23465</c:v>
                </c:pt>
                <c:pt idx="9">
                  <c:v>221852.63436</c:v>
                </c:pt>
                <c:pt idx="10">
                  <c:v>241024.81894</c:v>
                </c:pt>
                <c:pt idx="11">
                  <c:v>213749.00803999999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169392"/>
        <c:axId val="1979166672"/>
      </c:lineChart>
      <c:catAx>
        <c:axId val="197916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66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9166672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6939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'2002_2019_AYLIK_IHR'!$C$22:$N$22</c:f>
              <c:numCache>
                <c:formatCode>#,##0</c:formatCode>
                <c:ptCount val="12"/>
                <c:pt idx="0">
                  <c:v>392934.72687999997</c:v>
                </c:pt>
                <c:pt idx="1">
                  <c:v>411644.78989999997</c:v>
                </c:pt>
                <c:pt idx="2">
                  <c:v>472128.15671000001</c:v>
                </c:pt>
                <c:pt idx="3">
                  <c:v>477178.83857000002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'2002_2019_AYLIK_IHR'!$C$23:$N$23</c:f>
              <c:numCache>
                <c:formatCode>#,##0</c:formatCode>
                <c:ptCount val="12"/>
                <c:pt idx="0">
                  <c:v>371395.50023000001</c:v>
                </c:pt>
                <c:pt idx="1">
                  <c:v>397684.04918999999</c:v>
                </c:pt>
                <c:pt idx="2">
                  <c:v>456864.21461999998</c:v>
                </c:pt>
                <c:pt idx="3">
                  <c:v>412343.83591999998</c:v>
                </c:pt>
                <c:pt idx="4">
                  <c:v>429374.32088999997</c:v>
                </c:pt>
                <c:pt idx="5">
                  <c:v>384816.46629999997</c:v>
                </c:pt>
                <c:pt idx="6">
                  <c:v>405452.27061000001</c:v>
                </c:pt>
                <c:pt idx="7">
                  <c:v>364791.17083999998</c:v>
                </c:pt>
                <c:pt idx="8">
                  <c:v>409708.27341999998</c:v>
                </c:pt>
                <c:pt idx="9">
                  <c:v>439547.98278999998</c:v>
                </c:pt>
                <c:pt idx="10">
                  <c:v>484343.75101000001</c:v>
                </c:pt>
                <c:pt idx="11">
                  <c:v>458490.57965999999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174832"/>
        <c:axId val="1979168848"/>
      </c:lineChart>
      <c:catAx>
        <c:axId val="197917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68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916884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7483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'2002_2019_AYLIK_IHR'!$C$26:$N$26</c:f>
              <c:numCache>
                <c:formatCode>#,##0</c:formatCode>
                <c:ptCount val="12"/>
                <c:pt idx="0">
                  <c:v>675685.52616000001</c:v>
                </c:pt>
                <c:pt idx="1">
                  <c:v>639851.91330999997</c:v>
                </c:pt>
                <c:pt idx="2">
                  <c:v>727766.06224999996</c:v>
                </c:pt>
                <c:pt idx="3">
                  <c:v>691777.29154000001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'2002_2019_AYLIK_IHR'!$C$27:$N$27</c:f>
              <c:numCache>
                <c:formatCode>#,##0</c:formatCode>
                <c:ptCount val="12"/>
                <c:pt idx="0">
                  <c:v>695225.31185000006</c:v>
                </c:pt>
                <c:pt idx="1">
                  <c:v>698386.58378999995</c:v>
                </c:pt>
                <c:pt idx="2">
                  <c:v>791150.88341000001</c:v>
                </c:pt>
                <c:pt idx="3">
                  <c:v>706266.24419</c:v>
                </c:pt>
                <c:pt idx="4">
                  <c:v>747215.08508999995</c:v>
                </c:pt>
                <c:pt idx="5">
                  <c:v>659439.04787999997</c:v>
                </c:pt>
                <c:pt idx="6">
                  <c:v>699603.65807</c:v>
                </c:pt>
                <c:pt idx="7">
                  <c:v>615919.68241000001</c:v>
                </c:pt>
                <c:pt idx="8">
                  <c:v>716839.32701999997</c:v>
                </c:pt>
                <c:pt idx="9">
                  <c:v>759191.79524000001</c:v>
                </c:pt>
                <c:pt idx="10">
                  <c:v>746838.24636999995</c:v>
                </c:pt>
                <c:pt idx="11">
                  <c:v>621979.70131000003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171024"/>
        <c:axId val="1980836560"/>
      </c:lineChart>
      <c:catAx>
        <c:axId val="197917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3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08365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7102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'2002_2019_AYLIK_IHR'!$C$28:$N$28</c:f>
              <c:numCache>
                <c:formatCode>#,##0</c:formatCode>
                <c:ptCount val="12"/>
                <c:pt idx="0">
                  <c:v>117075.42702</c:v>
                </c:pt>
                <c:pt idx="1">
                  <c:v>146347.73207</c:v>
                </c:pt>
                <c:pt idx="2">
                  <c:v>176399.52012</c:v>
                </c:pt>
                <c:pt idx="3">
                  <c:v>141964.11048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'2002_2019_AYLIK_IHR'!$C$29:$N$29</c:f>
              <c:numCache>
                <c:formatCode>#,##0</c:formatCode>
                <c:ptCount val="12"/>
                <c:pt idx="0">
                  <c:v>129006.51098000001</c:v>
                </c:pt>
                <c:pt idx="1">
                  <c:v>144500.90893000001</c:v>
                </c:pt>
                <c:pt idx="2">
                  <c:v>168928.24050000001</c:v>
                </c:pt>
                <c:pt idx="3">
                  <c:v>149690.21275999999</c:v>
                </c:pt>
                <c:pt idx="4">
                  <c:v>142001.69167</c:v>
                </c:pt>
                <c:pt idx="5">
                  <c:v>117837.21334</c:v>
                </c:pt>
                <c:pt idx="6">
                  <c:v>149645.90728000001</c:v>
                </c:pt>
                <c:pt idx="7">
                  <c:v>142627.31474</c:v>
                </c:pt>
                <c:pt idx="8">
                  <c:v>138316.62014000001</c:v>
                </c:pt>
                <c:pt idx="9">
                  <c:v>142962.42918000001</c:v>
                </c:pt>
                <c:pt idx="10">
                  <c:v>124210.01234</c:v>
                </c:pt>
                <c:pt idx="11">
                  <c:v>133940.66477999999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42544"/>
        <c:axId val="1980839280"/>
      </c:lineChart>
      <c:catAx>
        <c:axId val="198084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3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08392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425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'2002_2019_AYLIK_IHR'!$C$30:$N$30</c:f>
              <c:numCache>
                <c:formatCode>#,##0</c:formatCode>
                <c:ptCount val="12"/>
                <c:pt idx="0">
                  <c:v>182672.99269000001</c:v>
                </c:pt>
                <c:pt idx="1">
                  <c:v>185852.92898</c:v>
                </c:pt>
                <c:pt idx="2">
                  <c:v>208941.57259</c:v>
                </c:pt>
                <c:pt idx="3">
                  <c:v>230130.66308999999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'2002_2019_AYLIK_IHR'!$C$31:$N$31</c:f>
              <c:numCache>
                <c:formatCode>#,##0</c:formatCode>
                <c:ptCount val="12"/>
                <c:pt idx="0">
                  <c:v>168766.30025999999</c:v>
                </c:pt>
                <c:pt idx="1">
                  <c:v>173337.79154999999</c:v>
                </c:pt>
                <c:pt idx="2">
                  <c:v>211790.01795000001</c:v>
                </c:pt>
                <c:pt idx="3">
                  <c:v>190638.38509</c:v>
                </c:pt>
                <c:pt idx="4">
                  <c:v>200048.17971</c:v>
                </c:pt>
                <c:pt idx="5">
                  <c:v>152699.56980999999</c:v>
                </c:pt>
                <c:pt idx="6">
                  <c:v>184959.29788</c:v>
                </c:pt>
                <c:pt idx="7">
                  <c:v>158522.32208000001</c:v>
                </c:pt>
                <c:pt idx="8">
                  <c:v>193706.99492</c:v>
                </c:pt>
                <c:pt idx="9">
                  <c:v>213368.46153999999</c:v>
                </c:pt>
                <c:pt idx="10">
                  <c:v>227692.57577</c:v>
                </c:pt>
                <c:pt idx="11">
                  <c:v>190230.64545000001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35472"/>
        <c:axId val="1980846352"/>
      </c:lineChart>
      <c:catAx>
        <c:axId val="198083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4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08463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35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'2002_2019_AYLIK_IHR'!$A$59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'2002_2019_AYLIK_IHR'!$C$59:$N$59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430283.59836</c:v>
                </c:pt>
                <c:pt idx="5">
                  <c:v>379256.99645999999</c:v>
                </c:pt>
                <c:pt idx="6">
                  <c:v>403161.59333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415068.17206999997</c:v>
                </c:pt>
                <c:pt idx="10">
                  <c:v>398781.56542</c:v>
                </c:pt>
                <c:pt idx="11">
                  <c:v>373590.67228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'2002_2019_AYLIK_IHR'!$A$58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'2002_2019_AYLIK_IHR'!$C$58:$N$58</c:f>
              <c:numCache>
                <c:formatCode>#,##0</c:formatCode>
                <c:ptCount val="12"/>
                <c:pt idx="0">
                  <c:v>304076.68474</c:v>
                </c:pt>
                <c:pt idx="1">
                  <c:v>293974.06390000001</c:v>
                </c:pt>
                <c:pt idx="2">
                  <c:v>368480.44131000002</c:v>
                </c:pt>
                <c:pt idx="3">
                  <c:v>385801.9901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305424"/>
        <c:axId val="1720663120"/>
      </c:lineChart>
      <c:catAx>
        <c:axId val="176430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0663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06631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4305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'2002_2019_AYLIK_IHR'!$C$32:$N$32</c:f>
              <c:numCache>
                <c:formatCode>#,##0</c:formatCode>
                <c:ptCount val="12"/>
                <c:pt idx="0">
                  <c:v>1523158.89215</c:v>
                </c:pt>
                <c:pt idx="1">
                  <c:v>1634120.5075000001</c:v>
                </c:pt>
                <c:pt idx="2">
                  <c:v>1828338.9232399999</c:v>
                </c:pt>
                <c:pt idx="3">
                  <c:v>1766008.3533000001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'2002_2019_AYLIK_IHR'!$C$33:$N$33</c:f>
              <c:numCache>
                <c:formatCode>#,##0</c:formatCode>
                <c:ptCount val="12"/>
                <c:pt idx="0">
                  <c:v>1349481.18148</c:v>
                </c:pt>
                <c:pt idx="1">
                  <c:v>1260222.0734399999</c:v>
                </c:pt>
                <c:pt idx="2">
                  <c:v>1560031.6217</c:v>
                </c:pt>
                <c:pt idx="3">
                  <c:v>1348072.8003799999</c:v>
                </c:pt>
                <c:pt idx="4">
                  <c:v>1461159.56274</c:v>
                </c:pt>
                <c:pt idx="5">
                  <c:v>1417615.5962</c:v>
                </c:pt>
                <c:pt idx="6">
                  <c:v>1473268.4364400001</c:v>
                </c:pt>
                <c:pt idx="7">
                  <c:v>1374106.91093</c:v>
                </c:pt>
                <c:pt idx="8">
                  <c:v>1529524.6383499999</c:v>
                </c:pt>
                <c:pt idx="9">
                  <c:v>1583018.40023</c:v>
                </c:pt>
                <c:pt idx="10">
                  <c:v>1489504.4833500001</c:v>
                </c:pt>
                <c:pt idx="11">
                  <c:v>1509117.8848000001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45264"/>
        <c:axId val="1980846896"/>
      </c:lineChart>
      <c:catAx>
        <c:axId val="198084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46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084689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452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'2002_2019_AYLIK_IHR'!$C$42:$N$42</c:f>
              <c:numCache>
                <c:formatCode>#,##0</c:formatCode>
                <c:ptCount val="12"/>
                <c:pt idx="0">
                  <c:v>585795.13575999998</c:v>
                </c:pt>
                <c:pt idx="1">
                  <c:v>601428.18221999996</c:v>
                </c:pt>
                <c:pt idx="2">
                  <c:v>699287.08571999997</c:v>
                </c:pt>
                <c:pt idx="3">
                  <c:v>661867.09161999996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'2002_2019_AYLIK_IHR'!$C$43:$N$43</c:f>
              <c:numCache>
                <c:formatCode>#,##0</c:formatCode>
                <c:ptCount val="12"/>
                <c:pt idx="0">
                  <c:v>511761.42559</c:v>
                </c:pt>
                <c:pt idx="1">
                  <c:v>547296.03936000005</c:v>
                </c:pt>
                <c:pt idx="2">
                  <c:v>635697.34967000003</c:v>
                </c:pt>
                <c:pt idx="3">
                  <c:v>602380.41044999997</c:v>
                </c:pt>
                <c:pt idx="4">
                  <c:v>622847.98627999995</c:v>
                </c:pt>
                <c:pt idx="5">
                  <c:v>551038.23297999997</c:v>
                </c:pt>
                <c:pt idx="6">
                  <c:v>611387.17458999995</c:v>
                </c:pt>
                <c:pt idx="7">
                  <c:v>550933.89606000006</c:v>
                </c:pt>
                <c:pt idx="8">
                  <c:v>612422.34387999994</c:v>
                </c:pt>
                <c:pt idx="9">
                  <c:v>702390.01332000003</c:v>
                </c:pt>
                <c:pt idx="10">
                  <c:v>702719.90171999997</c:v>
                </c:pt>
                <c:pt idx="11">
                  <c:v>662769.23551000003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47984"/>
        <c:axId val="1980849072"/>
      </c:lineChart>
      <c:catAx>
        <c:axId val="198084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49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084907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4798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'2002_2019_AYLIK_IHR'!$C$36:$N$36</c:f>
              <c:numCache>
                <c:formatCode>#,##0</c:formatCode>
                <c:ptCount val="12"/>
                <c:pt idx="0">
                  <c:v>2327911.9807699998</c:v>
                </c:pt>
                <c:pt idx="1">
                  <c:v>2544854.20083</c:v>
                </c:pt>
                <c:pt idx="2">
                  <c:v>2883375.90833</c:v>
                </c:pt>
                <c:pt idx="3">
                  <c:v>2616596.7447199998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'2002_2019_AYLIK_IHR'!$C$37:$N$37</c:f>
              <c:numCache>
                <c:formatCode>#,##0</c:formatCode>
                <c:ptCount val="12"/>
                <c:pt idx="0">
                  <c:v>2285575.09082</c:v>
                </c:pt>
                <c:pt idx="1">
                  <c:v>2795909.4327799999</c:v>
                </c:pt>
                <c:pt idx="2">
                  <c:v>3144072.4855800001</c:v>
                </c:pt>
                <c:pt idx="3">
                  <c:v>2901991.04024</c:v>
                </c:pt>
                <c:pt idx="4">
                  <c:v>2764093.46429</c:v>
                </c:pt>
                <c:pt idx="5">
                  <c:v>2539894.5764500001</c:v>
                </c:pt>
                <c:pt idx="6">
                  <c:v>2762765.1183199999</c:v>
                </c:pt>
                <c:pt idx="7">
                  <c:v>1607581.33608</c:v>
                </c:pt>
                <c:pt idx="8">
                  <c:v>2605378.7055799998</c:v>
                </c:pt>
                <c:pt idx="9">
                  <c:v>2918845.9640100002</c:v>
                </c:pt>
                <c:pt idx="10">
                  <c:v>2766913.1400199998</c:v>
                </c:pt>
                <c:pt idx="11">
                  <c:v>2472080.4637699998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45808"/>
        <c:axId val="1980837104"/>
      </c:lineChart>
      <c:catAx>
        <c:axId val="198084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3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083710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45808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'2002_2019_AYLIK_IHR'!$C$40:$N$40</c:f>
              <c:numCache>
                <c:formatCode>#,##0</c:formatCode>
                <c:ptCount val="12"/>
                <c:pt idx="0">
                  <c:v>797429.24005999998</c:v>
                </c:pt>
                <c:pt idx="1">
                  <c:v>889039.15063000005</c:v>
                </c:pt>
                <c:pt idx="2">
                  <c:v>994059.21314000001</c:v>
                </c:pt>
                <c:pt idx="3">
                  <c:v>938410.37110999995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'2002_2019_AYLIK_IHR'!$C$41:$N$41</c:f>
              <c:numCache>
                <c:formatCode>#,##0</c:formatCode>
                <c:ptCount val="12"/>
                <c:pt idx="0">
                  <c:v>767130.12494999997</c:v>
                </c:pt>
                <c:pt idx="1">
                  <c:v>879671.44675</c:v>
                </c:pt>
                <c:pt idx="2">
                  <c:v>1028302.50552</c:v>
                </c:pt>
                <c:pt idx="3">
                  <c:v>948811.22777</c:v>
                </c:pt>
                <c:pt idx="4">
                  <c:v>985789.50477999996</c:v>
                </c:pt>
                <c:pt idx="5">
                  <c:v>861743.66347999999</c:v>
                </c:pt>
                <c:pt idx="6">
                  <c:v>871301.42177999998</c:v>
                </c:pt>
                <c:pt idx="7">
                  <c:v>800809.40830999997</c:v>
                </c:pt>
                <c:pt idx="8">
                  <c:v>999369.70692999999</c:v>
                </c:pt>
                <c:pt idx="9">
                  <c:v>1112912.2829499999</c:v>
                </c:pt>
                <c:pt idx="10">
                  <c:v>1091047.2695800001</c:v>
                </c:pt>
                <c:pt idx="11">
                  <c:v>957386.81963000004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38192"/>
        <c:axId val="1980838736"/>
      </c:lineChart>
      <c:catAx>
        <c:axId val="198083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3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0838736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38192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'2002_2019_AYLIK_IHR'!$C$34:$N$34</c:f>
              <c:numCache>
                <c:formatCode>#,##0</c:formatCode>
                <c:ptCount val="12"/>
                <c:pt idx="0">
                  <c:v>1416691.5475999999</c:v>
                </c:pt>
                <c:pt idx="1">
                  <c:v>1415619.798</c:v>
                </c:pt>
                <c:pt idx="2">
                  <c:v>1677933.89821</c:v>
                </c:pt>
                <c:pt idx="3">
                  <c:v>1508263.0010500001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'2002_2019_AYLIK_IHR'!$C$35:$N$35</c:f>
              <c:numCache>
                <c:formatCode>#,##0</c:formatCode>
                <c:ptCount val="12"/>
                <c:pt idx="0">
                  <c:v>1427610.5661299999</c:v>
                </c:pt>
                <c:pt idx="1">
                  <c:v>1405228.1349899999</c:v>
                </c:pt>
                <c:pt idx="2">
                  <c:v>1678457.52792</c:v>
                </c:pt>
                <c:pt idx="3">
                  <c:v>1464978.9456799999</c:v>
                </c:pt>
                <c:pt idx="4">
                  <c:v>1481008.5700099999</c:v>
                </c:pt>
                <c:pt idx="5">
                  <c:v>1354507.2340200001</c:v>
                </c:pt>
                <c:pt idx="6">
                  <c:v>1580637.0014500001</c:v>
                </c:pt>
                <c:pt idx="7">
                  <c:v>1385422.29033</c:v>
                </c:pt>
                <c:pt idx="8">
                  <c:v>1459465.3610499999</c:v>
                </c:pt>
                <c:pt idx="9">
                  <c:v>1561081.4418200001</c:v>
                </c:pt>
                <c:pt idx="10">
                  <c:v>1526075.3271600001</c:v>
                </c:pt>
                <c:pt idx="11">
                  <c:v>1306620.3457200001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34928"/>
        <c:axId val="1980833840"/>
      </c:lineChart>
      <c:catAx>
        <c:axId val="198083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33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083384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34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'2002_2019_AYLIK_IHR'!$C$44:$N$44</c:f>
              <c:numCache>
                <c:formatCode>#,##0</c:formatCode>
                <c:ptCount val="12"/>
                <c:pt idx="0">
                  <c:v>650856.38095000002</c:v>
                </c:pt>
                <c:pt idx="1">
                  <c:v>655214.41209</c:v>
                </c:pt>
                <c:pt idx="2">
                  <c:v>712631.82898999995</c:v>
                </c:pt>
                <c:pt idx="3">
                  <c:v>709657.15795999998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'2002_2019_AYLIK_IHR'!$C$45:$N$45</c:f>
              <c:numCache>
                <c:formatCode>#,##0</c:formatCode>
                <c:ptCount val="12"/>
                <c:pt idx="0">
                  <c:v>597071.10094999999</c:v>
                </c:pt>
                <c:pt idx="1">
                  <c:v>635657.39185999997</c:v>
                </c:pt>
                <c:pt idx="2">
                  <c:v>752662.33996999997</c:v>
                </c:pt>
                <c:pt idx="3">
                  <c:v>698004.58819000004</c:v>
                </c:pt>
                <c:pt idx="4">
                  <c:v>716062.79812000005</c:v>
                </c:pt>
                <c:pt idx="5">
                  <c:v>656930.07006000006</c:v>
                </c:pt>
                <c:pt idx="6">
                  <c:v>686934.77567999996</c:v>
                </c:pt>
                <c:pt idx="7">
                  <c:v>600373.73675000004</c:v>
                </c:pt>
                <c:pt idx="8">
                  <c:v>663784.06148999999</c:v>
                </c:pt>
                <c:pt idx="9">
                  <c:v>715260.52297000005</c:v>
                </c:pt>
                <c:pt idx="10">
                  <c:v>729472.67133000004</c:v>
                </c:pt>
                <c:pt idx="11">
                  <c:v>631530.42680999998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34384"/>
        <c:axId val="1980848528"/>
      </c:lineChart>
      <c:catAx>
        <c:axId val="198083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4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08485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3438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'2002_2019_AYLIK_IHR'!$C$48:$N$48</c:f>
              <c:numCache>
                <c:formatCode>#,##0</c:formatCode>
                <c:ptCount val="12"/>
                <c:pt idx="0">
                  <c:v>251944.033</c:v>
                </c:pt>
                <c:pt idx="1">
                  <c:v>266435.46402999997</c:v>
                </c:pt>
                <c:pt idx="2">
                  <c:v>316838.68536</c:v>
                </c:pt>
                <c:pt idx="3">
                  <c:v>311654.00571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'2002_2019_AYLIK_IHR'!$C$49:$N$49</c:f>
              <c:numCache>
                <c:formatCode>#,##0</c:formatCode>
                <c:ptCount val="12"/>
                <c:pt idx="0">
                  <c:v>208340.64773999999</c:v>
                </c:pt>
                <c:pt idx="1">
                  <c:v>239376.10553999999</c:v>
                </c:pt>
                <c:pt idx="2">
                  <c:v>266845.07678</c:v>
                </c:pt>
                <c:pt idx="3">
                  <c:v>258397.52884000001</c:v>
                </c:pt>
                <c:pt idx="4">
                  <c:v>273577.41087999998</c:v>
                </c:pt>
                <c:pt idx="5">
                  <c:v>254254.18246000001</c:v>
                </c:pt>
                <c:pt idx="6">
                  <c:v>256352.098</c:v>
                </c:pt>
                <c:pt idx="7">
                  <c:v>220595.08929</c:v>
                </c:pt>
                <c:pt idx="8">
                  <c:v>243458.81565999999</c:v>
                </c:pt>
                <c:pt idx="9">
                  <c:v>261500.93969</c:v>
                </c:pt>
                <c:pt idx="10">
                  <c:v>261213.07749</c:v>
                </c:pt>
                <c:pt idx="11">
                  <c:v>242759.8051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36016"/>
        <c:axId val="1980844720"/>
      </c:lineChart>
      <c:catAx>
        <c:axId val="198083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44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08447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36016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'2002_2019_AYLIK_IHR'!$C$50:$N$50</c:f>
              <c:numCache>
                <c:formatCode>#,##0</c:formatCode>
                <c:ptCount val="12"/>
                <c:pt idx="0">
                  <c:v>273815.80410000001</c:v>
                </c:pt>
                <c:pt idx="1">
                  <c:v>250671.07350999999</c:v>
                </c:pt>
                <c:pt idx="2">
                  <c:v>299009.46085999999</c:v>
                </c:pt>
                <c:pt idx="3">
                  <c:v>258863.93336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'2002_2019_AYLIK_IHR'!$C$51:$N$51</c:f>
              <c:numCache>
                <c:formatCode>#,##0</c:formatCode>
                <c:ptCount val="12"/>
                <c:pt idx="0">
                  <c:v>141387.96517000001</c:v>
                </c:pt>
                <c:pt idx="1">
                  <c:v>195475.11747</c:v>
                </c:pt>
                <c:pt idx="2">
                  <c:v>522430.24839999998</c:v>
                </c:pt>
                <c:pt idx="3">
                  <c:v>354309.10266999999</c:v>
                </c:pt>
                <c:pt idx="4">
                  <c:v>250847.89319</c:v>
                </c:pt>
                <c:pt idx="5">
                  <c:v>198061.38391</c:v>
                </c:pt>
                <c:pt idx="6">
                  <c:v>259747.90411999999</c:v>
                </c:pt>
                <c:pt idx="7">
                  <c:v>896300.57183000003</c:v>
                </c:pt>
                <c:pt idx="8">
                  <c:v>591300.30619000003</c:v>
                </c:pt>
                <c:pt idx="9">
                  <c:v>473597.39731999999</c:v>
                </c:pt>
                <c:pt idx="10">
                  <c:v>272161.49738000002</c:v>
                </c:pt>
                <c:pt idx="11">
                  <c:v>252187.37721000001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47440"/>
        <c:axId val="1980837648"/>
      </c:lineChart>
      <c:catAx>
        <c:axId val="198084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3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0837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474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'2002_2019_AYLIK_IHR'!$C$46:$N$46</c:f>
              <c:numCache>
                <c:formatCode>#,##0</c:formatCode>
                <c:ptCount val="12"/>
                <c:pt idx="0">
                  <c:v>1197612.4918899999</c:v>
                </c:pt>
                <c:pt idx="1">
                  <c:v>1195891.9548299999</c:v>
                </c:pt>
                <c:pt idx="2">
                  <c:v>1307903.03902</c:v>
                </c:pt>
                <c:pt idx="3">
                  <c:v>1239536.5082400001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'2002_2019_AYLIK_IHR'!$C$47:$N$47</c:f>
              <c:numCache>
                <c:formatCode>#,##0</c:formatCode>
                <c:ptCount val="12"/>
                <c:pt idx="0">
                  <c:v>1117500.22694</c:v>
                </c:pt>
                <c:pt idx="1">
                  <c:v>1147428.09671</c:v>
                </c:pt>
                <c:pt idx="2">
                  <c:v>1287266.16656</c:v>
                </c:pt>
                <c:pt idx="3">
                  <c:v>1122432.52899</c:v>
                </c:pt>
                <c:pt idx="4">
                  <c:v>1204113.1554399999</c:v>
                </c:pt>
                <c:pt idx="5">
                  <c:v>1187610.1720799999</c:v>
                </c:pt>
                <c:pt idx="6">
                  <c:v>1260244.78776</c:v>
                </c:pt>
                <c:pt idx="7">
                  <c:v>1181904.9359899999</c:v>
                </c:pt>
                <c:pt idx="8">
                  <c:v>1404160.0737600001</c:v>
                </c:pt>
                <c:pt idx="9">
                  <c:v>1489988.1763200001</c:v>
                </c:pt>
                <c:pt idx="10">
                  <c:v>1659630.3535500001</c:v>
                </c:pt>
                <c:pt idx="11">
                  <c:v>1436946.6138899999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39824"/>
        <c:axId val="1980840368"/>
      </c:lineChart>
      <c:catAx>
        <c:axId val="198083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40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084036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3982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'2002_2019_AYLIK_IHR'!$C$60:$N$60</c:f>
              <c:numCache>
                <c:formatCode>#,##0</c:formatCode>
                <c:ptCount val="12"/>
                <c:pt idx="0">
                  <c:v>304076.68474</c:v>
                </c:pt>
                <c:pt idx="1">
                  <c:v>293974.06390000001</c:v>
                </c:pt>
                <c:pt idx="2">
                  <c:v>368480.44131000002</c:v>
                </c:pt>
                <c:pt idx="3">
                  <c:v>385801.9901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'2002_2019_AYLIK_IHR'!$A$61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'2002_2019_AYLIK_IHR'!$C$61:$N$61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430283.59836</c:v>
                </c:pt>
                <c:pt idx="5">
                  <c:v>379256.99645999999</c:v>
                </c:pt>
                <c:pt idx="6">
                  <c:v>403161.59333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415068.17206999997</c:v>
                </c:pt>
                <c:pt idx="10">
                  <c:v>398781.56542</c:v>
                </c:pt>
                <c:pt idx="11">
                  <c:v>373590.67228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40912"/>
        <c:axId val="1980841456"/>
      </c:lineChart>
      <c:catAx>
        <c:axId val="198084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41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0841456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4091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'2002_2019_AYLIK_IHR'!$C$78:$N$78</c:f>
              <c:numCache>
                <c:formatCode>#,##0</c:formatCode>
                <c:ptCount val="12"/>
                <c:pt idx="0">
                  <c:v>12434097.377998525</c:v>
                </c:pt>
                <c:pt idx="1">
                  <c:v>13148086.254000146</c:v>
                </c:pt>
                <c:pt idx="2">
                  <c:v>15553463.10399943</c:v>
                </c:pt>
                <c:pt idx="3">
                  <c:v>13846989.944999387</c:v>
                </c:pt>
                <c:pt idx="4">
                  <c:v>14256887.816999249</c:v>
                </c:pt>
                <c:pt idx="5">
                  <c:v>12924491.947999742</c:v>
                </c:pt>
                <c:pt idx="6">
                  <c:v>14049181.423999287</c:v>
                </c:pt>
                <c:pt idx="7">
                  <c:v>12334264.060000056</c:v>
                </c:pt>
                <c:pt idx="8">
                  <c:v>14398211.03699936</c:v>
                </c:pt>
                <c:pt idx="9">
                  <c:v>15679137.512999896</c:v>
                </c:pt>
                <c:pt idx="10">
                  <c:v>15495418.032998974</c:v>
                </c:pt>
                <c:pt idx="11">
                  <c:v>13813714.832999267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'2002_2019_AYLIK_IHR'!$C$79:$N$79</c:f>
              <c:numCache>
                <c:formatCode>#,##0</c:formatCode>
                <c:ptCount val="12"/>
                <c:pt idx="0">
                  <c:v>13185986.270000713</c:v>
                </c:pt>
                <c:pt idx="1">
                  <c:v>13577150.611998292</c:v>
                </c:pt>
                <c:pt idx="2">
                  <c:v>15485589.218998956</c:v>
                </c:pt>
                <c:pt idx="3">
                  <c:v>14066147.619229998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175376"/>
        <c:axId val="1979163952"/>
      </c:lineChart>
      <c:catAx>
        <c:axId val="197917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6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91639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753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'2002_2019_AYLIK_IHR'!$C$38:$N$38</c:f>
              <c:numCache>
                <c:formatCode>#,##0</c:formatCode>
                <c:ptCount val="12"/>
                <c:pt idx="0">
                  <c:v>91914.359599999996</c:v>
                </c:pt>
                <c:pt idx="1">
                  <c:v>75710.983500000002</c:v>
                </c:pt>
                <c:pt idx="2">
                  <c:v>99641.453349999996</c:v>
                </c:pt>
                <c:pt idx="3">
                  <c:v>114409.18839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'2002_2019_AYLIK_IHR'!$C$39:$N$39</c:f>
              <c:numCache>
                <c:formatCode>#,##0</c:formatCode>
                <c:ptCount val="12"/>
                <c:pt idx="0">
                  <c:v>42524.265619999998</c:v>
                </c:pt>
                <c:pt idx="1">
                  <c:v>56242.339760000003</c:v>
                </c:pt>
                <c:pt idx="2">
                  <c:v>79226.622390000004</c:v>
                </c:pt>
                <c:pt idx="3">
                  <c:v>42637.633880000001</c:v>
                </c:pt>
                <c:pt idx="4">
                  <c:v>133538.68554000001</c:v>
                </c:pt>
                <c:pt idx="5">
                  <c:v>139721.95924</c:v>
                </c:pt>
                <c:pt idx="6">
                  <c:v>148742.76595999999</c:v>
                </c:pt>
                <c:pt idx="7">
                  <c:v>95641.843789999999</c:v>
                </c:pt>
                <c:pt idx="8">
                  <c:v>53260.481919999998</c:v>
                </c:pt>
                <c:pt idx="9">
                  <c:v>130754.85827</c:v>
                </c:pt>
                <c:pt idx="10">
                  <c:v>29652.930079999998</c:v>
                </c:pt>
                <c:pt idx="11">
                  <c:v>38576.353869999999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42000"/>
        <c:axId val="1980843088"/>
      </c:lineChart>
      <c:catAx>
        <c:axId val="198084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4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0843088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4200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'2002_2019_AYLIK_IHR'!$C$52:$N$52</c:f>
              <c:numCache>
                <c:formatCode>#,##0</c:formatCode>
                <c:ptCount val="12"/>
                <c:pt idx="0">
                  <c:v>174801.75549000001</c:v>
                </c:pt>
                <c:pt idx="1">
                  <c:v>170976.11217000001</c:v>
                </c:pt>
                <c:pt idx="2">
                  <c:v>282600.40944000002</c:v>
                </c:pt>
                <c:pt idx="3">
                  <c:v>198092.45550000001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'2002_2019_AYLIK_IHR'!$C$53:$N$53</c:f>
              <c:numCache>
                <c:formatCode>#,##0</c:formatCode>
                <c:ptCount val="12"/>
                <c:pt idx="0">
                  <c:v>106506.34802</c:v>
                </c:pt>
                <c:pt idx="1">
                  <c:v>149655.0753</c:v>
                </c:pt>
                <c:pt idx="2">
                  <c:v>147926.57779000001</c:v>
                </c:pt>
                <c:pt idx="3">
                  <c:v>189961.07772999999</c:v>
                </c:pt>
                <c:pt idx="4">
                  <c:v>190016.05770999999</c:v>
                </c:pt>
                <c:pt idx="5">
                  <c:v>123013.28576</c:v>
                </c:pt>
                <c:pt idx="6">
                  <c:v>197255.41209</c:v>
                </c:pt>
                <c:pt idx="7">
                  <c:v>119749.85591</c:v>
                </c:pt>
                <c:pt idx="8">
                  <c:v>122785.72756</c:v>
                </c:pt>
                <c:pt idx="9">
                  <c:v>206633.42103999999</c:v>
                </c:pt>
                <c:pt idx="10">
                  <c:v>228958.16792000001</c:v>
                </c:pt>
                <c:pt idx="11">
                  <c:v>253495.31524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43632"/>
        <c:axId val="1980844176"/>
      </c:lineChart>
      <c:catAx>
        <c:axId val="198084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44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08441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08436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'2002_2019_AYLIK_IHR'!$C$54:$N$54</c:f>
              <c:numCache>
                <c:formatCode>#,##0</c:formatCode>
                <c:ptCount val="12"/>
                <c:pt idx="0">
                  <c:v>334889.19708999997</c:v>
                </c:pt>
                <c:pt idx="1">
                  <c:v>362362.70055000001</c:v>
                </c:pt>
                <c:pt idx="2">
                  <c:v>414618.26405</c:v>
                </c:pt>
                <c:pt idx="3">
                  <c:v>393215.49865000002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'2002_2019_AYLIK_IHR'!$C$55:$N$55</c:f>
              <c:numCache>
                <c:formatCode>#,##0</c:formatCode>
                <c:ptCount val="12"/>
                <c:pt idx="0">
                  <c:v>331287.17619999999</c:v>
                </c:pt>
                <c:pt idx="1">
                  <c:v>350915.61978000001</c:v>
                </c:pt>
                <c:pt idx="2">
                  <c:v>417498.91473000002</c:v>
                </c:pt>
                <c:pt idx="3">
                  <c:v>365936.32127000001</c:v>
                </c:pt>
                <c:pt idx="4">
                  <c:v>406279.17541999999</c:v>
                </c:pt>
                <c:pt idx="5">
                  <c:v>357596.32114999997</c:v>
                </c:pt>
                <c:pt idx="6">
                  <c:v>401515.14698000002</c:v>
                </c:pt>
                <c:pt idx="7">
                  <c:v>342635.18105000001</c:v>
                </c:pt>
                <c:pt idx="8">
                  <c:v>374318.99060999998</c:v>
                </c:pt>
                <c:pt idx="9">
                  <c:v>422435.71240999998</c:v>
                </c:pt>
                <c:pt idx="10">
                  <c:v>409653.68621000001</c:v>
                </c:pt>
                <c:pt idx="11">
                  <c:v>352721.51666999998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381184"/>
        <c:axId val="1982377376"/>
      </c:lineChart>
      <c:catAx>
        <c:axId val="198238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237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237737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8238118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'2002_2019_AYLIK_IHR'!$C$3:$N$3</c:f>
              <c:numCache>
                <c:formatCode>#,##0</c:formatCode>
                <c:ptCount val="12"/>
                <c:pt idx="0">
                  <c:v>1893782.9027100001</c:v>
                </c:pt>
                <c:pt idx="1">
                  <c:v>1835829.82617</c:v>
                </c:pt>
                <c:pt idx="2">
                  <c:v>1994921.6316400003</c:v>
                </c:pt>
                <c:pt idx="3">
                  <c:v>1783130.9273600001</c:v>
                </c:pt>
                <c:pt idx="4">
                  <c:v>1896948.4665600001</c:v>
                </c:pt>
                <c:pt idx="5">
                  <c:v>1589496.7403500001</c:v>
                </c:pt>
                <c:pt idx="6">
                  <c:v>1678296.4043999999</c:v>
                </c:pt>
                <c:pt idx="7">
                  <c:v>1513689.02587</c:v>
                </c:pt>
                <c:pt idx="8">
                  <c:v>1895213.9209800002</c:v>
                </c:pt>
                <c:pt idx="9">
                  <c:v>2161838.9903799999</c:v>
                </c:pt>
                <c:pt idx="10">
                  <c:v>2304317.3492999999</c:v>
                </c:pt>
                <c:pt idx="11">
                  <c:v>2079745.5617899999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'2002_2019_AYLIK_IHR'!$C$2:$N$2</c:f>
              <c:numCache>
                <c:formatCode>#,##0</c:formatCode>
                <c:ptCount val="12"/>
                <c:pt idx="0">
                  <c:v>1882985.7612099999</c:v>
                </c:pt>
                <c:pt idx="1">
                  <c:v>1858234.0989100002</c:v>
                </c:pt>
                <c:pt idx="2">
                  <c:v>1953498.00281</c:v>
                </c:pt>
                <c:pt idx="3">
                  <c:v>1888997.2415300002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169936"/>
        <c:axId val="1979171568"/>
      </c:lineChart>
      <c:catAx>
        <c:axId val="197916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71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91715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69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2009-2019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'2002_2019_AYLIK_IHR'!$A$70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'2002_2019_AYLIK_IHR'!$C$70:$N$70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'2002_2019_AYLIK_IHR'!$A$71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'2002_2019_AYLIK_IHR'!$A$72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'2002_2019_AYLIK_IHR'!$C$72:$N$72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'2002_2019_AYLIK_IHR'!$A$73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'2002_2019_AYLIK_IHR'!$C$73:$N$73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'2002_2019_AYLIK_IHR'!$A$74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'2002_2019_AYLIK_IHR'!$C$74:$N$74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'2002_2019_AYLIK_IHR'!$A$75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'2002_2019_AYLIK_IHR'!$C$75:$N$75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'2002_2019_AYLIK_IHR'!$A$76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'2002_2019_AYLIK_IHR'!$C$76:$N$76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'2002_2019_AYLIK_IHR'!$A$77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'2002_2019_AYLIK_IHR'!$C$77:$N$77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'2002_2019_AYLIK_IHR'!$C$78:$N$78</c:f>
              <c:numCache>
                <c:formatCode>#,##0</c:formatCode>
                <c:ptCount val="12"/>
                <c:pt idx="0">
                  <c:v>12434097.377998525</c:v>
                </c:pt>
                <c:pt idx="1">
                  <c:v>13148086.254000146</c:v>
                </c:pt>
                <c:pt idx="2">
                  <c:v>15553463.10399943</c:v>
                </c:pt>
                <c:pt idx="3">
                  <c:v>13846989.944999387</c:v>
                </c:pt>
                <c:pt idx="4">
                  <c:v>14256887.816999249</c:v>
                </c:pt>
                <c:pt idx="5">
                  <c:v>12924491.947999742</c:v>
                </c:pt>
                <c:pt idx="6">
                  <c:v>14049181.423999287</c:v>
                </c:pt>
                <c:pt idx="7">
                  <c:v>12334264.060000056</c:v>
                </c:pt>
                <c:pt idx="8">
                  <c:v>14398211.03699936</c:v>
                </c:pt>
                <c:pt idx="9">
                  <c:v>15679137.512999896</c:v>
                </c:pt>
                <c:pt idx="10">
                  <c:v>15495418.032998974</c:v>
                </c:pt>
                <c:pt idx="11">
                  <c:v>13813714.832999267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'2002_2019_AYLIK_IHR'!$C$79:$D$79</c:f>
              <c:numCache>
                <c:formatCode>#,##0</c:formatCode>
                <c:ptCount val="2"/>
                <c:pt idx="0">
                  <c:v>13185986.270000713</c:v>
                </c:pt>
                <c:pt idx="1">
                  <c:v>13577150.611998292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177552"/>
        <c:axId val="1979175920"/>
      </c:lineChart>
      <c:catAx>
        <c:axId val="197917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7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917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7755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30321522309711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409282700421941"/>
          <c:w val="0.83187226596675412"/>
          <c:h val="0.74514767932489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'2002_2019_AYLIK_IHR'!$A$62:$A$79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'2002_2019_AYLIK_IHR'!$A$62:$A$79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'2002_2019_AYLIK_IHR'!$O$62:$O$79</c:f>
              <c:numCache>
                <c:formatCode>#,##0</c:formatCode>
                <c:ptCount val="18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167933943.34599334</c:v>
                </c:pt>
                <c:pt idx="17">
                  <c:v>56314873.720227957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167216"/>
        <c:axId val="1979164496"/>
      </c:barChart>
      <c:catAx>
        <c:axId val="197916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6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9164496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6721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'2002_2019_AYLIK_IHR'!$C$4:$N$4</c:f>
              <c:numCache>
                <c:formatCode>#,##0</c:formatCode>
                <c:ptCount val="12"/>
                <c:pt idx="0">
                  <c:v>560249.06177999999</c:v>
                </c:pt>
                <c:pt idx="1">
                  <c:v>565529.46739999996</c:v>
                </c:pt>
                <c:pt idx="2">
                  <c:v>588153.70955999999</c:v>
                </c:pt>
                <c:pt idx="3">
                  <c:v>605870.69813999999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'2002_2019_AYLIK_IHR'!$C$5:$N$5</c:f>
              <c:numCache>
                <c:formatCode>#,##0</c:formatCode>
                <c:ptCount val="12"/>
                <c:pt idx="0">
                  <c:v>547223.66903999995</c:v>
                </c:pt>
                <c:pt idx="1">
                  <c:v>534695.97504000005</c:v>
                </c:pt>
                <c:pt idx="2">
                  <c:v>599951.91367000004</c:v>
                </c:pt>
                <c:pt idx="3">
                  <c:v>534035.62387000001</c:v>
                </c:pt>
                <c:pt idx="4">
                  <c:v>559444.18229999999</c:v>
                </c:pt>
                <c:pt idx="5">
                  <c:v>447489.81228999997</c:v>
                </c:pt>
                <c:pt idx="6">
                  <c:v>533361.76101000002</c:v>
                </c:pt>
                <c:pt idx="7">
                  <c:v>491365.28830000001</c:v>
                </c:pt>
                <c:pt idx="8">
                  <c:v>544947.30087000004</c:v>
                </c:pt>
                <c:pt idx="9">
                  <c:v>645868.37335000001</c:v>
                </c:pt>
                <c:pt idx="10">
                  <c:v>647981.23118</c:v>
                </c:pt>
                <c:pt idx="11">
                  <c:v>593599.53162999998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173744"/>
        <c:axId val="1979162864"/>
      </c:lineChart>
      <c:catAx>
        <c:axId val="197917374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6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9162864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7374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'2002_2019_AYLIK_IHR'!$C$6:$N$6</c:f>
              <c:numCache>
                <c:formatCode>#,##0</c:formatCode>
                <c:ptCount val="12"/>
                <c:pt idx="0">
                  <c:v>199304.78482</c:v>
                </c:pt>
                <c:pt idx="1">
                  <c:v>166011.17008000001</c:v>
                </c:pt>
                <c:pt idx="2">
                  <c:v>143686.94021999999</c:v>
                </c:pt>
                <c:pt idx="3">
                  <c:v>113553.19069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'2002_2019_AYLIK_IHR'!$C$7:$N$7</c:f>
              <c:numCache>
                <c:formatCode>#,##0</c:formatCode>
                <c:ptCount val="12"/>
                <c:pt idx="0">
                  <c:v>225394.80267</c:v>
                </c:pt>
                <c:pt idx="1">
                  <c:v>211796.53271</c:v>
                </c:pt>
                <c:pt idx="2">
                  <c:v>207194.92988000001</c:v>
                </c:pt>
                <c:pt idx="3">
                  <c:v>149357.76658</c:v>
                </c:pt>
                <c:pt idx="4">
                  <c:v>213052.51121999999</c:v>
                </c:pt>
                <c:pt idx="5">
                  <c:v>167641.58673000001</c:v>
                </c:pt>
                <c:pt idx="6">
                  <c:v>104393.81816</c:v>
                </c:pt>
                <c:pt idx="7">
                  <c:v>111080.62385</c:v>
                </c:pt>
                <c:pt idx="8">
                  <c:v>152247.07018000001</c:v>
                </c:pt>
                <c:pt idx="9">
                  <c:v>201906.55186000001</c:v>
                </c:pt>
                <c:pt idx="10">
                  <c:v>299909.59518</c:v>
                </c:pt>
                <c:pt idx="11">
                  <c:v>281862.47554999997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176464"/>
        <c:axId val="1979170480"/>
      </c:lineChart>
      <c:catAx>
        <c:axId val="197917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70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91704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764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'2002_2019_AYLIK_IHR'!$C$8:$N$8</c:f>
              <c:numCache>
                <c:formatCode>#,##0</c:formatCode>
                <c:ptCount val="12"/>
                <c:pt idx="0">
                  <c:v>125515.3719</c:v>
                </c:pt>
                <c:pt idx="1">
                  <c:v>122313.23172</c:v>
                </c:pt>
                <c:pt idx="2">
                  <c:v>128055.56329000001</c:v>
                </c:pt>
                <c:pt idx="3">
                  <c:v>125656.20443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'2002_2019_AYLIK_IHR'!$C$9:$N$9</c:f>
              <c:numCache>
                <c:formatCode>#,##0</c:formatCode>
                <c:ptCount val="12"/>
                <c:pt idx="0">
                  <c:v>119835.36044999999</c:v>
                </c:pt>
                <c:pt idx="1">
                  <c:v>117643.61351</c:v>
                </c:pt>
                <c:pt idx="2">
                  <c:v>141218.40416000001</c:v>
                </c:pt>
                <c:pt idx="3">
                  <c:v>128537.29485999999</c:v>
                </c:pt>
                <c:pt idx="4">
                  <c:v>137415.20196999999</c:v>
                </c:pt>
                <c:pt idx="5">
                  <c:v>118810.93104</c:v>
                </c:pt>
                <c:pt idx="6">
                  <c:v>125958.33078</c:v>
                </c:pt>
                <c:pt idx="7">
                  <c:v>111575.90204</c:v>
                </c:pt>
                <c:pt idx="8">
                  <c:v>143626.68825000001</c:v>
                </c:pt>
                <c:pt idx="9">
                  <c:v>141433.93588</c:v>
                </c:pt>
                <c:pt idx="10">
                  <c:v>150320.74768999999</c:v>
                </c:pt>
                <c:pt idx="11">
                  <c:v>128118.89979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177008"/>
        <c:axId val="1979172656"/>
      </c:lineChart>
      <c:catAx>
        <c:axId val="197917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72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91726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91770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sqref="A1:XFD1048576"/>
    </sheetView>
  </sheetViews>
  <sheetFormatPr defaultColWidth="9.1796875" defaultRowHeight="12.5" x14ac:dyDescent="0.25"/>
  <cols>
    <col min="1" max="1" width="52.26953125" style="1" customWidth="1"/>
    <col min="2" max="2" width="17.81640625" style="1" customWidth="1"/>
    <col min="3" max="3" width="17" style="1" bestFit="1" customWidth="1"/>
    <col min="4" max="4" width="10.54296875" style="1" bestFit="1" customWidth="1"/>
    <col min="5" max="5" width="13.54296875" style="1" bestFit="1" customWidth="1"/>
    <col min="6" max="7" width="18.81640625" style="1" bestFit="1" customWidth="1"/>
    <col min="8" max="8" width="10.26953125" style="1" bestFit="1" customWidth="1"/>
    <col min="9" max="9" width="13.54296875" style="1" bestFit="1" customWidth="1"/>
    <col min="10" max="11" width="18.7265625" style="1" bestFit="1" customWidth="1"/>
    <col min="12" max="13" width="9.453125" style="1" bestFit="1" customWidth="1"/>
    <col min="14" max="16384" width="9.1796875" style="1"/>
  </cols>
  <sheetData>
    <row r="1" spans="1:13" ht="25" x14ac:dyDescent="0.5">
      <c r="B1" s="158" t="s">
        <v>125</v>
      </c>
      <c r="C1" s="158"/>
      <c r="D1" s="158"/>
      <c r="E1" s="158"/>
      <c r="F1" s="158"/>
      <c r="G1" s="158"/>
      <c r="H1" s="158"/>
      <c r="I1" s="158"/>
      <c r="J1" s="158"/>
      <c r="K1" s="71"/>
      <c r="L1" s="71"/>
      <c r="M1" s="71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5" x14ac:dyDescent="0.25">
      <c r="A5" s="157" t="s">
        <v>126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</row>
    <row r="6" spans="1:13" ht="18" x14ac:dyDescent="0.25">
      <c r="A6" s="3"/>
      <c r="B6" s="156" t="s">
        <v>127</v>
      </c>
      <c r="C6" s="156"/>
      <c r="D6" s="156"/>
      <c r="E6" s="156"/>
      <c r="F6" s="156" t="s">
        <v>128</v>
      </c>
      <c r="G6" s="156"/>
      <c r="H6" s="156"/>
      <c r="I6" s="156"/>
      <c r="J6" s="156" t="s">
        <v>106</v>
      </c>
      <c r="K6" s="156"/>
      <c r="L6" s="156"/>
      <c r="M6" s="156"/>
    </row>
    <row r="7" spans="1:13" ht="29" x14ac:dyDescent="0.4">
      <c r="A7" s="4" t="s">
        <v>1</v>
      </c>
      <c r="B7" s="5">
        <v>2018</v>
      </c>
      <c r="C7" s="6">
        <v>2019</v>
      </c>
      <c r="D7" s="7" t="s">
        <v>118</v>
      </c>
      <c r="E7" s="7" t="s">
        <v>119</v>
      </c>
      <c r="F7" s="5">
        <v>2018</v>
      </c>
      <c r="G7" s="6">
        <v>2019</v>
      </c>
      <c r="H7" s="7" t="s">
        <v>118</v>
      </c>
      <c r="I7" s="7" t="s">
        <v>119</v>
      </c>
      <c r="J7" s="5" t="s">
        <v>129</v>
      </c>
      <c r="K7" s="5" t="s">
        <v>130</v>
      </c>
      <c r="L7" s="7" t="s">
        <v>118</v>
      </c>
      <c r="M7" s="7" t="s">
        <v>117</v>
      </c>
    </row>
    <row r="8" spans="1:13" ht="16.5" x14ac:dyDescent="0.35">
      <c r="A8" s="88" t="s">
        <v>2</v>
      </c>
      <c r="B8" s="8">
        <f>B9+B18+B20</f>
        <v>1783130.9273600001</v>
      </c>
      <c r="C8" s="8">
        <f>C9+C18+C20</f>
        <v>1888997.2415300002</v>
      </c>
      <c r="D8" s="10">
        <f t="shared" ref="D8:D48" si="0">(C8-B8)/B8*100</f>
        <v>5.9371026852604505</v>
      </c>
      <c r="E8" s="10">
        <f>C8/C$48*100</f>
        <v>12.368049678497259</v>
      </c>
      <c r="F8" s="8">
        <f>F9+F18+F20</f>
        <v>7507665.2878799988</v>
      </c>
      <c r="G8" s="8">
        <f>G9+G18+G20</f>
        <v>7583715.104460001</v>
      </c>
      <c r="H8" s="10">
        <f t="shared" ref="H8:H48" si="1">(G8-F8)/F8*100</f>
        <v>1.0129622680805075</v>
      </c>
      <c r="I8" s="10">
        <f>G8/G$48*100</f>
        <v>12.683439820423128</v>
      </c>
      <c r="J8" s="8">
        <f>J9+J18+J20</f>
        <v>21934056.375370003</v>
      </c>
      <c r="K8" s="8">
        <f>K9+K18+K20</f>
        <v>22703261.564090002</v>
      </c>
      <c r="L8" s="10">
        <f t="shared" ref="L8:L48" si="2">(K8-J8)/J8*100</f>
        <v>3.5068989317623354</v>
      </c>
      <c r="M8" s="10">
        <f>K8/K$48*100</f>
        <v>12.680285431888748</v>
      </c>
    </row>
    <row r="9" spans="1:13" ht="15.5" x14ac:dyDescent="0.35">
      <c r="A9" s="9" t="s">
        <v>3</v>
      </c>
      <c r="B9" s="8">
        <f>B10+B11+B12+B13+B14+B15+B16+B17</f>
        <v>1157047.80703</v>
      </c>
      <c r="C9" s="8">
        <f>C10+C11+C12+C13+C14+C15+C16+C17</f>
        <v>1193829.7839300002</v>
      </c>
      <c r="D9" s="10">
        <f t="shared" si="0"/>
        <v>3.178950487310888</v>
      </c>
      <c r="E9" s="10">
        <f t="shared" ref="E9:E48" si="3">C9/C$48*100</f>
        <v>7.8164995430891393</v>
      </c>
      <c r="F9" s="8">
        <f>F10+F11+F12+F13+F14+F15+F16+F17</f>
        <v>5040432.8680099985</v>
      </c>
      <c r="G9" s="8">
        <f>G10+G11+G12+G13+G14+G15+G16+G17</f>
        <v>4942306.5983700007</v>
      </c>
      <c r="H9" s="10">
        <f t="shared" si="1"/>
        <v>-1.9467825920819921</v>
      </c>
      <c r="I9" s="10">
        <f t="shared" ref="I9:I48" si="4">G9/G$48*100</f>
        <v>8.2657968358595895</v>
      </c>
      <c r="J9" s="8">
        <f>J10+J11+J12+J13+J14+J15+J16+J17</f>
        <v>14853889.013240002</v>
      </c>
      <c r="K9" s="8">
        <f>K10+K11+K12+K13+K14+K15+K16+K17</f>
        <v>15003655.642380001</v>
      </c>
      <c r="L9" s="10">
        <f t="shared" si="2"/>
        <v>1.0082654381388239</v>
      </c>
      <c r="M9" s="10">
        <f t="shared" ref="M9:M48" si="5">K9/K$48*100</f>
        <v>8.3798812575928761</v>
      </c>
    </row>
    <row r="10" spans="1:13" ht="14" x14ac:dyDescent="0.3">
      <c r="A10" s="11" t="s">
        <v>131</v>
      </c>
      <c r="B10" s="12">
        <v>534035.62387000001</v>
      </c>
      <c r="C10" s="12">
        <v>605870.69813999999</v>
      </c>
      <c r="D10" s="13">
        <f t="shared" si="0"/>
        <v>13.451363740387242</v>
      </c>
      <c r="E10" s="13">
        <f t="shared" si="3"/>
        <v>3.9668871550452871</v>
      </c>
      <c r="F10" s="12">
        <v>2215907.1816199999</v>
      </c>
      <c r="G10" s="12">
        <v>2319802.9368799999</v>
      </c>
      <c r="H10" s="13">
        <f t="shared" si="1"/>
        <v>4.6886329951800674</v>
      </c>
      <c r="I10" s="13">
        <f t="shared" si="4"/>
        <v>3.8797713969838514</v>
      </c>
      <c r="J10" s="12">
        <v>6359182.5645199995</v>
      </c>
      <c r="K10" s="12">
        <v>6783860.4178099995</v>
      </c>
      <c r="L10" s="13">
        <f t="shared" si="2"/>
        <v>6.6781830680474465</v>
      </c>
      <c r="M10" s="13">
        <f t="shared" si="5"/>
        <v>3.7889395840808913</v>
      </c>
    </row>
    <row r="11" spans="1:13" ht="14" x14ac:dyDescent="0.3">
      <c r="A11" s="11" t="s">
        <v>132</v>
      </c>
      <c r="B11" s="12">
        <v>149357.76658</v>
      </c>
      <c r="C11" s="12">
        <v>113553.19069</v>
      </c>
      <c r="D11" s="13">
        <f t="shared" si="0"/>
        <v>-23.972356248928044</v>
      </c>
      <c r="E11" s="13">
        <f t="shared" si="3"/>
        <v>0.74347991237312139</v>
      </c>
      <c r="F11" s="12">
        <v>793744.03183999995</v>
      </c>
      <c r="G11" s="12">
        <v>622556.08580999996</v>
      </c>
      <c r="H11" s="13">
        <f t="shared" si="1"/>
        <v>-21.567147488739472</v>
      </c>
      <c r="I11" s="13">
        <f t="shared" si="4"/>
        <v>1.0411984812780697</v>
      </c>
      <c r="J11" s="12">
        <v>2389546.88533</v>
      </c>
      <c r="K11" s="12">
        <v>2154650.3185399999</v>
      </c>
      <c r="L11" s="13">
        <f t="shared" si="2"/>
        <v>-9.8301719138505419</v>
      </c>
      <c r="M11" s="13">
        <f t="shared" si="5"/>
        <v>1.2034209696201561</v>
      </c>
    </row>
    <row r="12" spans="1:13" ht="14" x14ac:dyDescent="0.3">
      <c r="A12" s="11" t="s">
        <v>133</v>
      </c>
      <c r="B12" s="12">
        <v>128537.29485999999</v>
      </c>
      <c r="C12" s="12">
        <v>125656.20443</v>
      </c>
      <c r="D12" s="13">
        <f t="shared" si="0"/>
        <v>-2.2414431804699304</v>
      </c>
      <c r="E12" s="13">
        <f t="shared" si="3"/>
        <v>0.82272337123313144</v>
      </c>
      <c r="F12" s="12">
        <v>507234.67297999997</v>
      </c>
      <c r="G12" s="12">
        <v>501540.37134000001</v>
      </c>
      <c r="H12" s="13">
        <f t="shared" si="1"/>
        <v>-1.1226167971810723</v>
      </c>
      <c r="I12" s="13">
        <f t="shared" si="4"/>
        <v>0.83880486407809396</v>
      </c>
      <c r="J12" s="12">
        <v>1493049.2404199999</v>
      </c>
      <c r="K12" s="12">
        <v>1558801.00878</v>
      </c>
      <c r="L12" s="13">
        <f t="shared" si="2"/>
        <v>4.403857996103592</v>
      </c>
      <c r="M12" s="13">
        <f t="shared" si="5"/>
        <v>0.8706256441193756</v>
      </c>
    </row>
    <row r="13" spans="1:13" ht="14" x14ac:dyDescent="0.3">
      <c r="A13" s="11" t="s">
        <v>134</v>
      </c>
      <c r="B13" s="12">
        <v>103051.37514</v>
      </c>
      <c r="C13" s="12">
        <v>118147.75103</v>
      </c>
      <c r="D13" s="13">
        <f t="shared" si="0"/>
        <v>14.649368695459794</v>
      </c>
      <c r="E13" s="13">
        <f t="shared" si="3"/>
        <v>0.77356240761803075</v>
      </c>
      <c r="F13" s="12">
        <v>433730.39185999997</v>
      </c>
      <c r="G13" s="12">
        <v>463722.31510000001</v>
      </c>
      <c r="H13" s="13">
        <f t="shared" si="1"/>
        <v>6.9148770302637361</v>
      </c>
      <c r="I13" s="13">
        <f t="shared" si="4"/>
        <v>0.77555577918521257</v>
      </c>
      <c r="J13" s="12">
        <v>1315220.15885</v>
      </c>
      <c r="K13" s="12">
        <v>1417462.92026</v>
      </c>
      <c r="L13" s="13">
        <f t="shared" si="2"/>
        <v>7.7738134351133192</v>
      </c>
      <c r="M13" s="13">
        <f t="shared" si="5"/>
        <v>0.79168512274222191</v>
      </c>
    </row>
    <row r="14" spans="1:13" ht="14" x14ac:dyDescent="0.3">
      <c r="A14" s="11" t="s">
        <v>135</v>
      </c>
      <c r="B14" s="12">
        <v>147757.61514000001</v>
      </c>
      <c r="C14" s="12">
        <v>136439.73095</v>
      </c>
      <c r="D14" s="13">
        <f t="shared" si="0"/>
        <v>-7.6597637145647903</v>
      </c>
      <c r="E14" s="13">
        <f t="shared" si="3"/>
        <v>0.89332759911476023</v>
      </c>
      <c r="F14" s="12">
        <v>558695.61869000003</v>
      </c>
      <c r="G14" s="12">
        <v>570178.08487999998</v>
      </c>
      <c r="H14" s="13">
        <f t="shared" si="1"/>
        <v>2.0552275346141835</v>
      </c>
      <c r="I14" s="13">
        <f t="shared" si="4"/>
        <v>0.95359851034574594</v>
      </c>
      <c r="J14" s="12">
        <v>1812535.73997</v>
      </c>
      <c r="K14" s="12">
        <v>1645153.7058999999</v>
      </c>
      <c r="L14" s="13">
        <f t="shared" si="2"/>
        <v>-9.2346887500695818</v>
      </c>
      <c r="M14" s="13">
        <f t="shared" si="5"/>
        <v>0.91885557990212552</v>
      </c>
    </row>
    <row r="15" spans="1:13" ht="14" x14ac:dyDescent="0.3">
      <c r="A15" s="11" t="s">
        <v>136</v>
      </c>
      <c r="B15" s="12">
        <v>28798.931809999998</v>
      </c>
      <c r="C15" s="12">
        <v>24139.114580000001</v>
      </c>
      <c r="D15" s="13">
        <f t="shared" si="0"/>
        <v>-16.180521071902902</v>
      </c>
      <c r="E15" s="13">
        <f t="shared" si="3"/>
        <v>0.15804881116637462</v>
      </c>
      <c r="F15" s="12">
        <v>197519.69076</v>
      </c>
      <c r="G15" s="12">
        <v>114896.66265</v>
      </c>
      <c r="H15" s="13">
        <f t="shared" si="1"/>
        <v>-41.830274132209261</v>
      </c>
      <c r="I15" s="13">
        <f t="shared" si="4"/>
        <v>0.1921597642073474</v>
      </c>
      <c r="J15" s="12">
        <v>407114.70104999997</v>
      </c>
      <c r="K15" s="12">
        <v>316853.80651999998</v>
      </c>
      <c r="L15" s="13">
        <f t="shared" si="2"/>
        <v>-22.170875750054176</v>
      </c>
      <c r="M15" s="13">
        <f t="shared" si="5"/>
        <v>0.17697002236934295</v>
      </c>
    </row>
    <row r="16" spans="1:13" ht="14" x14ac:dyDescent="0.3">
      <c r="A16" s="11" t="s">
        <v>137</v>
      </c>
      <c r="B16" s="12">
        <v>53878.586889999999</v>
      </c>
      <c r="C16" s="12">
        <v>60277.450449999997</v>
      </c>
      <c r="D16" s="13">
        <f t="shared" si="0"/>
        <v>11.876450236276785</v>
      </c>
      <c r="E16" s="13">
        <f t="shared" si="3"/>
        <v>0.39466150890454704</v>
      </c>
      <c r="F16" s="12">
        <v>280083.63416999998</v>
      </c>
      <c r="G16" s="12">
        <v>298567.37881999998</v>
      </c>
      <c r="H16" s="13">
        <f t="shared" si="1"/>
        <v>6.5993661874513831</v>
      </c>
      <c r="I16" s="13">
        <f t="shared" si="4"/>
        <v>0.49934119747956812</v>
      </c>
      <c r="J16" s="12">
        <v>979617.11999000004</v>
      </c>
      <c r="K16" s="12">
        <v>1030045.74175</v>
      </c>
      <c r="L16" s="13">
        <f t="shared" si="2"/>
        <v>5.1477889402866692</v>
      </c>
      <c r="M16" s="13">
        <f t="shared" si="5"/>
        <v>0.57530386003880274</v>
      </c>
    </row>
    <row r="17" spans="1:13" ht="14" x14ac:dyDescent="0.3">
      <c r="A17" s="11" t="s">
        <v>138</v>
      </c>
      <c r="B17" s="12">
        <v>11630.61274</v>
      </c>
      <c r="C17" s="12">
        <v>9745.6436599999997</v>
      </c>
      <c r="D17" s="13">
        <f t="shared" si="0"/>
        <v>-16.206962798419173</v>
      </c>
      <c r="E17" s="13">
        <f t="shared" si="3"/>
        <v>6.380877763388601E-2</v>
      </c>
      <c r="F17" s="12">
        <v>53517.646090000002</v>
      </c>
      <c r="G17" s="12">
        <v>51042.762889999998</v>
      </c>
      <c r="H17" s="13">
        <f t="shared" si="1"/>
        <v>-4.6244246165797751</v>
      </c>
      <c r="I17" s="13">
        <f t="shared" si="4"/>
        <v>8.536684230169797E-2</v>
      </c>
      <c r="J17" s="12">
        <v>97622.603109999996</v>
      </c>
      <c r="K17" s="12">
        <v>96827.722819999995</v>
      </c>
      <c r="L17" s="13">
        <f t="shared" si="2"/>
        <v>-0.81423795788803044</v>
      </c>
      <c r="M17" s="13">
        <f t="shared" si="5"/>
        <v>5.4080474719959949E-2</v>
      </c>
    </row>
    <row r="18" spans="1:13" ht="15.5" x14ac:dyDescent="0.35">
      <c r="A18" s="9" t="s">
        <v>12</v>
      </c>
      <c r="B18" s="8">
        <f>B19</f>
        <v>213739.28440999999</v>
      </c>
      <c r="C18" s="8">
        <f>C19</f>
        <v>217988.61903</v>
      </c>
      <c r="D18" s="10">
        <f t="shared" si="0"/>
        <v>1.9880924705674743</v>
      </c>
      <c r="E18" s="10">
        <f t="shared" si="3"/>
        <v>1.4272620468870256</v>
      </c>
      <c r="F18" s="8">
        <f>F19</f>
        <v>828944.81990999996</v>
      </c>
      <c r="G18" s="8">
        <f>G19</f>
        <v>887521.99402999994</v>
      </c>
      <c r="H18" s="10">
        <f t="shared" si="1"/>
        <v>7.0664744761128748</v>
      </c>
      <c r="I18" s="10">
        <f t="shared" si="4"/>
        <v>1.4843426533733142</v>
      </c>
      <c r="J18" s="8">
        <f>J19</f>
        <v>2399014.51719</v>
      </c>
      <c r="K18" s="8">
        <f>K19</f>
        <v>2569194.5941300001</v>
      </c>
      <c r="L18" s="10">
        <f t="shared" si="2"/>
        <v>7.0937493591883065</v>
      </c>
      <c r="M18" s="10">
        <f t="shared" si="5"/>
        <v>1.434953330016826</v>
      </c>
    </row>
    <row r="19" spans="1:13" ht="14" x14ac:dyDescent="0.3">
      <c r="A19" s="11" t="s">
        <v>139</v>
      </c>
      <c r="B19" s="12">
        <v>213739.28440999999</v>
      </c>
      <c r="C19" s="12">
        <v>217988.61903</v>
      </c>
      <c r="D19" s="13">
        <f t="shared" si="0"/>
        <v>1.9880924705674743</v>
      </c>
      <c r="E19" s="13">
        <f t="shared" si="3"/>
        <v>1.4272620468870256</v>
      </c>
      <c r="F19" s="12">
        <v>828944.81990999996</v>
      </c>
      <c r="G19" s="12">
        <v>887521.99402999994</v>
      </c>
      <c r="H19" s="13">
        <f t="shared" si="1"/>
        <v>7.0664744761128748</v>
      </c>
      <c r="I19" s="13">
        <f t="shared" si="4"/>
        <v>1.4843426533733142</v>
      </c>
      <c r="J19" s="12">
        <v>2399014.51719</v>
      </c>
      <c r="K19" s="12">
        <v>2569194.5941300001</v>
      </c>
      <c r="L19" s="13">
        <f t="shared" si="2"/>
        <v>7.0937493591883065</v>
      </c>
      <c r="M19" s="13">
        <f t="shared" si="5"/>
        <v>1.434953330016826</v>
      </c>
    </row>
    <row r="20" spans="1:13" ht="15.5" x14ac:dyDescent="0.35">
      <c r="A20" s="9" t="s">
        <v>111</v>
      </c>
      <c r="B20" s="8">
        <f>B21</f>
        <v>412343.83591999998</v>
      </c>
      <c r="C20" s="8">
        <f>C21</f>
        <v>477178.83857000002</v>
      </c>
      <c r="D20" s="10">
        <f t="shared" si="0"/>
        <v>15.723529007131528</v>
      </c>
      <c r="E20" s="10">
        <f t="shared" si="3"/>
        <v>3.1242880885210944</v>
      </c>
      <c r="F20" s="8">
        <f>F21</f>
        <v>1638287.59996</v>
      </c>
      <c r="G20" s="8">
        <f>G21</f>
        <v>1753886.5120600001</v>
      </c>
      <c r="H20" s="10">
        <f t="shared" si="1"/>
        <v>7.0560817345393145</v>
      </c>
      <c r="I20" s="10">
        <f t="shared" si="4"/>
        <v>2.9333003311902255</v>
      </c>
      <c r="J20" s="8">
        <f>J21</f>
        <v>4681152.8449400002</v>
      </c>
      <c r="K20" s="8">
        <f>K21</f>
        <v>5130411.3275800003</v>
      </c>
      <c r="L20" s="10">
        <f t="shared" si="2"/>
        <v>9.5971761128376123</v>
      </c>
      <c r="M20" s="10">
        <f t="shared" si="5"/>
        <v>2.8654508442790454</v>
      </c>
    </row>
    <row r="21" spans="1:13" ht="14" x14ac:dyDescent="0.3">
      <c r="A21" s="11" t="s">
        <v>140</v>
      </c>
      <c r="B21" s="12">
        <v>412343.83591999998</v>
      </c>
      <c r="C21" s="12">
        <v>477178.83857000002</v>
      </c>
      <c r="D21" s="13">
        <f t="shared" si="0"/>
        <v>15.723529007131528</v>
      </c>
      <c r="E21" s="13">
        <f t="shared" si="3"/>
        <v>3.1242880885210944</v>
      </c>
      <c r="F21" s="12">
        <v>1638287.59996</v>
      </c>
      <c r="G21" s="12">
        <v>1753886.5120600001</v>
      </c>
      <c r="H21" s="13">
        <f t="shared" si="1"/>
        <v>7.0560817345393145</v>
      </c>
      <c r="I21" s="13">
        <f t="shared" si="4"/>
        <v>2.9333003311902255</v>
      </c>
      <c r="J21" s="12">
        <v>4681152.8449400002</v>
      </c>
      <c r="K21" s="12">
        <v>5130411.3275800003</v>
      </c>
      <c r="L21" s="13">
        <f t="shared" si="2"/>
        <v>9.5971761128376123</v>
      </c>
      <c r="M21" s="13">
        <f t="shared" si="5"/>
        <v>2.8654508442790454</v>
      </c>
    </row>
    <row r="22" spans="1:13" ht="16.5" x14ac:dyDescent="0.35">
      <c r="A22" s="88" t="s">
        <v>14</v>
      </c>
      <c r="B22" s="8">
        <f>B23+B27+B29</f>
        <v>11355166.698690001</v>
      </c>
      <c r="C22" s="8">
        <f>C23+C27+C29</f>
        <v>11791348.387599997</v>
      </c>
      <c r="D22" s="10">
        <f t="shared" si="0"/>
        <v>3.841261872098424</v>
      </c>
      <c r="E22" s="10">
        <f t="shared" si="3"/>
        <v>77.202856324017148</v>
      </c>
      <c r="F22" s="8">
        <f>F23+F27+F29</f>
        <v>44635352.111949995</v>
      </c>
      <c r="G22" s="8">
        <f>G23+G27+G29</f>
        <v>46085037.294719994</v>
      </c>
      <c r="H22" s="10">
        <f t="shared" si="1"/>
        <v>3.2478408126680423</v>
      </c>
      <c r="I22" s="10">
        <f t="shared" si="4"/>
        <v>77.07525785162747</v>
      </c>
      <c r="J22" s="8">
        <f>J23+J27+J29</f>
        <v>127131585.28299999</v>
      </c>
      <c r="K22" s="8">
        <f>K23+K27+K29</f>
        <v>137684780.06085998</v>
      </c>
      <c r="L22" s="10">
        <f t="shared" si="2"/>
        <v>8.3010014815501219</v>
      </c>
      <c r="M22" s="10">
        <f t="shared" si="5"/>
        <v>76.900065916520575</v>
      </c>
    </row>
    <row r="23" spans="1:13" ht="15.5" x14ac:dyDescent="0.35">
      <c r="A23" s="9" t="s">
        <v>15</v>
      </c>
      <c r="B23" s="8">
        <f>B24+B25+B26</f>
        <v>1046594.84204</v>
      </c>
      <c r="C23" s="8">
        <f>C24+C25+C26</f>
        <v>1063872.0651100001</v>
      </c>
      <c r="D23" s="10">
        <f>(C23-B23)/B23*100</f>
        <v>1.6508033840797149</v>
      </c>
      <c r="E23" s="10">
        <f t="shared" si="3"/>
        <v>6.9656123701845987</v>
      </c>
      <c r="F23" s="8">
        <f>F24+F25+F26</f>
        <v>4227687.3912599999</v>
      </c>
      <c r="G23" s="8">
        <f>G24+G25+G26</f>
        <v>4124465.7403000002</v>
      </c>
      <c r="H23" s="10">
        <f t="shared" si="1"/>
        <v>-2.441562996672658</v>
      </c>
      <c r="I23" s="10">
        <f t="shared" si="4"/>
        <v>6.8979929082155165</v>
      </c>
      <c r="J23" s="8">
        <f>J24+J25+J26</f>
        <v>12199036.499770001</v>
      </c>
      <c r="K23" s="8">
        <f>K24+K25+K26</f>
        <v>12304262.184319999</v>
      </c>
      <c r="L23" s="10">
        <f t="shared" si="2"/>
        <v>0.8625737331959159</v>
      </c>
      <c r="M23" s="10">
        <f t="shared" si="5"/>
        <v>6.8722089152491437</v>
      </c>
    </row>
    <row r="24" spans="1:13" ht="14" x14ac:dyDescent="0.3">
      <c r="A24" s="11" t="s">
        <v>141</v>
      </c>
      <c r="B24" s="12">
        <v>706266.24419</v>
      </c>
      <c r="C24" s="12">
        <v>691777.29154000001</v>
      </c>
      <c r="D24" s="13">
        <f t="shared" si="0"/>
        <v>-2.0514859331295137</v>
      </c>
      <c r="E24" s="13">
        <f t="shared" si="3"/>
        <v>4.5293533098508343</v>
      </c>
      <c r="F24" s="12">
        <v>2891029.02324</v>
      </c>
      <c r="G24" s="12">
        <v>2735080.7932600002</v>
      </c>
      <c r="H24" s="13">
        <f t="shared" si="1"/>
        <v>-5.3942118438239461</v>
      </c>
      <c r="I24" s="13">
        <f t="shared" si="4"/>
        <v>4.5743058866896193</v>
      </c>
      <c r="J24" s="12">
        <v>8326808.0170600004</v>
      </c>
      <c r="K24" s="12">
        <v>8302107.33665</v>
      </c>
      <c r="L24" s="13">
        <f t="shared" si="2"/>
        <v>-0.29664044564728326</v>
      </c>
      <c r="M24" s="13">
        <f t="shared" si="5"/>
        <v>4.6369148510983678</v>
      </c>
    </row>
    <row r="25" spans="1:13" ht="14" x14ac:dyDescent="0.3">
      <c r="A25" s="11" t="s">
        <v>142</v>
      </c>
      <c r="B25" s="12">
        <v>149690.21275999999</v>
      </c>
      <c r="C25" s="12">
        <v>141964.11048</v>
      </c>
      <c r="D25" s="13">
        <f t="shared" si="0"/>
        <v>-5.1613944142008394</v>
      </c>
      <c r="E25" s="13">
        <f t="shared" si="3"/>
        <v>0.92949800686748552</v>
      </c>
      <c r="F25" s="12">
        <v>592125.87317000004</v>
      </c>
      <c r="G25" s="12">
        <v>581786.78969000001</v>
      </c>
      <c r="H25" s="13">
        <f t="shared" si="1"/>
        <v>-1.7460955429373153</v>
      </c>
      <c r="I25" s="13">
        <f t="shared" si="4"/>
        <v>0.9730135736521327</v>
      </c>
      <c r="J25" s="12">
        <v>1629838.45362</v>
      </c>
      <c r="K25" s="12">
        <v>1673328.64316</v>
      </c>
      <c r="L25" s="13">
        <f t="shared" si="2"/>
        <v>2.6683742455213757</v>
      </c>
      <c r="M25" s="13">
        <f t="shared" si="5"/>
        <v>0.9345919200519236</v>
      </c>
    </row>
    <row r="26" spans="1:13" ht="14" x14ac:dyDescent="0.3">
      <c r="A26" s="11" t="s">
        <v>143</v>
      </c>
      <c r="B26" s="12">
        <v>190638.38509</v>
      </c>
      <c r="C26" s="12">
        <v>230130.66308999999</v>
      </c>
      <c r="D26" s="13">
        <f t="shared" si="0"/>
        <v>20.715805991199392</v>
      </c>
      <c r="E26" s="13">
        <f t="shared" si="3"/>
        <v>1.5067610534662776</v>
      </c>
      <c r="F26" s="12">
        <v>744532.49485000002</v>
      </c>
      <c r="G26" s="12">
        <v>807598.15734999999</v>
      </c>
      <c r="H26" s="13">
        <f t="shared" si="1"/>
        <v>8.4705050399050386</v>
      </c>
      <c r="I26" s="13">
        <f t="shared" si="4"/>
        <v>1.3506734478737643</v>
      </c>
      <c r="J26" s="12">
        <v>2242390.0290899999</v>
      </c>
      <c r="K26" s="12">
        <v>2328826.2045100001</v>
      </c>
      <c r="L26" s="13">
        <f t="shared" si="2"/>
        <v>3.854645012628668</v>
      </c>
      <c r="M26" s="13">
        <f t="shared" si="5"/>
        <v>1.300702144098852</v>
      </c>
    </row>
    <row r="27" spans="1:13" ht="15.5" x14ac:dyDescent="0.35">
      <c r="A27" s="9" t="s">
        <v>19</v>
      </c>
      <c r="B27" s="8">
        <f>B28</f>
        <v>1348072.8003799999</v>
      </c>
      <c r="C27" s="8">
        <f>C28</f>
        <v>1766008.3533000001</v>
      </c>
      <c r="D27" s="10">
        <f t="shared" si="0"/>
        <v>31.002446811640354</v>
      </c>
      <c r="E27" s="10">
        <f t="shared" si="3"/>
        <v>11.562790334497508</v>
      </c>
      <c r="F27" s="8">
        <f>F28</f>
        <v>5517807.6770000001</v>
      </c>
      <c r="G27" s="8">
        <f>G28</f>
        <v>6751626.67619</v>
      </c>
      <c r="H27" s="10">
        <f t="shared" si="1"/>
        <v>22.360674228153236</v>
      </c>
      <c r="I27" s="10">
        <f t="shared" si="4"/>
        <v>11.29180743974122</v>
      </c>
      <c r="J27" s="8">
        <f>J28</f>
        <v>16251646.439470001</v>
      </c>
      <c r="K27" s="8">
        <f>K28</f>
        <v>18588942.589230001</v>
      </c>
      <c r="L27" s="10">
        <f t="shared" si="2"/>
        <v>14.381903756430875</v>
      </c>
      <c r="M27" s="10">
        <f t="shared" si="5"/>
        <v>10.382345164064862</v>
      </c>
    </row>
    <row r="28" spans="1:13" ht="14" x14ac:dyDescent="0.3">
      <c r="A28" s="11" t="s">
        <v>144</v>
      </c>
      <c r="B28" s="12">
        <v>1348072.8003799999</v>
      </c>
      <c r="C28" s="12">
        <v>1766008.3533000001</v>
      </c>
      <c r="D28" s="13">
        <f t="shared" si="0"/>
        <v>31.002446811640354</v>
      </c>
      <c r="E28" s="13">
        <f t="shared" si="3"/>
        <v>11.562790334497508</v>
      </c>
      <c r="F28" s="12">
        <v>5517807.6770000001</v>
      </c>
      <c r="G28" s="12">
        <v>6751626.67619</v>
      </c>
      <c r="H28" s="13">
        <f t="shared" si="1"/>
        <v>22.360674228153236</v>
      </c>
      <c r="I28" s="13">
        <f t="shared" si="4"/>
        <v>11.29180743974122</v>
      </c>
      <c r="J28" s="12">
        <v>16251646.439470001</v>
      </c>
      <c r="K28" s="12">
        <v>18588942.589230001</v>
      </c>
      <c r="L28" s="13">
        <f t="shared" si="2"/>
        <v>14.381903756430875</v>
      </c>
      <c r="M28" s="13">
        <f t="shared" si="5"/>
        <v>10.382345164064862</v>
      </c>
    </row>
    <row r="29" spans="1:13" ht="15.5" x14ac:dyDescent="0.35">
      <c r="A29" s="9" t="s">
        <v>21</v>
      </c>
      <c r="B29" s="8">
        <f>B30+B31+B32+B33+B34+B35+B36+B37+B38+B39+B40+B41</f>
        <v>8960499.0562700015</v>
      </c>
      <c r="C29" s="8">
        <f>C30+C31+C32+C33+C34+C35+C36+C37+C38+C39+C40+C41</f>
        <v>8961467.9691899978</v>
      </c>
      <c r="D29" s="10">
        <f t="shared" si="0"/>
        <v>1.0813157993899024E-2</v>
      </c>
      <c r="E29" s="10">
        <f t="shared" si="3"/>
        <v>58.67445361933504</v>
      </c>
      <c r="F29" s="8">
        <f>F30+F31+F32+F33+F34+F35+F36+F37+F38+F39+F40+F41</f>
        <v>34889857.043689996</v>
      </c>
      <c r="G29" s="8">
        <f>G30+G31+G32+G33+G34+G35+G36+G37+G38+G39+G40+G41</f>
        <v>35208944.878229998</v>
      </c>
      <c r="H29" s="10">
        <f t="shared" si="1"/>
        <v>0.91455758658005348</v>
      </c>
      <c r="I29" s="10">
        <f t="shared" si="4"/>
        <v>58.885457503670743</v>
      </c>
      <c r="J29" s="8">
        <f>J30+J31+J32+J33+J34+J35+J36+J37+J38+J39+J40+J41</f>
        <v>98680902.343759999</v>
      </c>
      <c r="K29" s="8">
        <f>K30+K31+K32+K33+K34+K35+K36+K37+K38+K39+K40+K41</f>
        <v>106791575.28730999</v>
      </c>
      <c r="L29" s="10">
        <f t="shared" si="2"/>
        <v>8.2190907773583639</v>
      </c>
      <c r="M29" s="10">
        <f t="shared" si="5"/>
        <v>59.645511837206577</v>
      </c>
    </row>
    <row r="30" spans="1:13" ht="14" x14ac:dyDescent="0.3">
      <c r="A30" s="11" t="s">
        <v>145</v>
      </c>
      <c r="B30" s="12">
        <v>1464978.9456799999</v>
      </c>
      <c r="C30" s="12">
        <v>1508263.0010500001</v>
      </c>
      <c r="D30" s="13">
        <f t="shared" si="0"/>
        <v>2.9545854906405506</v>
      </c>
      <c r="E30" s="13">
        <f t="shared" si="3"/>
        <v>9.8752244392462281</v>
      </c>
      <c r="F30" s="12">
        <v>5976275.1747199995</v>
      </c>
      <c r="G30" s="12">
        <v>6018508.24486</v>
      </c>
      <c r="H30" s="13">
        <f t="shared" si="1"/>
        <v>0.70667880753966683</v>
      </c>
      <c r="I30" s="13">
        <f t="shared" si="4"/>
        <v>10.065698154656312</v>
      </c>
      <c r="J30" s="12">
        <v>17603980.480300002</v>
      </c>
      <c r="K30" s="12">
        <v>17673325.81642</v>
      </c>
      <c r="L30" s="13">
        <f t="shared" si="2"/>
        <v>0.3939185015434446</v>
      </c>
      <c r="M30" s="13">
        <f t="shared" si="5"/>
        <v>9.8709524730772493</v>
      </c>
    </row>
    <row r="31" spans="1:13" ht="14" x14ac:dyDescent="0.3">
      <c r="A31" s="11" t="s">
        <v>146</v>
      </c>
      <c r="B31" s="12">
        <v>2901991.04024</v>
      </c>
      <c r="C31" s="12">
        <v>2616596.7447199998</v>
      </c>
      <c r="D31" s="13">
        <f t="shared" si="0"/>
        <v>-9.8344306223770257</v>
      </c>
      <c r="E31" s="13">
        <f t="shared" si="3"/>
        <v>17.131945889491764</v>
      </c>
      <c r="F31" s="12">
        <v>11127548.049419999</v>
      </c>
      <c r="G31" s="12">
        <v>10372738.834650001</v>
      </c>
      <c r="H31" s="13">
        <f t="shared" si="1"/>
        <v>-6.783248307872654</v>
      </c>
      <c r="I31" s="13">
        <f t="shared" si="4"/>
        <v>17.347962966709719</v>
      </c>
      <c r="J31" s="12">
        <v>30361933.050280001</v>
      </c>
      <c r="K31" s="12">
        <v>30810291.60317</v>
      </c>
      <c r="L31" s="13">
        <f t="shared" si="2"/>
        <v>1.4767128039822359</v>
      </c>
      <c r="M31" s="13">
        <f t="shared" si="5"/>
        <v>17.208245197063178</v>
      </c>
    </row>
    <row r="32" spans="1:13" ht="14" x14ac:dyDescent="0.3">
      <c r="A32" s="11" t="s">
        <v>147</v>
      </c>
      <c r="B32" s="12">
        <v>42637.633880000001</v>
      </c>
      <c r="C32" s="12">
        <v>114409.18839</v>
      </c>
      <c r="D32" s="13">
        <f t="shared" si="0"/>
        <v>168.32912143294567</v>
      </c>
      <c r="E32" s="13">
        <f t="shared" si="3"/>
        <v>0.74908448491855528</v>
      </c>
      <c r="F32" s="12">
        <v>220630.86165000001</v>
      </c>
      <c r="G32" s="12">
        <v>381675.98483999999</v>
      </c>
      <c r="H32" s="13">
        <f t="shared" si="1"/>
        <v>72.993017380077831</v>
      </c>
      <c r="I32" s="13">
        <f t="shared" si="4"/>
        <v>0.63833679376640717</v>
      </c>
      <c r="J32" s="12">
        <v>1187798.4232099999</v>
      </c>
      <c r="K32" s="12">
        <v>1151565.8635100001</v>
      </c>
      <c r="L32" s="13">
        <f t="shared" si="2"/>
        <v>-3.0503963460468442</v>
      </c>
      <c r="M32" s="13">
        <f t="shared" si="5"/>
        <v>0.64317559843571881</v>
      </c>
    </row>
    <row r="33" spans="1:13" ht="14" x14ac:dyDescent="0.3">
      <c r="A33" s="11" t="s">
        <v>148</v>
      </c>
      <c r="B33" s="12">
        <v>948811.22777</v>
      </c>
      <c r="C33" s="12">
        <v>938410.37110999995</v>
      </c>
      <c r="D33" s="13">
        <f t="shared" si="0"/>
        <v>-1.0961987332765106</v>
      </c>
      <c r="E33" s="13">
        <f t="shared" si="3"/>
        <v>6.1441625395413277</v>
      </c>
      <c r="F33" s="12">
        <v>3623915.3049900001</v>
      </c>
      <c r="G33" s="12">
        <v>3618937.9749400001</v>
      </c>
      <c r="H33" s="13">
        <f t="shared" si="1"/>
        <v>-0.13734675430042159</v>
      </c>
      <c r="I33" s="13">
        <f t="shared" si="4"/>
        <v>6.0525192978308473</v>
      </c>
      <c r="J33" s="12">
        <v>11112494.31397</v>
      </c>
      <c r="K33" s="12">
        <v>11299298.052379999</v>
      </c>
      <c r="L33" s="13">
        <f t="shared" si="2"/>
        <v>1.6810243778947149</v>
      </c>
      <c r="M33" s="13">
        <f t="shared" si="5"/>
        <v>6.3109137019672943</v>
      </c>
    </row>
    <row r="34" spans="1:13" ht="14" x14ac:dyDescent="0.3">
      <c r="A34" s="11" t="s">
        <v>149</v>
      </c>
      <c r="B34" s="12">
        <v>602380.41044999997</v>
      </c>
      <c r="C34" s="12">
        <v>661867.09161999996</v>
      </c>
      <c r="D34" s="13">
        <f t="shared" si="0"/>
        <v>9.8752682089315105</v>
      </c>
      <c r="E34" s="13">
        <f t="shared" si="3"/>
        <v>4.3335188055057046</v>
      </c>
      <c r="F34" s="12">
        <v>2297135.2250700002</v>
      </c>
      <c r="G34" s="12">
        <v>2548377.4953200002</v>
      </c>
      <c r="H34" s="13">
        <f t="shared" si="1"/>
        <v>10.937199843877018</v>
      </c>
      <c r="I34" s="13">
        <f t="shared" si="4"/>
        <v>4.262052589845192</v>
      </c>
      <c r="J34" s="12">
        <v>6554706.4075699998</v>
      </c>
      <c r="K34" s="12">
        <v>7564886.2796599995</v>
      </c>
      <c r="L34" s="13">
        <f t="shared" si="2"/>
        <v>15.411519742872812</v>
      </c>
      <c r="M34" s="13">
        <f t="shared" si="5"/>
        <v>4.2251602050690931</v>
      </c>
    </row>
    <row r="35" spans="1:13" ht="14" x14ac:dyDescent="0.3">
      <c r="A35" s="11" t="s">
        <v>150</v>
      </c>
      <c r="B35" s="12">
        <v>698004.58819000004</v>
      </c>
      <c r="C35" s="12">
        <v>709657.15795999998</v>
      </c>
      <c r="D35" s="13">
        <f t="shared" si="0"/>
        <v>1.6694116295447703</v>
      </c>
      <c r="E35" s="13">
        <f t="shared" si="3"/>
        <v>4.6464202230604812</v>
      </c>
      <c r="F35" s="12">
        <v>2683395.4209699999</v>
      </c>
      <c r="G35" s="12">
        <v>2728359.7799900002</v>
      </c>
      <c r="H35" s="13">
        <f t="shared" si="1"/>
        <v>1.6756516266151527</v>
      </c>
      <c r="I35" s="13">
        <f t="shared" si="4"/>
        <v>4.563065278865075</v>
      </c>
      <c r="J35" s="12">
        <v>7368808.9714000002</v>
      </c>
      <c r="K35" s="12">
        <v>8128708.8432</v>
      </c>
      <c r="L35" s="13">
        <f t="shared" si="2"/>
        <v>10.312383924584578</v>
      </c>
      <c r="M35" s="13">
        <f t="shared" si="5"/>
        <v>4.5400678679370028</v>
      </c>
    </row>
    <row r="36" spans="1:13" ht="14" x14ac:dyDescent="0.3">
      <c r="A36" s="11" t="s">
        <v>151</v>
      </c>
      <c r="B36" s="12">
        <v>1122432.52899</v>
      </c>
      <c r="C36" s="12">
        <v>1239536.5082400001</v>
      </c>
      <c r="D36" s="13">
        <f t="shared" si="0"/>
        <v>10.433052876271674</v>
      </c>
      <c r="E36" s="13">
        <f t="shared" si="3"/>
        <v>8.1157604548994655</v>
      </c>
      <c r="F36" s="12">
        <v>4674627.0192</v>
      </c>
      <c r="G36" s="12">
        <v>4940943.9939799998</v>
      </c>
      <c r="H36" s="13">
        <f t="shared" si="1"/>
        <v>5.6970743053116655</v>
      </c>
      <c r="I36" s="13">
        <f t="shared" si="4"/>
        <v>8.2635179381766495</v>
      </c>
      <c r="J36" s="12">
        <v>12161191.10299</v>
      </c>
      <c r="K36" s="12">
        <v>15765542.262770001</v>
      </c>
      <c r="L36" s="13">
        <f t="shared" si="2"/>
        <v>29.638142590274903</v>
      </c>
      <c r="M36" s="13">
        <f t="shared" si="5"/>
        <v>8.8054121790426425</v>
      </c>
    </row>
    <row r="37" spans="1:13" ht="14" x14ac:dyDescent="0.3">
      <c r="A37" s="14" t="s">
        <v>152</v>
      </c>
      <c r="B37" s="12">
        <v>258397.52884000001</v>
      </c>
      <c r="C37" s="12">
        <v>311654.00571</v>
      </c>
      <c r="D37" s="13">
        <f t="shared" si="0"/>
        <v>20.610288770592867</v>
      </c>
      <c r="E37" s="13">
        <f t="shared" si="3"/>
        <v>2.0405282444996797</v>
      </c>
      <c r="F37" s="12">
        <v>972959.35889999999</v>
      </c>
      <c r="G37" s="12">
        <v>1146872.1880999999</v>
      </c>
      <c r="H37" s="13">
        <f t="shared" si="1"/>
        <v>17.874624218283977</v>
      </c>
      <c r="I37" s="13">
        <f t="shared" si="4"/>
        <v>1.9180947832453041</v>
      </c>
      <c r="J37" s="12">
        <v>2816090.89127</v>
      </c>
      <c r="K37" s="12">
        <v>3160583.6066700001</v>
      </c>
      <c r="L37" s="13">
        <f t="shared" si="2"/>
        <v>12.233011245053985</v>
      </c>
      <c r="M37" s="13">
        <f t="shared" si="5"/>
        <v>1.7652574785692641</v>
      </c>
    </row>
    <row r="38" spans="1:13" ht="14" x14ac:dyDescent="0.3">
      <c r="A38" s="11" t="s">
        <v>153</v>
      </c>
      <c r="B38" s="12">
        <v>354309.10266999999</v>
      </c>
      <c r="C38" s="12">
        <v>258863.93336</v>
      </c>
      <c r="D38" s="13">
        <f t="shared" si="0"/>
        <v>-26.93839040282764</v>
      </c>
      <c r="E38" s="13">
        <f t="shared" si="3"/>
        <v>1.6948897104659095</v>
      </c>
      <c r="F38" s="12">
        <v>1213602.43371</v>
      </c>
      <c r="G38" s="12">
        <v>1082360.27183</v>
      </c>
      <c r="H38" s="13">
        <f t="shared" si="1"/>
        <v>-10.814263240952052</v>
      </c>
      <c r="I38" s="13">
        <f t="shared" si="4"/>
        <v>1.810201356812458</v>
      </c>
      <c r="J38" s="12">
        <v>3355349.82106</v>
      </c>
      <c r="K38" s="12">
        <v>4276564.60298</v>
      </c>
      <c r="L38" s="13">
        <f t="shared" si="2"/>
        <v>27.45510396972486</v>
      </c>
      <c r="M38" s="13">
        <f t="shared" si="5"/>
        <v>2.3885581232729791</v>
      </c>
    </row>
    <row r="39" spans="1:13" ht="14" x14ac:dyDescent="0.3">
      <c r="A39" s="11" t="s">
        <v>154</v>
      </c>
      <c r="B39" s="12">
        <v>189961.07772999999</v>
      </c>
      <c r="C39" s="12">
        <v>198092.45550000001</v>
      </c>
      <c r="D39" s="13">
        <f>(C39-B39)/B39*100</f>
        <v>4.2805493984180831</v>
      </c>
      <c r="E39" s="13">
        <f t="shared" si="3"/>
        <v>1.2969935988763579</v>
      </c>
      <c r="F39" s="12">
        <v>594049.07883999997</v>
      </c>
      <c r="G39" s="12">
        <v>826470.73259999999</v>
      </c>
      <c r="H39" s="13">
        <f t="shared" si="1"/>
        <v>39.124991863273308</v>
      </c>
      <c r="I39" s="13">
        <f t="shared" si="4"/>
        <v>1.3822370244510289</v>
      </c>
      <c r="J39" s="12">
        <v>1827604.4971</v>
      </c>
      <c r="K39" s="12">
        <v>2268377.9758299999</v>
      </c>
      <c r="L39" s="13">
        <f t="shared" si="2"/>
        <v>24.117552754406596</v>
      </c>
      <c r="M39" s="13">
        <f t="shared" si="5"/>
        <v>1.2669404402418667</v>
      </c>
    </row>
    <row r="40" spans="1:13" ht="14" x14ac:dyDescent="0.3">
      <c r="A40" s="11" t="s">
        <v>155</v>
      </c>
      <c r="B40" s="12">
        <v>365936.32127000001</v>
      </c>
      <c r="C40" s="12">
        <v>393215.49865000002</v>
      </c>
      <c r="D40" s="13">
        <f>(C40-B40)/B40*100</f>
        <v>7.4546241502691721</v>
      </c>
      <c r="E40" s="13">
        <f t="shared" si="3"/>
        <v>2.574545221526749</v>
      </c>
      <c r="F40" s="12">
        <v>1465638.03198</v>
      </c>
      <c r="G40" s="12">
        <v>1505085.6603399999</v>
      </c>
      <c r="H40" s="13">
        <f t="shared" si="1"/>
        <v>2.6914986851636415</v>
      </c>
      <c r="I40" s="13">
        <f t="shared" si="4"/>
        <v>2.5171915261264917</v>
      </c>
      <c r="J40" s="12">
        <v>4216109.5440800004</v>
      </c>
      <c r="K40" s="12">
        <v>4572241.3908399995</v>
      </c>
      <c r="L40" s="13">
        <f t="shared" si="2"/>
        <v>8.4469305893642499</v>
      </c>
      <c r="M40" s="13">
        <f t="shared" si="5"/>
        <v>2.5537003014161881</v>
      </c>
    </row>
    <row r="41" spans="1:13" ht="14" x14ac:dyDescent="0.3">
      <c r="A41" s="11" t="s">
        <v>156</v>
      </c>
      <c r="B41" s="12">
        <v>10658.65056</v>
      </c>
      <c r="C41" s="12">
        <v>10902.01288</v>
      </c>
      <c r="D41" s="13">
        <f t="shared" si="0"/>
        <v>2.2832376259082481</v>
      </c>
      <c r="E41" s="13">
        <f t="shared" si="3"/>
        <v>7.1380007302840498E-2</v>
      </c>
      <c r="F41" s="12">
        <v>40081.084239999996</v>
      </c>
      <c r="G41" s="12">
        <v>38613.716780000002</v>
      </c>
      <c r="H41" s="13">
        <f t="shared" si="1"/>
        <v>-3.6609974201635871</v>
      </c>
      <c r="I41" s="13">
        <f t="shared" si="4"/>
        <v>6.4579793185264411E-2</v>
      </c>
      <c r="J41" s="12">
        <v>114834.84053</v>
      </c>
      <c r="K41" s="12">
        <v>120188.98987999999</v>
      </c>
      <c r="L41" s="13">
        <f t="shared" si="2"/>
        <v>4.6624781514816052</v>
      </c>
      <c r="M41" s="13">
        <f t="shared" si="5"/>
        <v>6.7128271114110072E-2</v>
      </c>
    </row>
    <row r="42" spans="1:13" ht="15.5" x14ac:dyDescent="0.35">
      <c r="A42" s="9" t="s">
        <v>31</v>
      </c>
      <c r="B42" s="8">
        <f>B43</f>
        <v>369344.33247000002</v>
      </c>
      <c r="C42" s="8">
        <f>C43</f>
        <v>385801.9901</v>
      </c>
      <c r="D42" s="10">
        <f t="shared" si="0"/>
        <v>4.4559117828988875</v>
      </c>
      <c r="E42" s="10">
        <f t="shared" si="3"/>
        <v>2.5260059012871392</v>
      </c>
      <c r="F42" s="8">
        <f>F43</f>
        <v>1471774.5401399999</v>
      </c>
      <c r="G42" s="8">
        <f>G43</f>
        <v>1352333.1800500001</v>
      </c>
      <c r="H42" s="10">
        <f t="shared" si="1"/>
        <v>-8.1154658429298703</v>
      </c>
      <c r="I42" s="10">
        <f t="shared" si="4"/>
        <v>2.2617195226965134</v>
      </c>
      <c r="J42" s="8">
        <f>J43</f>
        <v>4693285.0607399996</v>
      </c>
      <c r="K42" s="8">
        <f>K43</f>
        <v>4441883.68769</v>
      </c>
      <c r="L42" s="10">
        <f t="shared" si="2"/>
        <v>-5.3566184409510518</v>
      </c>
      <c r="M42" s="10">
        <f t="shared" si="5"/>
        <v>2.4808925737898657</v>
      </c>
    </row>
    <row r="43" spans="1:13" ht="14" x14ac:dyDescent="0.3">
      <c r="A43" s="11" t="s">
        <v>157</v>
      </c>
      <c r="B43" s="12">
        <v>369344.33247000002</v>
      </c>
      <c r="C43" s="12">
        <v>385801.9901</v>
      </c>
      <c r="D43" s="13">
        <f t="shared" si="0"/>
        <v>4.4559117828988875</v>
      </c>
      <c r="E43" s="13">
        <f t="shared" si="3"/>
        <v>2.5260059012871392</v>
      </c>
      <c r="F43" s="12">
        <v>1471774.5401399999</v>
      </c>
      <c r="G43" s="12">
        <v>1352333.1800500001</v>
      </c>
      <c r="H43" s="13">
        <f t="shared" si="1"/>
        <v>-8.1154658429298703</v>
      </c>
      <c r="I43" s="13">
        <f t="shared" si="4"/>
        <v>2.2617195226965134</v>
      </c>
      <c r="J43" s="12">
        <v>4693285.0607399996</v>
      </c>
      <c r="K43" s="12">
        <v>4441883.68769</v>
      </c>
      <c r="L43" s="13">
        <f t="shared" si="2"/>
        <v>-5.3566184409510518</v>
      </c>
      <c r="M43" s="13">
        <f t="shared" si="5"/>
        <v>2.4808925737898657</v>
      </c>
    </row>
    <row r="44" spans="1:13" ht="15.5" x14ac:dyDescent="0.35">
      <c r="A44" s="9" t="s">
        <v>33</v>
      </c>
      <c r="B44" s="8">
        <f>B8+B22+B42</f>
        <v>13507641.958520001</v>
      </c>
      <c r="C44" s="8">
        <f>C8+C22+C42</f>
        <v>14066147.619229998</v>
      </c>
      <c r="D44" s="10">
        <f t="shared" si="0"/>
        <v>4.1347384127080593</v>
      </c>
      <c r="E44" s="10">
        <f t="shared" si="3"/>
        <v>92.096911903801555</v>
      </c>
      <c r="F44" s="15">
        <f>F8+F22+F42</f>
        <v>53614791.939969994</v>
      </c>
      <c r="G44" s="15">
        <f>G8+G22+G42</f>
        <v>55021085.579229996</v>
      </c>
      <c r="H44" s="16">
        <f t="shared" si="1"/>
        <v>2.6229583075405074</v>
      </c>
      <c r="I44" s="16">
        <f t="shared" si="4"/>
        <v>92.020417194747111</v>
      </c>
      <c r="J44" s="15">
        <f>J8+J22+J42</f>
        <v>153758926.71910998</v>
      </c>
      <c r="K44" s="15">
        <f>K8+K22+K42</f>
        <v>164829925.31263998</v>
      </c>
      <c r="L44" s="16">
        <f t="shared" si="2"/>
        <v>7.2002314465648753</v>
      </c>
      <c r="M44" s="16">
        <f t="shared" si="5"/>
        <v>92.061243922199182</v>
      </c>
    </row>
    <row r="45" spans="1:13" ht="15.5" x14ac:dyDescent="0.35">
      <c r="A45" s="89" t="s">
        <v>34</v>
      </c>
      <c r="B45" s="90">
        <f>+B46-B44</f>
        <v>339347.98647938669</v>
      </c>
      <c r="C45" s="90">
        <f>+C46-C44</f>
        <v>427371.44377000071</v>
      </c>
      <c r="D45" s="91">
        <f t="shared" si="0"/>
        <v>25.938995013297628</v>
      </c>
      <c r="E45" s="91">
        <f t="shared" si="3"/>
        <v>2.7981783834884024</v>
      </c>
      <c r="F45" s="90">
        <f>+F46-F44</f>
        <v>1367844.7410274968</v>
      </c>
      <c r="G45" s="90">
        <f>+G46-G44</f>
        <v>1721159.5847679675</v>
      </c>
      <c r="H45" s="92">
        <f t="shared" si="1"/>
        <v>25.830039999647024</v>
      </c>
      <c r="I45" s="92">
        <f t="shared" si="4"/>
        <v>2.8785659421607979</v>
      </c>
      <c r="J45" s="90">
        <f>+J46-J44</f>
        <v>7548402.9148823321</v>
      </c>
      <c r="K45" s="90">
        <f>+K46-K44</f>
        <v>4863626.5163538158</v>
      </c>
      <c r="L45" s="92">
        <f t="shared" si="2"/>
        <v>-35.567476044969013</v>
      </c>
      <c r="M45" s="92">
        <f t="shared" si="5"/>
        <v>2.7164454890048337</v>
      </c>
    </row>
    <row r="46" spans="1:13" s="18" customFormat="1" ht="22.5" customHeight="1" x14ac:dyDescent="0.4">
      <c r="A46" s="17" t="s">
        <v>223</v>
      </c>
      <c r="B46" s="152">
        <v>13846989.944999387</v>
      </c>
      <c r="C46" s="152">
        <v>14493519.062999999</v>
      </c>
      <c r="D46" s="154">
        <f t="shared" si="0"/>
        <v>4.6690950204242405</v>
      </c>
      <c r="E46" s="93">
        <f t="shared" si="3"/>
        <v>94.89509028728996</v>
      </c>
      <c r="F46" s="153">
        <v>54982636.680997491</v>
      </c>
      <c r="G46" s="153">
        <v>56742245.163997963</v>
      </c>
      <c r="H46" s="155">
        <f t="shared" si="1"/>
        <v>3.2002984746066372</v>
      </c>
      <c r="I46" s="94">
        <f t="shared" si="4"/>
        <v>94.898983136907916</v>
      </c>
      <c r="J46" s="153">
        <v>161307329.63399231</v>
      </c>
      <c r="K46" s="153">
        <v>169693551.8289938</v>
      </c>
      <c r="L46" s="155">
        <f t="shared" si="2"/>
        <v>5.1989095684801745</v>
      </c>
      <c r="M46" s="94">
        <f t="shared" si="5"/>
        <v>94.777689411204022</v>
      </c>
    </row>
    <row r="47" spans="1:13" ht="15.5" x14ac:dyDescent="0.35">
      <c r="A47" s="151" t="s">
        <v>224</v>
      </c>
      <c r="B47" s="90">
        <f>+B48-B46</f>
        <v>646354.58200061135</v>
      </c>
      <c r="C47" s="90">
        <f>+C48-C46</f>
        <v>779683.18500000052</v>
      </c>
      <c r="D47" s="91">
        <f t="shared" si="0"/>
        <v>20.627780279163098</v>
      </c>
      <c r="E47" s="91">
        <f t="shared" si="3"/>
        <v>5.1049097127100422</v>
      </c>
      <c r="F47" s="90">
        <f t="shared" ref="F47:G47" si="6">+F48-F46</f>
        <v>2639099.3080025017</v>
      </c>
      <c r="G47" s="90">
        <f t="shared" si="6"/>
        <v>3050013.1810020357</v>
      </c>
      <c r="H47" s="150">
        <f t="shared" si="1"/>
        <v>15.570231546555521</v>
      </c>
      <c r="I47" s="150">
        <f t="shared" si="4"/>
        <v>5.1010168630920871</v>
      </c>
      <c r="J47" s="90">
        <f t="shared" ref="J47:K47" si="7">+J48-J46</f>
        <v>7948983.1120076776</v>
      </c>
      <c r="K47" s="90">
        <f t="shared" si="7"/>
        <v>9350221.9570061862</v>
      </c>
      <c r="L47" s="150">
        <f t="shared" si="2"/>
        <v>17.627900641552593</v>
      </c>
      <c r="M47" s="150">
        <f t="shared" si="5"/>
        <v>5.2223105887959731</v>
      </c>
    </row>
    <row r="48" spans="1:13" s="18" customFormat="1" ht="22.5" customHeight="1" x14ac:dyDescent="0.4">
      <c r="A48" s="17" t="s">
        <v>225</v>
      </c>
      <c r="B48" s="152">
        <v>14493344.526999999</v>
      </c>
      <c r="C48" s="152">
        <v>15273202.248</v>
      </c>
      <c r="D48" s="154">
        <f t="shared" si="0"/>
        <v>5.3807988870145547</v>
      </c>
      <c r="E48" s="93">
        <f t="shared" si="3"/>
        <v>100</v>
      </c>
      <c r="F48" s="153">
        <v>57621735.988999993</v>
      </c>
      <c r="G48" s="153">
        <v>59792258.344999999</v>
      </c>
      <c r="H48" s="155">
        <f t="shared" si="1"/>
        <v>3.7668465184984354</v>
      </c>
      <c r="I48" s="94">
        <f t="shared" si="4"/>
        <v>100</v>
      </c>
      <c r="J48" s="153">
        <v>169256312.74599999</v>
      </c>
      <c r="K48" s="153">
        <v>179043773.78599998</v>
      </c>
      <c r="L48" s="155">
        <f t="shared" si="2"/>
        <v>5.7826268818037319</v>
      </c>
      <c r="M48" s="94">
        <f t="shared" si="5"/>
        <v>100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796875" defaultRowHeight="12.5" x14ac:dyDescent="0.25"/>
  <cols>
    <col min="4" max="4" width="18.54296875" customWidth="1"/>
    <col min="7" max="7" width="8" customWidth="1"/>
    <col min="8" max="8" width="10.453125" bestFit="1" customWidth="1"/>
    <col min="11" max="11" width="9" customWidth="1"/>
    <col min="12" max="12" width="9.4531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2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796875" defaultRowHeight="12.5" x14ac:dyDescent="0.25"/>
  <cols>
    <col min="1" max="1" width="2.453125" customWidth="1"/>
    <col min="5" max="5" width="20.54296875" customWidth="1"/>
    <col min="7" max="7" width="6.54296875" customWidth="1"/>
    <col min="8" max="8" width="8.54296875" customWidth="1"/>
    <col min="10" max="10" width="9" customWidth="1"/>
    <col min="11" max="11" width="9.453125" customWidth="1"/>
  </cols>
  <sheetData>
    <row r="2" spans="3:3" ht="14" x14ac:dyDescent="0.3">
      <c r="C2" s="33" t="s">
        <v>55</v>
      </c>
    </row>
    <row r="14" spans="3:3" ht="12.75" customHeight="1" x14ac:dyDescent="0.25"/>
    <row r="16" spans="3:3" ht="12.75" customHeight="1" x14ac:dyDescent="0.25"/>
    <row r="21" spans="3:3" ht="14" x14ac:dyDescent="0.3">
      <c r="C21" s="33" t="s">
        <v>56</v>
      </c>
    </row>
    <row r="34" ht="12.75" customHeight="1" x14ac:dyDescent="0.25"/>
    <row r="50" spans="2:2" ht="12.75" customHeight="1" x14ac:dyDescent="0.25"/>
    <row r="51" spans="2:2" x14ac:dyDescent="0.25">
      <c r="B51" s="32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/>
  </sheetViews>
  <sheetFormatPr defaultColWidth="9.1796875" defaultRowHeight="12.5" x14ac:dyDescent="0.25"/>
  <cols>
    <col min="4" max="4" width="17.453125" customWidth="1"/>
  </cols>
  <sheetData>
    <row r="1" spans="2:2" ht="14" x14ac:dyDescent="0.3">
      <c r="B1" s="33" t="s">
        <v>14</v>
      </c>
    </row>
    <row r="2" spans="2:2" ht="14" x14ac:dyDescent="0.3">
      <c r="B2" s="33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2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/>
  </sheetViews>
  <sheetFormatPr defaultColWidth="9.1796875" defaultRowHeight="12.5" x14ac:dyDescent="0.25"/>
  <cols>
    <col min="4" max="4" width="22.26953125" customWidth="1"/>
    <col min="9" max="9" width="17.81640625" customWidth="1"/>
  </cols>
  <sheetData>
    <row r="1" spans="2:2" ht="14" x14ac:dyDescent="0.3">
      <c r="B1" s="33" t="s">
        <v>58</v>
      </c>
    </row>
    <row r="10" spans="2:2" ht="12.75" customHeight="1" x14ac:dyDescent="0.25"/>
    <row r="13" spans="2:2" ht="12.75" customHeight="1" x14ac:dyDescent="0.25"/>
    <row r="18" spans="2:2" ht="14" x14ac:dyDescent="0.3">
      <c r="B18" s="33" t="s">
        <v>59</v>
      </c>
    </row>
    <row r="19" spans="2:2" ht="14" x14ac:dyDescent="0.3">
      <c r="B19" s="33"/>
    </row>
    <row r="20" spans="2:2" ht="14" x14ac:dyDescent="0.3">
      <c r="B20" s="33"/>
    </row>
    <row r="21" spans="2:2" ht="14" x14ac:dyDescent="0.3">
      <c r="B21" s="33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2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showGridLines="0" zoomScale="90" zoomScaleNormal="90" workbookViewId="0"/>
  </sheetViews>
  <sheetFormatPr defaultColWidth="9.1796875" defaultRowHeight="12.5" x14ac:dyDescent="0.25"/>
  <cols>
    <col min="1" max="1" width="7" customWidth="1"/>
    <col min="2" max="2" width="40.26953125" customWidth="1"/>
    <col min="3" max="4" width="11" style="35" bestFit="1" customWidth="1"/>
    <col min="5" max="5" width="12.26953125" style="36" bestFit="1" customWidth="1"/>
    <col min="6" max="6" width="11" style="36" bestFit="1" customWidth="1"/>
    <col min="7" max="7" width="12.26953125" style="36" bestFit="1" customWidth="1"/>
    <col min="8" max="8" width="11.453125" style="36" bestFit="1" customWidth="1"/>
    <col min="9" max="9" width="12.26953125" style="36" bestFit="1" customWidth="1"/>
    <col min="10" max="10" width="12.7265625" style="36" bestFit="1" customWidth="1"/>
    <col min="11" max="11" width="12.26953125" style="36" bestFit="1" customWidth="1"/>
    <col min="12" max="12" width="11" style="36" customWidth="1"/>
    <col min="13" max="13" width="12.26953125" style="36" bestFit="1" customWidth="1"/>
    <col min="14" max="14" width="11" style="36" bestFit="1" customWidth="1"/>
    <col min="15" max="15" width="13.54296875" style="35" bestFit="1" customWidth="1"/>
  </cols>
  <sheetData>
    <row r="1" spans="1:15" ht="16" thickBot="1" x14ac:dyDescent="0.4">
      <c r="A1" s="103"/>
      <c r="B1" s="132" t="s">
        <v>60</v>
      </c>
      <c r="C1" s="133" t="s">
        <v>44</v>
      </c>
      <c r="D1" s="133" t="s">
        <v>45</v>
      </c>
      <c r="E1" s="133" t="s">
        <v>46</v>
      </c>
      <c r="F1" s="133" t="s">
        <v>47</v>
      </c>
      <c r="G1" s="133" t="s">
        <v>48</v>
      </c>
      <c r="H1" s="133" t="s">
        <v>49</v>
      </c>
      <c r="I1" s="133" t="s">
        <v>0</v>
      </c>
      <c r="J1" s="133" t="s">
        <v>61</v>
      </c>
      <c r="K1" s="133" t="s">
        <v>50</v>
      </c>
      <c r="L1" s="133" t="s">
        <v>51</v>
      </c>
      <c r="M1" s="133" t="s">
        <v>52</v>
      </c>
      <c r="N1" s="133" t="s">
        <v>53</v>
      </c>
      <c r="O1" s="134" t="s">
        <v>42</v>
      </c>
    </row>
    <row r="2" spans="1:15" s="39" customFormat="1" ht="15" thickTop="1" thickBot="1" x14ac:dyDescent="0.35">
      <c r="A2" s="108">
        <v>2019</v>
      </c>
      <c r="B2" s="135" t="s">
        <v>2</v>
      </c>
      <c r="C2" s="136">
        <f>C4+C6+C8+C10+C12+C14+C16+C18+C20+C22</f>
        <v>1882985.7612099999</v>
      </c>
      <c r="D2" s="136">
        <f t="shared" ref="D2:O2" si="0">D4+D6+D8+D10+D12+D14+D16+D18+D20+D22</f>
        <v>1858234.0989100002</v>
      </c>
      <c r="E2" s="136">
        <f t="shared" si="0"/>
        <v>1953498.00281</v>
      </c>
      <c r="F2" s="136">
        <f t="shared" si="0"/>
        <v>1888997.2415300002</v>
      </c>
      <c r="G2" s="136"/>
      <c r="H2" s="136"/>
      <c r="I2" s="136"/>
      <c r="J2" s="136"/>
      <c r="K2" s="136"/>
      <c r="L2" s="136"/>
      <c r="M2" s="136"/>
      <c r="N2" s="136"/>
      <c r="O2" s="136">
        <f t="shared" si="0"/>
        <v>7583715.104460001</v>
      </c>
    </row>
    <row r="3" spans="1:15" ht="14.5" thickTop="1" x14ac:dyDescent="0.3">
      <c r="A3" s="103">
        <v>2018</v>
      </c>
      <c r="B3" s="135" t="s">
        <v>2</v>
      </c>
      <c r="C3" s="136">
        <f>C5+C7+C9+C11+C13+C15+C17+C19+C21+C23</f>
        <v>1893782.9027100001</v>
      </c>
      <c r="D3" s="136">
        <f t="shared" ref="D3:O3" si="1">D5+D7+D9+D11+D13+D15+D17+D19+D21+D23</f>
        <v>1835829.82617</v>
      </c>
      <c r="E3" s="136">
        <f t="shared" si="1"/>
        <v>1994921.6316400003</v>
      </c>
      <c r="F3" s="136">
        <f t="shared" si="1"/>
        <v>1783130.9273600001</v>
      </c>
      <c r="G3" s="136">
        <f t="shared" si="1"/>
        <v>1896948.4665600001</v>
      </c>
      <c r="H3" s="136">
        <f t="shared" si="1"/>
        <v>1589496.7403500001</v>
      </c>
      <c r="I3" s="136">
        <f t="shared" si="1"/>
        <v>1678296.4043999999</v>
      </c>
      <c r="J3" s="136">
        <f t="shared" si="1"/>
        <v>1513689.02587</v>
      </c>
      <c r="K3" s="136">
        <f t="shared" si="1"/>
        <v>1895213.9209800002</v>
      </c>
      <c r="L3" s="136">
        <f t="shared" si="1"/>
        <v>2161838.9903799999</v>
      </c>
      <c r="M3" s="136">
        <f t="shared" si="1"/>
        <v>2304317.3492999999</v>
      </c>
      <c r="N3" s="136">
        <f t="shared" si="1"/>
        <v>2079745.5617899999</v>
      </c>
      <c r="O3" s="136">
        <f t="shared" si="1"/>
        <v>22627211.747509997</v>
      </c>
    </row>
    <row r="4" spans="1:15" s="39" customFormat="1" ht="14" x14ac:dyDescent="0.3">
      <c r="A4" s="108">
        <v>2019</v>
      </c>
      <c r="B4" s="137" t="s">
        <v>131</v>
      </c>
      <c r="C4" s="138">
        <v>560249.06177999999</v>
      </c>
      <c r="D4" s="138">
        <v>565529.46739999996</v>
      </c>
      <c r="E4" s="138">
        <v>588153.70955999999</v>
      </c>
      <c r="F4" s="138">
        <v>605870.69813999999</v>
      </c>
      <c r="G4" s="138"/>
      <c r="H4" s="138"/>
      <c r="I4" s="138"/>
      <c r="J4" s="138"/>
      <c r="K4" s="138"/>
      <c r="L4" s="138"/>
      <c r="M4" s="138"/>
      <c r="N4" s="138"/>
      <c r="O4" s="139">
        <v>2319802.9368799999</v>
      </c>
    </row>
    <row r="5" spans="1:15" ht="14" x14ac:dyDescent="0.3">
      <c r="A5" s="103">
        <v>2018</v>
      </c>
      <c r="B5" s="137" t="s">
        <v>131</v>
      </c>
      <c r="C5" s="138">
        <v>547223.66903999995</v>
      </c>
      <c r="D5" s="138">
        <v>534695.97504000005</v>
      </c>
      <c r="E5" s="138">
        <v>599951.91367000004</v>
      </c>
      <c r="F5" s="138">
        <v>534035.62387000001</v>
      </c>
      <c r="G5" s="138">
        <v>559444.18229999999</v>
      </c>
      <c r="H5" s="138">
        <v>447489.81228999997</v>
      </c>
      <c r="I5" s="138">
        <v>533361.76101000002</v>
      </c>
      <c r="J5" s="138">
        <v>491365.28830000001</v>
      </c>
      <c r="K5" s="138">
        <v>544947.30087000004</v>
      </c>
      <c r="L5" s="138">
        <v>645868.37335000001</v>
      </c>
      <c r="M5" s="138">
        <v>647981.23118</v>
      </c>
      <c r="N5" s="138">
        <v>593599.53162999998</v>
      </c>
      <c r="O5" s="139">
        <v>6679964.6625499995</v>
      </c>
    </row>
    <row r="6" spans="1:15" s="39" customFormat="1" ht="14" x14ac:dyDescent="0.3">
      <c r="A6" s="108">
        <v>2019</v>
      </c>
      <c r="B6" s="137" t="s">
        <v>132</v>
      </c>
      <c r="C6" s="138">
        <v>199304.78482</v>
      </c>
      <c r="D6" s="138">
        <v>166011.17008000001</v>
      </c>
      <c r="E6" s="138">
        <v>143686.94021999999</v>
      </c>
      <c r="F6" s="138">
        <v>113553.19069</v>
      </c>
      <c r="G6" s="138"/>
      <c r="H6" s="138"/>
      <c r="I6" s="138"/>
      <c r="J6" s="138"/>
      <c r="K6" s="138"/>
      <c r="L6" s="138"/>
      <c r="M6" s="138"/>
      <c r="N6" s="138"/>
      <c r="O6" s="139">
        <v>622556.08580999996</v>
      </c>
    </row>
    <row r="7" spans="1:15" ht="14" x14ac:dyDescent="0.3">
      <c r="A7" s="103">
        <v>2018</v>
      </c>
      <c r="B7" s="137" t="s">
        <v>132</v>
      </c>
      <c r="C7" s="138">
        <v>225394.80267</v>
      </c>
      <c r="D7" s="138">
        <v>211796.53271</v>
      </c>
      <c r="E7" s="138">
        <v>207194.92988000001</v>
      </c>
      <c r="F7" s="138">
        <v>149357.76658</v>
      </c>
      <c r="G7" s="138">
        <v>213052.51121999999</v>
      </c>
      <c r="H7" s="138">
        <v>167641.58673000001</v>
      </c>
      <c r="I7" s="138">
        <v>104393.81816</v>
      </c>
      <c r="J7" s="138">
        <v>111080.62385</v>
      </c>
      <c r="K7" s="138">
        <v>152247.07018000001</v>
      </c>
      <c r="L7" s="138">
        <v>201906.55186000001</v>
      </c>
      <c r="M7" s="138">
        <v>299909.59518</v>
      </c>
      <c r="N7" s="138">
        <v>281862.47554999997</v>
      </c>
      <c r="O7" s="139">
        <v>2325838.2645700001</v>
      </c>
    </row>
    <row r="8" spans="1:15" s="39" customFormat="1" ht="14" x14ac:dyDescent="0.3">
      <c r="A8" s="108">
        <v>2019</v>
      </c>
      <c r="B8" s="137" t="s">
        <v>133</v>
      </c>
      <c r="C8" s="138">
        <v>125515.3719</v>
      </c>
      <c r="D8" s="138">
        <v>122313.23172</v>
      </c>
      <c r="E8" s="138">
        <v>128055.56329000001</v>
      </c>
      <c r="F8" s="138">
        <v>125656.20443</v>
      </c>
      <c r="G8" s="138"/>
      <c r="H8" s="138"/>
      <c r="I8" s="138"/>
      <c r="J8" s="138"/>
      <c r="K8" s="138"/>
      <c r="L8" s="138"/>
      <c r="M8" s="138"/>
      <c r="N8" s="138"/>
      <c r="O8" s="139">
        <v>501540.37134000001</v>
      </c>
    </row>
    <row r="9" spans="1:15" ht="14" x14ac:dyDescent="0.3">
      <c r="A9" s="103">
        <v>2018</v>
      </c>
      <c r="B9" s="137" t="s">
        <v>133</v>
      </c>
      <c r="C9" s="138">
        <v>119835.36044999999</v>
      </c>
      <c r="D9" s="138">
        <v>117643.61351</v>
      </c>
      <c r="E9" s="138">
        <v>141218.40416000001</v>
      </c>
      <c r="F9" s="138">
        <v>128537.29485999999</v>
      </c>
      <c r="G9" s="138">
        <v>137415.20196999999</v>
      </c>
      <c r="H9" s="138">
        <v>118810.93104</v>
      </c>
      <c r="I9" s="138">
        <v>125958.33078</v>
      </c>
      <c r="J9" s="138">
        <v>111575.90204</v>
      </c>
      <c r="K9" s="138">
        <v>143626.68825000001</v>
      </c>
      <c r="L9" s="138">
        <v>141433.93588</v>
      </c>
      <c r="M9" s="138">
        <v>150320.74768999999</v>
      </c>
      <c r="N9" s="138">
        <v>128118.89979</v>
      </c>
      <c r="O9" s="139">
        <v>1564495.31042</v>
      </c>
    </row>
    <row r="10" spans="1:15" s="39" customFormat="1" ht="14" x14ac:dyDescent="0.3">
      <c r="A10" s="108">
        <v>2019</v>
      </c>
      <c r="B10" s="137" t="s">
        <v>134</v>
      </c>
      <c r="C10" s="138">
        <v>112167.30909</v>
      </c>
      <c r="D10" s="138">
        <v>114930.60799999999</v>
      </c>
      <c r="E10" s="138">
        <v>118476.64698</v>
      </c>
      <c r="F10" s="138">
        <v>118147.75103</v>
      </c>
      <c r="G10" s="138"/>
      <c r="H10" s="138"/>
      <c r="I10" s="138"/>
      <c r="J10" s="138"/>
      <c r="K10" s="138"/>
      <c r="L10" s="138"/>
      <c r="M10" s="138"/>
      <c r="N10" s="138"/>
      <c r="O10" s="139">
        <v>463722.31510000001</v>
      </c>
    </row>
    <row r="11" spans="1:15" ht="14" x14ac:dyDescent="0.3">
      <c r="A11" s="103">
        <v>2018</v>
      </c>
      <c r="B11" s="137" t="s">
        <v>134</v>
      </c>
      <c r="C11" s="138">
        <v>108333.43629</v>
      </c>
      <c r="D11" s="138">
        <v>107610.34673</v>
      </c>
      <c r="E11" s="138">
        <v>114735.2337</v>
      </c>
      <c r="F11" s="138">
        <v>103051.37514</v>
      </c>
      <c r="G11" s="138">
        <v>98740.460529999997</v>
      </c>
      <c r="H11" s="138">
        <v>72043.221720000001</v>
      </c>
      <c r="I11" s="138">
        <v>76556.326149999994</v>
      </c>
      <c r="J11" s="138">
        <v>90846.776310000001</v>
      </c>
      <c r="K11" s="138">
        <v>154091.15687000001</v>
      </c>
      <c r="L11" s="138">
        <v>176922.83212000001</v>
      </c>
      <c r="M11" s="138">
        <v>157919.37909</v>
      </c>
      <c r="N11" s="138">
        <v>126620.45237</v>
      </c>
      <c r="O11" s="139">
        <v>1387470.9970199999</v>
      </c>
    </row>
    <row r="12" spans="1:15" s="39" customFormat="1" ht="14" x14ac:dyDescent="0.3">
      <c r="A12" s="108">
        <v>2019</v>
      </c>
      <c r="B12" s="137" t="s">
        <v>135</v>
      </c>
      <c r="C12" s="138">
        <v>152343.08544</v>
      </c>
      <c r="D12" s="138">
        <v>144538.61347000001</v>
      </c>
      <c r="E12" s="138">
        <v>136856.65502000001</v>
      </c>
      <c r="F12" s="138">
        <v>136439.73095</v>
      </c>
      <c r="G12" s="138"/>
      <c r="H12" s="138"/>
      <c r="I12" s="138"/>
      <c r="J12" s="138"/>
      <c r="K12" s="138"/>
      <c r="L12" s="138"/>
      <c r="M12" s="138"/>
      <c r="N12" s="138"/>
      <c r="O12" s="139">
        <v>570178.08487999998</v>
      </c>
    </row>
    <row r="13" spans="1:15" ht="14" x14ac:dyDescent="0.3">
      <c r="A13" s="103">
        <v>2018</v>
      </c>
      <c r="B13" s="137" t="s">
        <v>135</v>
      </c>
      <c r="C13" s="138">
        <v>153621.37202000001</v>
      </c>
      <c r="D13" s="138">
        <v>132753.50149</v>
      </c>
      <c r="E13" s="138">
        <v>124563.13004</v>
      </c>
      <c r="F13" s="138">
        <v>147757.61514000001</v>
      </c>
      <c r="G13" s="138">
        <v>140152.84507000001</v>
      </c>
      <c r="H13" s="138">
        <v>100310.21571</v>
      </c>
      <c r="I13" s="138">
        <v>117908.15614000001</v>
      </c>
      <c r="J13" s="138">
        <v>63697.746619999998</v>
      </c>
      <c r="K13" s="138">
        <v>130607.7053</v>
      </c>
      <c r="L13" s="138">
        <v>178003.61371000001</v>
      </c>
      <c r="M13" s="138">
        <v>179410.70298</v>
      </c>
      <c r="N13" s="138">
        <v>164884.63548999999</v>
      </c>
      <c r="O13" s="139">
        <v>1633671.2397100001</v>
      </c>
    </row>
    <row r="14" spans="1:15" s="39" customFormat="1" ht="14" x14ac:dyDescent="0.3">
      <c r="A14" s="108">
        <v>2019</v>
      </c>
      <c r="B14" s="137" t="s">
        <v>136</v>
      </c>
      <c r="C14" s="138">
        <v>28852.43131</v>
      </c>
      <c r="D14" s="138">
        <v>26829.830040000001</v>
      </c>
      <c r="E14" s="138">
        <v>35075.286719999996</v>
      </c>
      <c r="F14" s="138">
        <v>24139.114580000001</v>
      </c>
      <c r="G14" s="138"/>
      <c r="H14" s="138"/>
      <c r="I14" s="138"/>
      <c r="J14" s="138"/>
      <c r="K14" s="138"/>
      <c r="L14" s="138"/>
      <c r="M14" s="138"/>
      <c r="N14" s="138"/>
      <c r="O14" s="139">
        <v>114896.66265</v>
      </c>
    </row>
    <row r="15" spans="1:15" ht="14" x14ac:dyDescent="0.3">
      <c r="A15" s="103">
        <v>2018</v>
      </c>
      <c r="B15" s="137" t="s">
        <v>136</v>
      </c>
      <c r="C15" s="138">
        <v>63470.139309999999</v>
      </c>
      <c r="D15" s="138">
        <v>57999.799489999998</v>
      </c>
      <c r="E15" s="138">
        <v>47250.82015</v>
      </c>
      <c r="F15" s="138">
        <v>28798.931809999998</v>
      </c>
      <c r="G15" s="138">
        <v>27552.43924</v>
      </c>
      <c r="H15" s="138">
        <v>17097.2582</v>
      </c>
      <c r="I15" s="138">
        <v>17987.946319999999</v>
      </c>
      <c r="J15" s="138">
        <v>16805.825659999999</v>
      </c>
      <c r="K15" s="138">
        <v>26288.061740000001</v>
      </c>
      <c r="L15" s="138">
        <v>28306.503280000001</v>
      </c>
      <c r="M15" s="138">
        <v>34843.242209999997</v>
      </c>
      <c r="N15" s="138">
        <v>33075.86722</v>
      </c>
      <c r="O15" s="139">
        <v>399476.83463</v>
      </c>
    </row>
    <row r="16" spans="1:15" ht="14" x14ac:dyDescent="0.3">
      <c r="A16" s="108">
        <v>2019</v>
      </c>
      <c r="B16" s="137" t="s">
        <v>137</v>
      </c>
      <c r="C16" s="138">
        <v>82543.428780000002</v>
      </c>
      <c r="D16" s="138">
        <v>82189.18088</v>
      </c>
      <c r="E16" s="138">
        <v>73557.318710000007</v>
      </c>
      <c r="F16" s="138">
        <v>60277.450449999997</v>
      </c>
      <c r="G16" s="138"/>
      <c r="H16" s="138"/>
      <c r="I16" s="138"/>
      <c r="J16" s="138"/>
      <c r="K16" s="138"/>
      <c r="L16" s="138"/>
      <c r="M16" s="138"/>
      <c r="N16" s="138"/>
      <c r="O16" s="139">
        <v>298567.37881999998</v>
      </c>
    </row>
    <row r="17" spans="1:15" ht="14" x14ac:dyDescent="0.3">
      <c r="A17" s="103">
        <v>2018</v>
      </c>
      <c r="B17" s="137" t="s">
        <v>137</v>
      </c>
      <c r="C17" s="138">
        <v>77553.726509999993</v>
      </c>
      <c r="D17" s="138">
        <v>83548.081090000007</v>
      </c>
      <c r="E17" s="138">
        <v>65103.239679999999</v>
      </c>
      <c r="F17" s="138">
        <v>53878.586889999999</v>
      </c>
      <c r="G17" s="138">
        <v>72477.135729999995</v>
      </c>
      <c r="H17" s="138">
        <v>86879.483730000007</v>
      </c>
      <c r="I17" s="138">
        <v>90149.987599999993</v>
      </c>
      <c r="J17" s="138">
        <v>66542.850229999996</v>
      </c>
      <c r="K17" s="138">
        <v>119426.97013</v>
      </c>
      <c r="L17" s="138">
        <v>122858.87014</v>
      </c>
      <c r="M17" s="138">
        <v>101133.17666</v>
      </c>
      <c r="N17" s="138">
        <v>72009.888709999999</v>
      </c>
      <c r="O17" s="139">
        <v>1011561.9971</v>
      </c>
    </row>
    <row r="18" spans="1:15" ht="14" x14ac:dyDescent="0.3">
      <c r="A18" s="108">
        <v>2019</v>
      </c>
      <c r="B18" s="137" t="s">
        <v>138</v>
      </c>
      <c r="C18" s="138">
        <v>8448.1456600000001</v>
      </c>
      <c r="D18" s="138">
        <v>13166.345960000001</v>
      </c>
      <c r="E18" s="138">
        <v>19682.62761</v>
      </c>
      <c r="F18" s="138">
        <v>9745.6436599999997</v>
      </c>
      <c r="G18" s="138"/>
      <c r="H18" s="138"/>
      <c r="I18" s="138"/>
      <c r="J18" s="138"/>
      <c r="K18" s="138"/>
      <c r="L18" s="138"/>
      <c r="M18" s="138"/>
      <c r="N18" s="138"/>
      <c r="O18" s="139">
        <v>51042.762889999998</v>
      </c>
    </row>
    <row r="19" spans="1:15" ht="14" x14ac:dyDescent="0.3">
      <c r="A19" s="103">
        <v>2018</v>
      </c>
      <c r="B19" s="137" t="s">
        <v>138</v>
      </c>
      <c r="C19" s="138">
        <v>8699.7593300000008</v>
      </c>
      <c r="D19" s="138">
        <v>14888.55919</v>
      </c>
      <c r="E19" s="138">
        <v>18298.714830000001</v>
      </c>
      <c r="F19" s="138">
        <v>11630.61274</v>
      </c>
      <c r="G19" s="138">
        <v>6780.4105499999996</v>
      </c>
      <c r="H19" s="138">
        <v>4806.9034300000003</v>
      </c>
      <c r="I19" s="138">
        <v>4293.7941899999996</v>
      </c>
      <c r="J19" s="138">
        <v>4651.7716099999998</v>
      </c>
      <c r="K19" s="138">
        <v>5349.45957</v>
      </c>
      <c r="L19" s="138">
        <v>5137.6928900000003</v>
      </c>
      <c r="M19" s="138">
        <v>7430.7043599999997</v>
      </c>
      <c r="N19" s="138">
        <v>7334.2233299999998</v>
      </c>
      <c r="O19" s="139">
        <v>99302.606020000007</v>
      </c>
    </row>
    <row r="20" spans="1:15" ht="14" x14ac:dyDescent="0.3">
      <c r="A20" s="108">
        <v>2019</v>
      </c>
      <c r="B20" s="137" t="s">
        <v>139</v>
      </c>
      <c r="C20" s="140">
        <v>220627.41555000001</v>
      </c>
      <c r="D20" s="140">
        <v>211080.86145999999</v>
      </c>
      <c r="E20" s="140">
        <v>237825.09799000001</v>
      </c>
      <c r="F20" s="140">
        <v>217988.61903</v>
      </c>
      <c r="G20" s="140"/>
      <c r="H20" s="138"/>
      <c r="I20" s="138"/>
      <c r="J20" s="138"/>
      <c r="K20" s="138"/>
      <c r="L20" s="138"/>
      <c r="M20" s="138"/>
      <c r="N20" s="138"/>
      <c r="O20" s="139">
        <v>887521.99402999994</v>
      </c>
    </row>
    <row r="21" spans="1:15" ht="14" x14ac:dyDescent="0.3">
      <c r="A21" s="103">
        <v>2018</v>
      </c>
      <c r="B21" s="137" t="s">
        <v>139</v>
      </c>
      <c r="C21" s="138">
        <v>218255.13686</v>
      </c>
      <c r="D21" s="138">
        <v>177209.36773</v>
      </c>
      <c r="E21" s="138">
        <v>219741.03091</v>
      </c>
      <c r="F21" s="138">
        <v>213739.28440999999</v>
      </c>
      <c r="G21" s="138">
        <v>211958.95905999999</v>
      </c>
      <c r="H21" s="138">
        <v>189600.86120000001</v>
      </c>
      <c r="I21" s="138">
        <v>202234.01344000001</v>
      </c>
      <c r="J21" s="138">
        <v>192331.07040999999</v>
      </c>
      <c r="K21" s="138">
        <v>208921.23465</v>
      </c>
      <c r="L21" s="138">
        <v>221852.63436</v>
      </c>
      <c r="M21" s="138">
        <v>241024.81894</v>
      </c>
      <c r="N21" s="138">
        <v>213749.00803999999</v>
      </c>
      <c r="O21" s="139">
        <v>2510617.42001</v>
      </c>
    </row>
    <row r="22" spans="1:15" ht="14" x14ac:dyDescent="0.3">
      <c r="A22" s="108">
        <v>2019</v>
      </c>
      <c r="B22" s="137" t="s">
        <v>140</v>
      </c>
      <c r="C22" s="140">
        <v>392934.72687999997</v>
      </c>
      <c r="D22" s="140">
        <v>411644.78989999997</v>
      </c>
      <c r="E22" s="140">
        <v>472128.15671000001</v>
      </c>
      <c r="F22" s="140">
        <v>477178.83857000002</v>
      </c>
      <c r="G22" s="140"/>
      <c r="H22" s="138"/>
      <c r="I22" s="138"/>
      <c r="J22" s="138"/>
      <c r="K22" s="138"/>
      <c r="L22" s="138"/>
      <c r="M22" s="138"/>
      <c r="N22" s="138"/>
      <c r="O22" s="139">
        <v>1753886.5120600001</v>
      </c>
    </row>
    <row r="23" spans="1:15" ht="14" x14ac:dyDescent="0.3">
      <c r="A23" s="103">
        <v>2018</v>
      </c>
      <c r="B23" s="137" t="s">
        <v>140</v>
      </c>
      <c r="C23" s="138">
        <v>371395.50023000001</v>
      </c>
      <c r="D23" s="140">
        <v>397684.04918999999</v>
      </c>
      <c r="E23" s="138">
        <v>456864.21461999998</v>
      </c>
      <c r="F23" s="138">
        <v>412343.83591999998</v>
      </c>
      <c r="G23" s="138">
        <v>429374.32088999997</v>
      </c>
      <c r="H23" s="138">
        <v>384816.46629999997</v>
      </c>
      <c r="I23" s="138">
        <v>405452.27061000001</v>
      </c>
      <c r="J23" s="138">
        <v>364791.17083999998</v>
      </c>
      <c r="K23" s="138">
        <v>409708.27341999998</v>
      </c>
      <c r="L23" s="138">
        <v>439547.98278999998</v>
      </c>
      <c r="M23" s="138">
        <v>484343.75101000001</v>
      </c>
      <c r="N23" s="138">
        <v>458490.57965999999</v>
      </c>
      <c r="O23" s="139">
        <v>5014812.41548</v>
      </c>
    </row>
    <row r="24" spans="1:15" ht="14" x14ac:dyDescent="0.3">
      <c r="A24" s="108">
        <v>2019</v>
      </c>
      <c r="B24" s="135" t="s">
        <v>14</v>
      </c>
      <c r="C24" s="141">
        <f>C26+C28+C30+C32+C34+C36+C38+C40+C42+C44+C46+C48+C50+C52+C54+C56</f>
        <v>10609574.220429998</v>
      </c>
      <c r="D24" s="141">
        <f t="shared" ref="D24:O24" si="2">D26+D28+D30+D32+D34+D36+D38+D40+D42+D44+D46+D48+D50+D52+D54+D56</f>
        <v>11043382.07707</v>
      </c>
      <c r="E24" s="141">
        <f t="shared" si="2"/>
        <v>12640732.609619997</v>
      </c>
      <c r="F24" s="141">
        <f t="shared" si="2"/>
        <v>11791348.387599995</v>
      </c>
      <c r="G24" s="141"/>
      <c r="H24" s="141"/>
      <c r="I24" s="141"/>
      <c r="J24" s="141"/>
      <c r="K24" s="141"/>
      <c r="L24" s="141"/>
      <c r="M24" s="141"/>
      <c r="N24" s="141"/>
      <c r="O24" s="141">
        <f t="shared" si="2"/>
        <v>46085037.294720002</v>
      </c>
    </row>
    <row r="25" spans="1:15" ht="14" x14ac:dyDescent="0.3">
      <c r="A25" s="103">
        <v>2018</v>
      </c>
      <c r="B25" s="135" t="s">
        <v>14</v>
      </c>
      <c r="C25" s="141">
        <f>C27+C29+C31+C33+C35+C37+C39+C41+C43+C45+C47+C49+C51+C53+C55+C57</f>
        <v>9886005.5134700015</v>
      </c>
      <c r="D25" s="141">
        <f t="shared" ref="D25:O25" si="3">D27+D29+D31+D33+D35+D37+D39+D41+D43+D45+D47+D49+D51+D53+D55+D57</f>
        <v>10688392.090320002</v>
      </c>
      <c r="E25" s="141">
        <f t="shared" si="3"/>
        <v>12705787.80947</v>
      </c>
      <c r="F25" s="141">
        <f t="shared" si="3"/>
        <v>11355166.698690003</v>
      </c>
      <c r="G25" s="141">
        <f t="shared" si="3"/>
        <v>11590128.589759998</v>
      </c>
      <c r="H25" s="141">
        <f t="shared" si="3"/>
        <v>10582006.441120001</v>
      </c>
      <c r="I25" s="141">
        <f t="shared" si="3"/>
        <v>11552227.443979999</v>
      </c>
      <c r="J25" s="141">
        <f t="shared" si="3"/>
        <v>10101030.256730001</v>
      </c>
      <c r="K25" s="141">
        <f t="shared" si="3"/>
        <v>11717248.83733</v>
      </c>
      <c r="L25" s="141">
        <f t="shared" si="3"/>
        <v>12706333.97896</v>
      </c>
      <c r="M25" s="141">
        <f t="shared" si="3"/>
        <v>12275015.687720001</v>
      </c>
      <c r="N25" s="141">
        <f t="shared" si="3"/>
        <v>11075751.530539999</v>
      </c>
      <c r="O25" s="141">
        <f t="shared" si="3"/>
        <v>136235094.87808999</v>
      </c>
    </row>
    <row r="26" spans="1:15" ht="14" x14ac:dyDescent="0.3">
      <c r="A26" s="108">
        <v>2019</v>
      </c>
      <c r="B26" s="137" t="s">
        <v>141</v>
      </c>
      <c r="C26" s="138">
        <v>675685.52616000001</v>
      </c>
      <c r="D26" s="138">
        <v>639851.91330999997</v>
      </c>
      <c r="E26" s="138">
        <v>727766.06224999996</v>
      </c>
      <c r="F26" s="138">
        <v>691777.29154000001</v>
      </c>
      <c r="G26" s="138"/>
      <c r="H26" s="138"/>
      <c r="I26" s="138"/>
      <c r="J26" s="138"/>
      <c r="K26" s="138"/>
      <c r="L26" s="138"/>
      <c r="M26" s="138"/>
      <c r="N26" s="138"/>
      <c r="O26" s="139">
        <v>2735080.7932600002</v>
      </c>
    </row>
    <row r="27" spans="1:15" ht="14" x14ac:dyDescent="0.3">
      <c r="A27" s="103">
        <v>2018</v>
      </c>
      <c r="B27" s="137" t="s">
        <v>141</v>
      </c>
      <c r="C27" s="138">
        <v>695225.31185000006</v>
      </c>
      <c r="D27" s="138">
        <v>698386.58378999995</v>
      </c>
      <c r="E27" s="138">
        <v>791150.88341000001</v>
      </c>
      <c r="F27" s="138">
        <v>706266.24419</v>
      </c>
      <c r="G27" s="138">
        <v>747215.08508999995</v>
      </c>
      <c r="H27" s="138">
        <v>659439.04787999997</v>
      </c>
      <c r="I27" s="138">
        <v>699603.65807</v>
      </c>
      <c r="J27" s="138">
        <v>615919.68241000001</v>
      </c>
      <c r="K27" s="138">
        <v>716839.32701999997</v>
      </c>
      <c r="L27" s="138">
        <v>759191.79524000001</v>
      </c>
      <c r="M27" s="138">
        <v>746838.24636999995</v>
      </c>
      <c r="N27" s="138">
        <v>621979.70131000003</v>
      </c>
      <c r="O27" s="139">
        <v>8458055.5666300002</v>
      </c>
    </row>
    <row r="28" spans="1:15" ht="14" x14ac:dyDescent="0.3">
      <c r="A28" s="108">
        <v>2019</v>
      </c>
      <c r="B28" s="137" t="s">
        <v>142</v>
      </c>
      <c r="C28" s="138">
        <v>117075.42702</v>
      </c>
      <c r="D28" s="138">
        <v>146347.73207</v>
      </c>
      <c r="E28" s="138">
        <v>176399.52012</v>
      </c>
      <c r="F28" s="138">
        <v>141964.11048</v>
      </c>
      <c r="G28" s="138"/>
      <c r="H28" s="138"/>
      <c r="I28" s="138"/>
      <c r="J28" s="138"/>
      <c r="K28" s="138"/>
      <c r="L28" s="138"/>
      <c r="M28" s="138"/>
      <c r="N28" s="138"/>
      <c r="O28" s="139">
        <v>581786.78969000001</v>
      </c>
    </row>
    <row r="29" spans="1:15" ht="14" x14ac:dyDescent="0.3">
      <c r="A29" s="103">
        <v>2018</v>
      </c>
      <c r="B29" s="137" t="s">
        <v>142</v>
      </c>
      <c r="C29" s="138">
        <v>129006.51098000001</v>
      </c>
      <c r="D29" s="138">
        <v>144500.90893000001</v>
      </c>
      <c r="E29" s="138">
        <v>168928.24050000001</v>
      </c>
      <c r="F29" s="138">
        <v>149690.21275999999</v>
      </c>
      <c r="G29" s="138">
        <v>142001.69167</v>
      </c>
      <c r="H29" s="138">
        <v>117837.21334</v>
      </c>
      <c r="I29" s="138">
        <v>149645.90728000001</v>
      </c>
      <c r="J29" s="138">
        <v>142627.31474</v>
      </c>
      <c r="K29" s="138">
        <v>138316.62014000001</v>
      </c>
      <c r="L29" s="138">
        <v>142962.42918000001</v>
      </c>
      <c r="M29" s="138">
        <v>124210.01234</v>
      </c>
      <c r="N29" s="138">
        <v>133940.66477999999</v>
      </c>
      <c r="O29" s="139">
        <v>1683667.72664</v>
      </c>
    </row>
    <row r="30" spans="1:15" s="39" customFormat="1" ht="14" x14ac:dyDescent="0.3">
      <c r="A30" s="108">
        <v>2019</v>
      </c>
      <c r="B30" s="137" t="s">
        <v>143</v>
      </c>
      <c r="C30" s="138">
        <v>182672.99269000001</v>
      </c>
      <c r="D30" s="138">
        <v>185852.92898</v>
      </c>
      <c r="E30" s="138">
        <v>208941.57259</v>
      </c>
      <c r="F30" s="138">
        <v>230130.66308999999</v>
      </c>
      <c r="G30" s="138"/>
      <c r="H30" s="138"/>
      <c r="I30" s="138"/>
      <c r="J30" s="138"/>
      <c r="K30" s="138"/>
      <c r="L30" s="138"/>
      <c r="M30" s="138"/>
      <c r="N30" s="138"/>
      <c r="O30" s="139">
        <v>807598.15734999999</v>
      </c>
    </row>
    <row r="31" spans="1:15" ht="14" x14ac:dyDescent="0.3">
      <c r="A31" s="103">
        <v>2018</v>
      </c>
      <c r="B31" s="137" t="s">
        <v>143</v>
      </c>
      <c r="C31" s="138">
        <v>168766.30025999999</v>
      </c>
      <c r="D31" s="138">
        <v>173337.79154999999</v>
      </c>
      <c r="E31" s="138">
        <v>211790.01795000001</v>
      </c>
      <c r="F31" s="138">
        <v>190638.38509</v>
      </c>
      <c r="G31" s="138">
        <v>200048.17971</v>
      </c>
      <c r="H31" s="138">
        <v>152699.56980999999</v>
      </c>
      <c r="I31" s="138">
        <v>184959.29788</v>
      </c>
      <c r="J31" s="138">
        <v>158522.32208000001</v>
      </c>
      <c r="K31" s="138">
        <v>193706.99492</v>
      </c>
      <c r="L31" s="138">
        <v>213368.46153999999</v>
      </c>
      <c r="M31" s="138">
        <v>227692.57577</v>
      </c>
      <c r="N31" s="138">
        <v>190230.64545000001</v>
      </c>
      <c r="O31" s="139">
        <v>2265760.54201</v>
      </c>
    </row>
    <row r="32" spans="1:15" ht="14" x14ac:dyDescent="0.3">
      <c r="A32" s="108">
        <v>2019</v>
      </c>
      <c r="B32" s="137" t="s">
        <v>144</v>
      </c>
      <c r="C32" s="140">
        <v>1523158.89215</v>
      </c>
      <c r="D32" s="140">
        <v>1634120.5075000001</v>
      </c>
      <c r="E32" s="140">
        <v>1828338.9232399999</v>
      </c>
      <c r="F32" s="140">
        <v>1766008.3533000001</v>
      </c>
      <c r="G32" s="140"/>
      <c r="H32" s="140"/>
      <c r="I32" s="140"/>
      <c r="J32" s="140"/>
      <c r="K32" s="140"/>
      <c r="L32" s="140"/>
      <c r="M32" s="140"/>
      <c r="N32" s="140"/>
      <c r="O32" s="139">
        <v>6751626.67619</v>
      </c>
    </row>
    <row r="33" spans="1:15" ht="14" x14ac:dyDescent="0.3">
      <c r="A33" s="103">
        <v>2018</v>
      </c>
      <c r="B33" s="137" t="s">
        <v>144</v>
      </c>
      <c r="C33" s="138">
        <v>1349481.18148</v>
      </c>
      <c r="D33" s="138">
        <v>1260222.0734399999</v>
      </c>
      <c r="E33" s="138">
        <v>1560031.6217</v>
      </c>
      <c r="F33" s="140">
        <v>1348072.8003799999</v>
      </c>
      <c r="G33" s="140">
        <v>1461159.56274</v>
      </c>
      <c r="H33" s="140">
        <v>1417615.5962</v>
      </c>
      <c r="I33" s="140">
        <v>1473268.4364400001</v>
      </c>
      <c r="J33" s="140">
        <v>1374106.91093</v>
      </c>
      <c r="K33" s="140">
        <v>1529524.6383499999</v>
      </c>
      <c r="L33" s="140">
        <v>1583018.40023</v>
      </c>
      <c r="M33" s="140">
        <v>1489504.4833500001</v>
      </c>
      <c r="N33" s="140">
        <v>1509117.8848000001</v>
      </c>
      <c r="O33" s="139">
        <v>17355123.590039998</v>
      </c>
    </row>
    <row r="34" spans="1:15" ht="14" x14ac:dyDescent="0.3">
      <c r="A34" s="108">
        <v>2019</v>
      </c>
      <c r="B34" s="137" t="s">
        <v>145</v>
      </c>
      <c r="C34" s="138">
        <v>1416691.5475999999</v>
      </c>
      <c r="D34" s="138">
        <v>1415619.798</v>
      </c>
      <c r="E34" s="138">
        <v>1677933.89821</v>
      </c>
      <c r="F34" s="138">
        <v>1508263.0010500001</v>
      </c>
      <c r="G34" s="138"/>
      <c r="H34" s="138"/>
      <c r="I34" s="138"/>
      <c r="J34" s="138"/>
      <c r="K34" s="138"/>
      <c r="L34" s="138"/>
      <c r="M34" s="138"/>
      <c r="N34" s="138"/>
      <c r="O34" s="139">
        <v>6018508.24486</v>
      </c>
    </row>
    <row r="35" spans="1:15" ht="14" x14ac:dyDescent="0.3">
      <c r="A35" s="103">
        <v>2018</v>
      </c>
      <c r="B35" s="137" t="s">
        <v>145</v>
      </c>
      <c r="C35" s="138">
        <v>1427610.5661299999</v>
      </c>
      <c r="D35" s="138">
        <v>1405228.1349899999</v>
      </c>
      <c r="E35" s="138">
        <v>1678457.52792</v>
      </c>
      <c r="F35" s="138">
        <v>1464978.9456799999</v>
      </c>
      <c r="G35" s="138">
        <v>1481008.5700099999</v>
      </c>
      <c r="H35" s="138">
        <v>1354507.2340200001</v>
      </c>
      <c r="I35" s="138">
        <v>1580637.0014500001</v>
      </c>
      <c r="J35" s="138">
        <v>1385422.29033</v>
      </c>
      <c r="K35" s="138">
        <v>1459465.3610499999</v>
      </c>
      <c r="L35" s="138">
        <v>1561081.4418200001</v>
      </c>
      <c r="M35" s="138">
        <v>1526075.3271600001</v>
      </c>
      <c r="N35" s="138">
        <v>1306620.3457200001</v>
      </c>
      <c r="O35" s="139">
        <v>17631092.74628</v>
      </c>
    </row>
    <row r="36" spans="1:15" ht="14" x14ac:dyDescent="0.3">
      <c r="A36" s="108">
        <v>2019</v>
      </c>
      <c r="B36" s="137" t="s">
        <v>146</v>
      </c>
      <c r="C36" s="138">
        <v>2327911.9807699998</v>
      </c>
      <c r="D36" s="138">
        <v>2544854.20083</v>
      </c>
      <c r="E36" s="138">
        <v>2883375.90833</v>
      </c>
      <c r="F36" s="138">
        <v>2616596.7447199998</v>
      </c>
      <c r="G36" s="138"/>
      <c r="H36" s="138"/>
      <c r="I36" s="138"/>
      <c r="J36" s="138"/>
      <c r="K36" s="138"/>
      <c r="L36" s="138"/>
      <c r="M36" s="138"/>
      <c r="N36" s="138"/>
      <c r="O36" s="139">
        <v>10372738.834650001</v>
      </c>
    </row>
    <row r="37" spans="1:15" ht="14" x14ac:dyDescent="0.3">
      <c r="A37" s="103">
        <v>2018</v>
      </c>
      <c r="B37" s="137" t="s">
        <v>146</v>
      </c>
      <c r="C37" s="138">
        <v>2285575.09082</v>
      </c>
      <c r="D37" s="138">
        <v>2795909.4327799999</v>
      </c>
      <c r="E37" s="138">
        <v>3144072.4855800001</v>
      </c>
      <c r="F37" s="138">
        <v>2901991.04024</v>
      </c>
      <c r="G37" s="138">
        <v>2764093.46429</v>
      </c>
      <c r="H37" s="138">
        <v>2539894.5764500001</v>
      </c>
      <c r="I37" s="138">
        <v>2762765.1183199999</v>
      </c>
      <c r="J37" s="138">
        <v>1607581.33608</v>
      </c>
      <c r="K37" s="138">
        <v>2605378.7055799998</v>
      </c>
      <c r="L37" s="138">
        <v>2918845.9640100002</v>
      </c>
      <c r="M37" s="138">
        <v>2766913.1400199998</v>
      </c>
      <c r="N37" s="138">
        <v>2472080.4637699998</v>
      </c>
      <c r="O37" s="139">
        <v>31565100.81794</v>
      </c>
    </row>
    <row r="38" spans="1:15" ht="14" x14ac:dyDescent="0.3">
      <c r="A38" s="108">
        <v>2019</v>
      </c>
      <c r="B38" s="137" t="s">
        <v>147</v>
      </c>
      <c r="C38" s="138">
        <v>91914.359599999996</v>
      </c>
      <c r="D38" s="138">
        <v>75710.983500000002</v>
      </c>
      <c r="E38" s="138">
        <v>99641.453349999996</v>
      </c>
      <c r="F38" s="138">
        <v>114409.18839</v>
      </c>
      <c r="G38" s="138"/>
      <c r="H38" s="138"/>
      <c r="I38" s="138"/>
      <c r="J38" s="138"/>
      <c r="K38" s="138"/>
      <c r="L38" s="138"/>
      <c r="M38" s="138"/>
      <c r="N38" s="138"/>
      <c r="O38" s="139">
        <v>381675.98483999999</v>
      </c>
    </row>
    <row r="39" spans="1:15" ht="14" x14ac:dyDescent="0.3">
      <c r="A39" s="103">
        <v>2018</v>
      </c>
      <c r="B39" s="137" t="s">
        <v>147</v>
      </c>
      <c r="C39" s="138">
        <v>42524.265619999998</v>
      </c>
      <c r="D39" s="138">
        <v>56242.339760000003</v>
      </c>
      <c r="E39" s="138">
        <v>79226.622390000004</v>
      </c>
      <c r="F39" s="138">
        <v>42637.633880000001</v>
      </c>
      <c r="G39" s="138">
        <v>133538.68554000001</v>
      </c>
      <c r="H39" s="138">
        <v>139721.95924</v>
      </c>
      <c r="I39" s="138">
        <v>148742.76595999999</v>
      </c>
      <c r="J39" s="138">
        <v>95641.843789999999</v>
      </c>
      <c r="K39" s="138">
        <v>53260.481919999998</v>
      </c>
      <c r="L39" s="138">
        <v>130754.85827</v>
      </c>
      <c r="M39" s="138">
        <v>29652.930079999998</v>
      </c>
      <c r="N39" s="138">
        <v>38576.353869999999</v>
      </c>
      <c r="O39" s="139">
        <v>990520.74031999998</v>
      </c>
    </row>
    <row r="40" spans="1:15" ht="14" x14ac:dyDescent="0.3">
      <c r="A40" s="108">
        <v>2019</v>
      </c>
      <c r="B40" s="137" t="s">
        <v>148</v>
      </c>
      <c r="C40" s="138">
        <v>797429.24005999998</v>
      </c>
      <c r="D40" s="138">
        <v>889039.15063000005</v>
      </c>
      <c r="E40" s="138">
        <v>994059.21314000001</v>
      </c>
      <c r="F40" s="138">
        <v>938410.37110999995</v>
      </c>
      <c r="G40" s="138"/>
      <c r="H40" s="138"/>
      <c r="I40" s="138"/>
      <c r="J40" s="138"/>
      <c r="K40" s="138"/>
      <c r="L40" s="138"/>
      <c r="M40" s="138"/>
      <c r="N40" s="138"/>
      <c r="O40" s="139">
        <v>3618937.9749400001</v>
      </c>
    </row>
    <row r="41" spans="1:15" ht="14" x14ac:dyDescent="0.3">
      <c r="A41" s="103">
        <v>2018</v>
      </c>
      <c r="B41" s="137" t="s">
        <v>148</v>
      </c>
      <c r="C41" s="138">
        <v>767130.12494999997</v>
      </c>
      <c r="D41" s="138">
        <v>879671.44675</v>
      </c>
      <c r="E41" s="138">
        <v>1028302.50552</v>
      </c>
      <c r="F41" s="138">
        <v>948811.22777</v>
      </c>
      <c r="G41" s="138">
        <v>985789.50477999996</v>
      </c>
      <c r="H41" s="138">
        <v>861743.66347999999</v>
      </c>
      <c r="I41" s="138">
        <v>871301.42177999998</v>
      </c>
      <c r="J41" s="138">
        <v>800809.40830999997</v>
      </c>
      <c r="K41" s="138">
        <v>999369.70692999999</v>
      </c>
      <c r="L41" s="138">
        <v>1112912.2829499999</v>
      </c>
      <c r="M41" s="138">
        <v>1091047.2695800001</v>
      </c>
      <c r="N41" s="138">
        <v>957386.81963000004</v>
      </c>
      <c r="O41" s="139">
        <v>11304275.38243</v>
      </c>
    </row>
    <row r="42" spans="1:15" ht="14" x14ac:dyDescent="0.3">
      <c r="A42" s="108">
        <v>2019</v>
      </c>
      <c r="B42" s="137" t="s">
        <v>149</v>
      </c>
      <c r="C42" s="138">
        <v>585795.13575999998</v>
      </c>
      <c r="D42" s="138">
        <v>601428.18221999996</v>
      </c>
      <c r="E42" s="138">
        <v>699287.08571999997</v>
      </c>
      <c r="F42" s="138">
        <v>661867.09161999996</v>
      </c>
      <c r="G42" s="138"/>
      <c r="H42" s="138"/>
      <c r="I42" s="138"/>
      <c r="J42" s="138"/>
      <c r="K42" s="138"/>
      <c r="L42" s="138"/>
      <c r="M42" s="138"/>
      <c r="N42" s="138"/>
      <c r="O42" s="139">
        <v>2548377.4953200002</v>
      </c>
    </row>
    <row r="43" spans="1:15" ht="14" x14ac:dyDescent="0.3">
      <c r="A43" s="103">
        <v>2018</v>
      </c>
      <c r="B43" s="137" t="s">
        <v>149</v>
      </c>
      <c r="C43" s="138">
        <v>511761.42559</v>
      </c>
      <c r="D43" s="138">
        <v>547296.03936000005</v>
      </c>
      <c r="E43" s="138">
        <v>635697.34967000003</v>
      </c>
      <c r="F43" s="138">
        <v>602380.41044999997</v>
      </c>
      <c r="G43" s="138">
        <v>622847.98627999995</v>
      </c>
      <c r="H43" s="138">
        <v>551038.23297999997</v>
      </c>
      <c r="I43" s="138">
        <v>611387.17458999995</v>
      </c>
      <c r="J43" s="138">
        <v>550933.89606000006</v>
      </c>
      <c r="K43" s="138">
        <v>612422.34387999994</v>
      </c>
      <c r="L43" s="138">
        <v>702390.01332000003</v>
      </c>
      <c r="M43" s="138">
        <v>702719.90171999997</v>
      </c>
      <c r="N43" s="138">
        <v>662769.23551000003</v>
      </c>
      <c r="O43" s="139">
        <v>7313644.0094100004</v>
      </c>
    </row>
    <row r="44" spans="1:15" ht="14" x14ac:dyDescent="0.3">
      <c r="A44" s="108">
        <v>2019</v>
      </c>
      <c r="B44" s="137" t="s">
        <v>150</v>
      </c>
      <c r="C44" s="138">
        <v>650856.38095000002</v>
      </c>
      <c r="D44" s="138">
        <v>655214.41209</v>
      </c>
      <c r="E44" s="138">
        <v>712631.82898999995</v>
      </c>
      <c r="F44" s="138">
        <v>709657.15795999998</v>
      </c>
      <c r="G44" s="138"/>
      <c r="H44" s="138"/>
      <c r="I44" s="138"/>
      <c r="J44" s="138"/>
      <c r="K44" s="138"/>
      <c r="L44" s="138"/>
      <c r="M44" s="138"/>
      <c r="N44" s="138"/>
      <c r="O44" s="139">
        <v>2728359.7799900002</v>
      </c>
    </row>
    <row r="45" spans="1:15" ht="14" x14ac:dyDescent="0.3">
      <c r="A45" s="103">
        <v>2018</v>
      </c>
      <c r="B45" s="137" t="s">
        <v>150</v>
      </c>
      <c r="C45" s="138">
        <v>597071.10094999999</v>
      </c>
      <c r="D45" s="138">
        <v>635657.39185999997</v>
      </c>
      <c r="E45" s="138">
        <v>752662.33996999997</v>
      </c>
      <c r="F45" s="138">
        <v>698004.58819000004</v>
      </c>
      <c r="G45" s="138">
        <v>716062.79812000005</v>
      </c>
      <c r="H45" s="138">
        <v>656930.07006000006</v>
      </c>
      <c r="I45" s="138">
        <v>686934.77567999996</v>
      </c>
      <c r="J45" s="138">
        <v>600373.73675000004</v>
      </c>
      <c r="K45" s="138">
        <v>663784.06148999999</v>
      </c>
      <c r="L45" s="138">
        <v>715260.52297000005</v>
      </c>
      <c r="M45" s="138">
        <v>729472.67133000004</v>
      </c>
      <c r="N45" s="138">
        <v>631530.42680999998</v>
      </c>
      <c r="O45" s="139">
        <v>8083744.4841799997</v>
      </c>
    </row>
    <row r="46" spans="1:15" ht="14" x14ac:dyDescent="0.3">
      <c r="A46" s="108">
        <v>2019</v>
      </c>
      <c r="B46" s="137" t="s">
        <v>151</v>
      </c>
      <c r="C46" s="138">
        <v>1197612.4918899999</v>
      </c>
      <c r="D46" s="138">
        <v>1195891.9548299999</v>
      </c>
      <c r="E46" s="138">
        <v>1307903.03902</v>
      </c>
      <c r="F46" s="138">
        <v>1239536.5082400001</v>
      </c>
      <c r="G46" s="138"/>
      <c r="H46" s="138"/>
      <c r="I46" s="138"/>
      <c r="J46" s="138"/>
      <c r="K46" s="138"/>
      <c r="L46" s="138"/>
      <c r="M46" s="138"/>
      <c r="N46" s="138"/>
      <c r="O46" s="139">
        <v>4940943.9939799998</v>
      </c>
    </row>
    <row r="47" spans="1:15" ht="14" x14ac:dyDescent="0.3">
      <c r="A47" s="103">
        <v>2018</v>
      </c>
      <c r="B47" s="137" t="s">
        <v>151</v>
      </c>
      <c r="C47" s="138">
        <v>1117500.22694</v>
      </c>
      <c r="D47" s="138">
        <v>1147428.09671</v>
      </c>
      <c r="E47" s="138">
        <v>1287266.16656</v>
      </c>
      <c r="F47" s="138">
        <v>1122432.52899</v>
      </c>
      <c r="G47" s="138">
        <v>1204113.1554399999</v>
      </c>
      <c r="H47" s="138">
        <v>1187610.1720799999</v>
      </c>
      <c r="I47" s="138">
        <v>1260244.78776</v>
      </c>
      <c r="J47" s="138">
        <v>1181904.9359899999</v>
      </c>
      <c r="K47" s="138">
        <v>1404160.0737600001</v>
      </c>
      <c r="L47" s="138">
        <v>1489988.1763200001</v>
      </c>
      <c r="M47" s="138">
        <v>1659630.3535500001</v>
      </c>
      <c r="N47" s="138">
        <v>1436946.6138899999</v>
      </c>
      <c r="O47" s="139">
        <v>15499225.28799</v>
      </c>
    </row>
    <row r="48" spans="1:15" ht="14" x14ac:dyDescent="0.3">
      <c r="A48" s="108">
        <v>2019</v>
      </c>
      <c r="B48" s="137" t="s">
        <v>152</v>
      </c>
      <c r="C48" s="138">
        <v>251944.033</v>
      </c>
      <c r="D48" s="138">
        <v>266435.46402999997</v>
      </c>
      <c r="E48" s="138">
        <v>316838.68536</v>
      </c>
      <c r="F48" s="138">
        <v>311654.00571</v>
      </c>
      <c r="G48" s="138"/>
      <c r="H48" s="138"/>
      <c r="I48" s="138"/>
      <c r="J48" s="138"/>
      <c r="K48" s="138"/>
      <c r="L48" s="138"/>
      <c r="M48" s="138"/>
      <c r="N48" s="138"/>
      <c r="O48" s="139">
        <v>1146872.1880999999</v>
      </c>
    </row>
    <row r="49" spans="1:15" ht="14" x14ac:dyDescent="0.3">
      <c r="A49" s="103">
        <v>2018</v>
      </c>
      <c r="B49" s="137" t="s">
        <v>152</v>
      </c>
      <c r="C49" s="138">
        <v>208340.64773999999</v>
      </c>
      <c r="D49" s="138">
        <v>239376.10553999999</v>
      </c>
      <c r="E49" s="138">
        <v>266845.07678</v>
      </c>
      <c r="F49" s="138">
        <v>258397.52884000001</v>
      </c>
      <c r="G49" s="138">
        <v>273577.41087999998</v>
      </c>
      <c r="H49" s="138">
        <v>254254.18246000001</v>
      </c>
      <c r="I49" s="138">
        <v>256352.098</v>
      </c>
      <c r="J49" s="138">
        <v>220595.08929</v>
      </c>
      <c r="K49" s="138">
        <v>243458.81565999999</v>
      </c>
      <c r="L49" s="138">
        <v>261500.93969</v>
      </c>
      <c r="M49" s="138">
        <v>261213.07749</v>
      </c>
      <c r="N49" s="138">
        <v>242759.8051</v>
      </c>
      <c r="O49" s="139">
        <v>2986670.7774700001</v>
      </c>
    </row>
    <row r="50" spans="1:15" ht="14" x14ac:dyDescent="0.3">
      <c r="A50" s="108">
        <v>2019</v>
      </c>
      <c r="B50" s="137" t="s">
        <v>153</v>
      </c>
      <c r="C50" s="138">
        <v>273815.80410000001</v>
      </c>
      <c r="D50" s="138">
        <v>250671.07350999999</v>
      </c>
      <c r="E50" s="138">
        <v>299009.46085999999</v>
      </c>
      <c r="F50" s="138">
        <v>258863.93336</v>
      </c>
      <c r="G50" s="138"/>
      <c r="H50" s="138"/>
      <c r="I50" s="138"/>
      <c r="J50" s="138"/>
      <c r="K50" s="138"/>
      <c r="L50" s="138"/>
      <c r="M50" s="138"/>
      <c r="N50" s="138"/>
      <c r="O50" s="139">
        <v>1082360.27183</v>
      </c>
    </row>
    <row r="51" spans="1:15" ht="14" x14ac:dyDescent="0.3">
      <c r="A51" s="103">
        <v>2018</v>
      </c>
      <c r="B51" s="137" t="s">
        <v>153</v>
      </c>
      <c r="C51" s="138">
        <v>141387.96517000001</v>
      </c>
      <c r="D51" s="138">
        <v>195475.11747</v>
      </c>
      <c r="E51" s="138">
        <v>522430.24839999998</v>
      </c>
      <c r="F51" s="138">
        <v>354309.10266999999</v>
      </c>
      <c r="G51" s="138">
        <v>250847.89319</v>
      </c>
      <c r="H51" s="138">
        <v>198061.38391</v>
      </c>
      <c r="I51" s="138">
        <v>259747.90411999999</v>
      </c>
      <c r="J51" s="138">
        <v>896300.57183000003</v>
      </c>
      <c r="K51" s="138">
        <v>591300.30619000003</v>
      </c>
      <c r="L51" s="138">
        <v>473597.39731999999</v>
      </c>
      <c r="M51" s="138">
        <v>272161.49738000002</v>
      </c>
      <c r="N51" s="138">
        <v>252187.37721000001</v>
      </c>
      <c r="O51" s="139">
        <v>4407806.7648600005</v>
      </c>
    </row>
    <row r="52" spans="1:15" ht="14" x14ac:dyDescent="0.3">
      <c r="A52" s="108">
        <v>2019</v>
      </c>
      <c r="B52" s="137" t="s">
        <v>154</v>
      </c>
      <c r="C52" s="138">
        <v>174801.75549000001</v>
      </c>
      <c r="D52" s="138">
        <v>170976.11217000001</v>
      </c>
      <c r="E52" s="138">
        <v>282600.40944000002</v>
      </c>
      <c r="F52" s="138">
        <v>198092.45550000001</v>
      </c>
      <c r="G52" s="138"/>
      <c r="H52" s="138"/>
      <c r="I52" s="138"/>
      <c r="J52" s="138"/>
      <c r="K52" s="138"/>
      <c r="L52" s="138"/>
      <c r="M52" s="138"/>
      <c r="N52" s="138"/>
      <c r="O52" s="139">
        <v>826470.73259999999</v>
      </c>
    </row>
    <row r="53" spans="1:15" ht="14" x14ac:dyDescent="0.3">
      <c r="A53" s="103">
        <v>2018</v>
      </c>
      <c r="B53" s="137" t="s">
        <v>154</v>
      </c>
      <c r="C53" s="138">
        <v>106506.34802</v>
      </c>
      <c r="D53" s="138">
        <v>149655.0753</v>
      </c>
      <c r="E53" s="138">
        <v>147926.57779000001</v>
      </c>
      <c r="F53" s="138">
        <v>189961.07772999999</v>
      </c>
      <c r="G53" s="138">
        <v>190016.05770999999</v>
      </c>
      <c r="H53" s="138">
        <v>123013.28576</v>
      </c>
      <c r="I53" s="138">
        <v>197255.41209</v>
      </c>
      <c r="J53" s="138">
        <v>119749.85591</v>
      </c>
      <c r="K53" s="138">
        <v>122785.72756</v>
      </c>
      <c r="L53" s="138">
        <v>206633.42103999999</v>
      </c>
      <c r="M53" s="138">
        <v>228958.16792000001</v>
      </c>
      <c r="N53" s="138">
        <v>253495.31524</v>
      </c>
      <c r="O53" s="139">
        <v>2035956.32207</v>
      </c>
    </row>
    <row r="54" spans="1:15" ht="14" x14ac:dyDescent="0.3">
      <c r="A54" s="108">
        <v>2019</v>
      </c>
      <c r="B54" s="137" t="s">
        <v>155</v>
      </c>
      <c r="C54" s="138">
        <v>334889.19708999997</v>
      </c>
      <c r="D54" s="138">
        <v>362362.70055000001</v>
      </c>
      <c r="E54" s="138">
        <v>414618.26405</v>
      </c>
      <c r="F54" s="138">
        <v>393215.49865000002</v>
      </c>
      <c r="G54" s="138"/>
      <c r="H54" s="138"/>
      <c r="I54" s="138"/>
      <c r="J54" s="138"/>
      <c r="K54" s="138"/>
      <c r="L54" s="138"/>
      <c r="M54" s="138"/>
      <c r="N54" s="138"/>
      <c r="O54" s="139">
        <v>1505085.6603399999</v>
      </c>
    </row>
    <row r="55" spans="1:15" ht="14" x14ac:dyDescent="0.3">
      <c r="A55" s="103">
        <v>2018</v>
      </c>
      <c r="B55" s="137" t="s">
        <v>155</v>
      </c>
      <c r="C55" s="138">
        <v>331287.17619999999</v>
      </c>
      <c r="D55" s="138">
        <v>350915.61978000001</v>
      </c>
      <c r="E55" s="138">
        <v>417498.91473000002</v>
      </c>
      <c r="F55" s="138">
        <v>365936.32127000001</v>
      </c>
      <c r="G55" s="138">
        <v>406279.17541999999</v>
      </c>
      <c r="H55" s="138">
        <v>357596.32114999997</v>
      </c>
      <c r="I55" s="138">
        <v>401515.14698000002</v>
      </c>
      <c r="J55" s="138">
        <v>342635.18105000001</v>
      </c>
      <c r="K55" s="138">
        <v>374318.99060999998</v>
      </c>
      <c r="L55" s="138">
        <v>422435.71240999998</v>
      </c>
      <c r="M55" s="138">
        <v>409653.68621000001</v>
      </c>
      <c r="N55" s="138">
        <v>352721.51666999998</v>
      </c>
      <c r="O55" s="139">
        <v>4532793.76248</v>
      </c>
    </row>
    <row r="56" spans="1:15" ht="14" x14ac:dyDescent="0.3">
      <c r="A56" s="108">
        <v>2019</v>
      </c>
      <c r="B56" s="137" t="s">
        <v>156</v>
      </c>
      <c r="C56" s="138">
        <v>7319.4561000000003</v>
      </c>
      <c r="D56" s="138">
        <v>9004.9628499999999</v>
      </c>
      <c r="E56" s="138">
        <v>11387.284949999999</v>
      </c>
      <c r="F56" s="138">
        <v>10902.01288</v>
      </c>
      <c r="G56" s="138"/>
      <c r="H56" s="138"/>
      <c r="I56" s="138"/>
      <c r="J56" s="138"/>
      <c r="K56" s="138"/>
      <c r="L56" s="138"/>
      <c r="M56" s="138"/>
      <c r="N56" s="138"/>
      <c r="O56" s="139">
        <v>38613.716780000002</v>
      </c>
    </row>
    <row r="57" spans="1:15" ht="14" x14ac:dyDescent="0.3">
      <c r="A57" s="103">
        <v>2018</v>
      </c>
      <c r="B57" s="137" t="s">
        <v>156</v>
      </c>
      <c r="C57" s="138">
        <v>6831.2707700000001</v>
      </c>
      <c r="D57" s="138">
        <v>9089.9323100000001</v>
      </c>
      <c r="E57" s="138">
        <v>13501.230600000001</v>
      </c>
      <c r="F57" s="138">
        <v>10658.65056</v>
      </c>
      <c r="G57" s="138">
        <v>11529.36889</v>
      </c>
      <c r="H57" s="138">
        <v>10043.9323</v>
      </c>
      <c r="I57" s="138">
        <v>7866.5375800000002</v>
      </c>
      <c r="J57" s="138">
        <v>7905.8811800000003</v>
      </c>
      <c r="K57" s="138">
        <v>9156.6822699999993</v>
      </c>
      <c r="L57" s="138">
        <v>12392.16265</v>
      </c>
      <c r="M57" s="138">
        <v>9272.3474499999993</v>
      </c>
      <c r="N57" s="138">
        <v>13408.360780000001</v>
      </c>
      <c r="O57" s="139">
        <v>121656.35734</v>
      </c>
    </row>
    <row r="58" spans="1:15" ht="14" x14ac:dyDescent="0.3">
      <c r="A58" s="108">
        <v>2019</v>
      </c>
      <c r="B58" s="135" t="s">
        <v>31</v>
      </c>
      <c r="C58" s="141">
        <f>C60</f>
        <v>304076.68474</v>
      </c>
      <c r="D58" s="141">
        <f t="shared" ref="D58:O58" si="4">D60</f>
        <v>293974.06390000001</v>
      </c>
      <c r="E58" s="141">
        <f t="shared" si="4"/>
        <v>368480.44131000002</v>
      </c>
      <c r="F58" s="141">
        <f t="shared" si="4"/>
        <v>385801.9901</v>
      </c>
      <c r="G58" s="141"/>
      <c r="H58" s="141"/>
      <c r="I58" s="141"/>
      <c r="J58" s="141"/>
      <c r="K58" s="141"/>
      <c r="L58" s="141"/>
      <c r="M58" s="141"/>
      <c r="N58" s="141"/>
      <c r="O58" s="141">
        <f t="shared" si="4"/>
        <v>1352333.1800500001</v>
      </c>
    </row>
    <row r="59" spans="1:15" ht="14" x14ac:dyDescent="0.3">
      <c r="A59" s="103">
        <v>2018</v>
      </c>
      <c r="B59" s="135" t="s">
        <v>31</v>
      </c>
      <c r="C59" s="141">
        <f>C61</f>
        <v>391324.55086000002</v>
      </c>
      <c r="D59" s="141">
        <f t="shared" ref="D59:O59" si="5">D61</f>
        <v>334207.24878999998</v>
      </c>
      <c r="E59" s="141">
        <f t="shared" si="5"/>
        <v>376898.40801999997</v>
      </c>
      <c r="F59" s="141">
        <f t="shared" si="5"/>
        <v>369344.33247000002</v>
      </c>
      <c r="G59" s="141">
        <f t="shared" si="5"/>
        <v>430283.59836</v>
      </c>
      <c r="H59" s="141">
        <f t="shared" si="5"/>
        <v>379256.99645999999</v>
      </c>
      <c r="I59" s="141">
        <f t="shared" si="5"/>
        <v>403161.59333</v>
      </c>
      <c r="J59" s="141">
        <f t="shared" si="5"/>
        <v>325034.33490000002</v>
      </c>
      <c r="K59" s="141">
        <f t="shared" si="5"/>
        <v>364373.57481999998</v>
      </c>
      <c r="L59" s="141">
        <f t="shared" si="5"/>
        <v>415068.17206999997</v>
      </c>
      <c r="M59" s="141">
        <f t="shared" si="5"/>
        <v>398781.56542</v>
      </c>
      <c r="N59" s="141">
        <f t="shared" si="5"/>
        <v>373590.67228</v>
      </c>
      <c r="O59" s="141">
        <f t="shared" si="5"/>
        <v>4561325.0477799997</v>
      </c>
    </row>
    <row r="60" spans="1:15" ht="14" x14ac:dyDescent="0.3">
      <c r="A60" s="108">
        <v>2019</v>
      </c>
      <c r="B60" s="137" t="s">
        <v>157</v>
      </c>
      <c r="C60" s="138">
        <v>304076.68474</v>
      </c>
      <c r="D60" s="138">
        <v>293974.06390000001</v>
      </c>
      <c r="E60" s="138">
        <v>368480.44131000002</v>
      </c>
      <c r="F60" s="138">
        <v>385801.9901</v>
      </c>
      <c r="G60" s="138"/>
      <c r="H60" s="138"/>
      <c r="I60" s="138"/>
      <c r="J60" s="138"/>
      <c r="K60" s="138"/>
      <c r="L60" s="138"/>
      <c r="M60" s="138"/>
      <c r="N60" s="138"/>
      <c r="O60" s="139">
        <v>1352333.1800500001</v>
      </c>
    </row>
    <row r="61" spans="1:15" ht="14.5" thickBot="1" x14ac:dyDescent="0.35">
      <c r="A61" s="103">
        <v>2018</v>
      </c>
      <c r="B61" s="137" t="s">
        <v>157</v>
      </c>
      <c r="C61" s="138">
        <v>391324.55086000002</v>
      </c>
      <c r="D61" s="138">
        <v>334207.24878999998</v>
      </c>
      <c r="E61" s="138">
        <v>376898.40801999997</v>
      </c>
      <c r="F61" s="138">
        <v>369344.33247000002</v>
      </c>
      <c r="G61" s="138">
        <v>430283.59836</v>
      </c>
      <c r="H61" s="138">
        <v>379256.99645999999</v>
      </c>
      <c r="I61" s="138">
        <v>403161.59333</v>
      </c>
      <c r="J61" s="138">
        <v>325034.33490000002</v>
      </c>
      <c r="K61" s="138">
        <v>364373.57481999998</v>
      </c>
      <c r="L61" s="138">
        <v>415068.17206999997</v>
      </c>
      <c r="M61" s="138">
        <v>398781.56542</v>
      </c>
      <c r="N61" s="138">
        <v>373590.67228</v>
      </c>
      <c r="O61" s="139">
        <v>4561325.0477799997</v>
      </c>
    </row>
    <row r="62" spans="1:15" s="34" customFormat="1" ht="15" customHeight="1" thickBot="1" x14ac:dyDescent="0.3">
      <c r="A62" s="142">
        <v>2002</v>
      </c>
      <c r="B62" s="143" t="s">
        <v>40</v>
      </c>
      <c r="C62" s="144">
        <v>2607319.6609999998</v>
      </c>
      <c r="D62" s="144">
        <v>2383772.9539999999</v>
      </c>
      <c r="E62" s="144">
        <v>2918943.5210000002</v>
      </c>
      <c r="F62" s="144">
        <v>2742857.9219999998</v>
      </c>
      <c r="G62" s="144">
        <v>3000325.2429999998</v>
      </c>
      <c r="H62" s="144">
        <v>2770693.8810000001</v>
      </c>
      <c r="I62" s="144">
        <v>3103851.8620000002</v>
      </c>
      <c r="J62" s="144">
        <v>2975888.9739999999</v>
      </c>
      <c r="K62" s="144">
        <v>3218206.861</v>
      </c>
      <c r="L62" s="144">
        <v>3501128.02</v>
      </c>
      <c r="M62" s="144">
        <v>3593604.8960000002</v>
      </c>
      <c r="N62" s="144">
        <v>3242495.2340000002</v>
      </c>
      <c r="O62" s="145">
        <f>SUM(C62:N62)</f>
        <v>36059089.028999999</v>
      </c>
    </row>
    <row r="63" spans="1:15" s="34" customFormat="1" ht="15" customHeight="1" thickBot="1" x14ac:dyDescent="0.3">
      <c r="A63" s="142">
        <v>2003</v>
      </c>
      <c r="B63" s="143" t="s">
        <v>40</v>
      </c>
      <c r="C63" s="144">
        <v>3533705.5819999999</v>
      </c>
      <c r="D63" s="144">
        <v>2923460.39</v>
      </c>
      <c r="E63" s="144">
        <v>3908255.9909999999</v>
      </c>
      <c r="F63" s="144">
        <v>3662183.449</v>
      </c>
      <c r="G63" s="144">
        <v>3860471.3</v>
      </c>
      <c r="H63" s="144">
        <v>3796113.5219999999</v>
      </c>
      <c r="I63" s="144">
        <v>4236114.2640000004</v>
      </c>
      <c r="J63" s="144">
        <v>3828726.17</v>
      </c>
      <c r="K63" s="144">
        <v>4114677.523</v>
      </c>
      <c r="L63" s="144">
        <v>4824388.2589999996</v>
      </c>
      <c r="M63" s="144">
        <v>3969697.4580000001</v>
      </c>
      <c r="N63" s="144">
        <v>4595042.3940000003</v>
      </c>
      <c r="O63" s="145">
        <f t="shared" ref="O63:O79" si="6">SUM(C63:N63)</f>
        <v>47252836.302000001</v>
      </c>
    </row>
    <row r="64" spans="1:15" s="34" customFormat="1" ht="15" customHeight="1" thickBot="1" x14ac:dyDescent="0.3">
      <c r="A64" s="142">
        <v>2004</v>
      </c>
      <c r="B64" s="143" t="s">
        <v>40</v>
      </c>
      <c r="C64" s="144">
        <v>4619660.84</v>
      </c>
      <c r="D64" s="144">
        <v>3664503.0430000001</v>
      </c>
      <c r="E64" s="144">
        <v>5218042.1770000001</v>
      </c>
      <c r="F64" s="144">
        <v>5072462.9939999999</v>
      </c>
      <c r="G64" s="144">
        <v>5170061.6050000004</v>
      </c>
      <c r="H64" s="144">
        <v>5284383.2860000003</v>
      </c>
      <c r="I64" s="144">
        <v>5632138.7980000004</v>
      </c>
      <c r="J64" s="144">
        <v>4707491.284</v>
      </c>
      <c r="K64" s="144">
        <v>5656283.5209999997</v>
      </c>
      <c r="L64" s="144">
        <v>5867342.1210000003</v>
      </c>
      <c r="M64" s="144">
        <v>5733908.9759999998</v>
      </c>
      <c r="N64" s="144">
        <v>6540874.1749999998</v>
      </c>
      <c r="O64" s="145">
        <f t="shared" si="6"/>
        <v>63167152.819999993</v>
      </c>
    </row>
    <row r="65" spans="1:15" s="34" customFormat="1" ht="15" customHeight="1" thickBot="1" x14ac:dyDescent="0.3">
      <c r="A65" s="142">
        <v>2005</v>
      </c>
      <c r="B65" s="143" t="s">
        <v>40</v>
      </c>
      <c r="C65" s="144">
        <v>4997279.7240000004</v>
      </c>
      <c r="D65" s="144">
        <v>5651741.2520000003</v>
      </c>
      <c r="E65" s="144">
        <v>6591859.2180000003</v>
      </c>
      <c r="F65" s="144">
        <v>6128131.8779999996</v>
      </c>
      <c r="G65" s="144">
        <v>5977226.2170000002</v>
      </c>
      <c r="H65" s="144">
        <v>6038534.3669999996</v>
      </c>
      <c r="I65" s="144">
        <v>5763466.3530000001</v>
      </c>
      <c r="J65" s="144">
        <v>5552867.2120000003</v>
      </c>
      <c r="K65" s="144">
        <v>6814268.9409999996</v>
      </c>
      <c r="L65" s="144">
        <v>6772178.5690000001</v>
      </c>
      <c r="M65" s="144">
        <v>5942575.7819999997</v>
      </c>
      <c r="N65" s="144">
        <v>7246278.6299999999</v>
      </c>
      <c r="O65" s="145">
        <f t="shared" si="6"/>
        <v>73476408.142999992</v>
      </c>
    </row>
    <row r="66" spans="1:15" s="34" customFormat="1" ht="15" customHeight="1" thickBot="1" x14ac:dyDescent="0.3">
      <c r="A66" s="142">
        <v>2006</v>
      </c>
      <c r="B66" s="143" t="s">
        <v>40</v>
      </c>
      <c r="C66" s="144">
        <v>5133048.8810000001</v>
      </c>
      <c r="D66" s="144">
        <v>6058251.2790000001</v>
      </c>
      <c r="E66" s="144">
        <v>7411101.659</v>
      </c>
      <c r="F66" s="144">
        <v>6456090.2609999999</v>
      </c>
      <c r="G66" s="144">
        <v>7041543.2470000004</v>
      </c>
      <c r="H66" s="144">
        <v>7815434.6220000004</v>
      </c>
      <c r="I66" s="144">
        <v>7067411.4790000003</v>
      </c>
      <c r="J66" s="144">
        <v>6811202.4100000001</v>
      </c>
      <c r="K66" s="144">
        <v>7606551.0949999997</v>
      </c>
      <c r="L66" s="144">
        <v>6888812.5489999996</v>
      </c>
      <c r="M66" s="144">
        <v>8641474.5559999999</v>
      </c>
      <c r="N66" s="144">
        <v>8603753.4800000004</v>
      </c>
      <c r="O66" s="145">
        <f t="shared" si="6"/>
        <v>85534675.517999992</v>
      </c>
    </row>
    <row r="67" spans="1:15" s="34" customFormat="1" ht="15" customHeight="1" thickBot="1" x14ac:dyDescent="0.3">
      <c r="A67" s="142">
        <v>2007</v>
      </c>
      <c r="B67" s="143" t="s">
        <v>40</v>
      </c>
      <c r="C67" s="144">
        <v>6564559.7929999996</v>
      </c>
      <c r="D67" s="144">
        <v>7656951.608</v>
      </c>
      <c r="E67" s="144">
        <v>8957851.6209999993</v>
      </c>
      <c r="F67" s="144">
        <v>8313312.0049999999</v>
      </c>
      <c r="G67" s="144">
        <v>9147620.0419999994</v>
      </c>
      <c r="H67" s="144">
        <v>8980247.4370000008</v>
      </c>
      <c r="I67" s="144">
        <v>8937741.591</v>
      </c>
      <c r="J67" s="144">
        <v>8736689.0920000002</v>
      </c>
      <c r="K67" s="144">
        <v>9038743.8959999997</v>
      </c>
      <c r="L67" s="144">
        <v>9895216.6219999995</v>
      </c>
      <c r="M67" s="144">
        <v>11318798.220000001</v>
      </c>
      <c r="N67" s="144">
        <v>9724017.977</v>
      </c>
      <c r="O67" s="145">
        <f t="shared" si="6"/>
        <v>107271749.90399998</v>
      </c>
    </row>
    <row r="68" spans="1:15" s="34" customFormat="1" ht="15" customHeight="1" thickBot="1" x14ac:dyDescent="0.3">
      <c r="A68" s="142">
        <v>2008</v>
      </c>
      <c r="B68" s="143" t="s">
        <v>40</v>
      </c>
      <c r="C68" s="144">
        <v>10632207.040999999</v>
      </c>
      <c r="D68" s="144">
        <v>11077899.119999999</v>
      </c>
      <c r="E68" s="144">
        <v>11428587.233999999</v>
      </c>
      <c r="F68" s="144">
        <v>11363963.503</v>
      </c>
      <c r="G68" s="144">
        <v>12477968.699999999</v>
      </c>
      <c r="H68" s="144">
        <v>11770634.384</v>
      </c>
      <c r="I68" s="144">
        <v>12595426.863</v>
      </c>
      <c r="J68" s="144">
        <v>11046830.085999999</v>
      </c>
      <c r="K68" s="144">
        <v>12793148.034</v>
      </c>
      <c r="L68" s="144">
        <v>9722708.7899999991</v>
      </c>
      <c r="M68" s="144">
        <v>9395872.8969999999</v>
      </c>
      <c r="N68" s="144">
        <v>7721948.9740000004</v>
      </c>
      <c r="O68" s="145">
        <f t="shared" si="6"/>
        <v>132027195.626</v>
      </c>
    </row>
    <row r="69" spans="1:15" s="34" customFormat="1" ht="15" customHeight="1" thickBot="1" x14ac:dyDescent="0.3">
      <c r="A69" s="142">
        <v>2009</v>
      </c>
      <c r="B69" s="143" t="s">
        <v>40</v>
      </c>
      <c r="C69" s="144">
        <v>7884493.5240000002</v>
      </c>
      <c r="D69" s="144">
        <v>8435115.8340000007</v>
      </c>
      <c r="E69" s="144">
        <v>8155485.0810000002</v>
      </c>
      <c r="F69" s="144">
        <v>7561696.2829999998</v>
      </c>
      <c r="G69" s="144">
        <v>7346407.5279999999</v>
      </c>
      <c r="H69" s="144">
        <v>8329692.7829999998</v>
      </c>
      <c r="I69" s="144">
        <v>9055733.6710000001</v>
      </c>
      <c r="J69" s="144">
        <v>7839908.8420000002</v>
      </c>
      <c r="K69" s="144">
        <v>8480708.3870000001</v>
      </c>
      <c r="L69" s="144">
        <v>10095768.029999999</v>
      </c>
      <c r="M69" s="144">
        <v>8903010.773</v>
      </c>
      <c r="N69" s="144">
        <v>10054591.867000001</v>
      </c>
      <c r="O69" s="145">
        <f t="shared" si="6"/>
        <v>102142612.603</v>
      </c>
    </row>
    <row r="70" spans="1:15" s="34" customFormat="1" ht="15" customHeight="1" thickBot="1" x14ac:dyDescent="0.3">
      <c r="A70" s="142">
        <v>2010</v>
      </c>
      <c r="B70" s="143" t="s">
        <v>40</v>
      </c>
      <c r="C70" s="144">
        <v>7828748.0580000002</v>
      </c>
      <c r="D70" s="144">
        <v>8263237.8140000002</v>
      </c>
      <c r="E70" s="144">
        <v>9886488.1710000001</v>
      </c>
      <c r="F70" s="144">
        <v>9396006.6539999992</v>
      </c>
      <c r="G70" s="144">
        <v>9799958.1170000006</v>
      </c>
      <c r="H70" s="144">
        <v>9542907.6439999994</v>
      </c>
      <c r="I70" s="144">
        <v>9564682.5449999999</v>
      </c>
      <c r="J70" s="144">
        <v>8523451.9729999993</v>
      </c>
      <c r="K70" s="144">
        <v>8909230.5209999997</v>
      </c>
      <c r="L70" s="144">
        <v>10963586.27</v>
      </c>
      <c r="M70" s="144">
        <v>9382369.7180000003</v>
      </c>
      <c r="N70" s="144">
        <v>11822551.698999999</v>
      </c>
      <c r="O70" s="145">
        <f t="shared" si="6"/>
        <v>113883219.18399999</v>
      </c>
    </row>
    <row r="71" spans="1:15" s="34" customFormat="1" ht="15" customHeight="1" thickBot="1" x14ac:dyDescent="0.3">
      <c r="A71" s="142">
        <v>2011</v>
      </c>
      <c r="B71" s="143" t="s">
        <v>40</v>
      </c>
      <c r="C71" s="144">
        <v>9551084.6390000004</v>
      </c>
      <c r="D71" s="144">
        <v>10059126.307</v>
      </c>
      <c r="E71" s="144">
        <v>11811085.16</v>
      </c>
      <c r="F71" s="144">
        <v>11873269.447000001</v>
      </c>
      <c r="G71" s="144">
        <v>10943364.372</v>
      </c>
      <c r="H71" s="144">
        <v>11349953.558</v>
      </c>
      <c r="I71" s="144">
        <v>11860004.271</v>
      </c>
      <c r="J71" s="144">
        <v>11245124.657</v>
      </c>
      <c r="K71" s="144">
        <v>10750626.098999999</v>
      </c>
      <c r="L71" s="144">
        <v>11907219.297</v>
      </c>
      <c r="M71" s="144">
        <v>11078524.743000001</v>
      </c>
      <c r="N71" s="144">
        <v>12477486.279999999</v>
      </c>
      <c r="O71" s="145">
        <f t="shared" si="6"/>
        <v>134906868.83000001</v>
      </c>
    </row>
    <row r="72" spans="1:15" ht="13" thickBot="1" x14ac:dyDescent="0.3">
      <c r="A72" s="142">
        <v>2012</v>
      </c>
      <c r="B72" s="143" t="s">
        <v>40</v>
      </c>
      <c r="C72" s="144">
        <v>10348187.165999999</v>
      </c>
      <c r="D72" s="144">
        <v>11748000.124</v>
      </c>
      <c r="E72" s="144">
        <v>13208572.977</v>
      </c>
      <c r="F72" s="144">
        <v>12630226.718</v>
      </c>
      <c r="G72" s="144">
        <v>13131530.960999999</v>
      </c>
      <c r="H72" s="144">
        <v>13231198.687999999</v>
      </c>
      <c r="I72" s="144">
        <v>12830675.307</v>
      </c>
      <c r="J72" s="144">
        <v>12831394.572000001</v>
      </c>
      <c r="K72" s="144">
        <v>12952651.721999999</v>
      </c>
      <c r="L72" s="144">
        <v>13190769.654999999</v>
      </c>
      <c r="M72" s="144">
        <v>13753052.493000001</v>
      </c>
      <c r="N72" s="144">
        <v>12605476.173</v>
      </c>
      <c r="O72" s="145">
        <f t="shared" si="6"/>
        <v>152461736.55599999</v>
      </c>
    </row>
    <row r="73" spans="1:15" ht="13" thickBot="1" x14ac:dyDescent="0.3">
      <c r="A73" s="142">
        <v>2013</v>
      </c>
      <c r="B73" s="143" t="s">
        <v>40</v>
      </c>
      <c r="C73" s="144">
        <v>11481521.079</v>
      </c>
      <c r="D73" s="144">
        <v>12385690.909</v>
      </c>
      <c r="E73" s="144">
        <v>13122058.141000001</v>
      </c>
      <c r="F73" s="144">
        <v>12468202.903000001</v>
      </c>
      <c r="G73" s="144">
        <v>13277209.017000001</v>
      </c>
      <c r="H73" s="144">
        <v>12399973.961999999</v>
      </c>
      <c r="I73" s="144">
        <v>13059519.685000001</v>
      </c>
      <c r="J73" s="144">
        <v>11118300.903000001</v>
      </c>
      <c r="K73" s="144">
        <v>13060371.039000001</v>
      </c>
      <c r="L73" s="144">
        <v>12053704.638</v>
      </c>
      <c r="M73" s="144">
        <v>14201227.351</v>
      </c>
      <c r="N73" s="144">
        <v>13174857.460000001</v>
      </c>
      <c r="O73" s="145">
        <f t="shared" si="6"/>
        <v>151802637.08700001</v>
      </c>
    </row>
    <row r="74" spans="1:15" ht="13" thickBot="1" x14ac:dyDescent="0.3">
      <c r="A74" s="142">
        <v>2014</v>
      </c>
      <c r="B74" s="143" t="s">
        <v>40</v>
      </c>
      <c r="C74" s="144">
        <v>12399761.948000001</v>
      </c>
      <c r="D74" s="144">
        <v>13053292.493000001</v>
      </c>
      <c r="E74" s="144">
        <v>14680110.779999999</v>
      </c>
      <c r="F74" s="144">
        <v>13371185.664000001</v>
      </c>
      <c r="G74" s="144">
        <v>13681906.159</v>
      </c>
      <c r="H74" s="144">
        <v>12880924.245999999</v>
      </c>
      <c r="I74" s="144">
        <v>13344776.958000001</v>
      </c>
      <c r="J74" s="144">
        <v>11386828.925000001</v>
      </c>
      <c r="K74" s="144">
        <v>13583120.905999999</v>
      </c>
      <c r="L74" s="144">
        <v>12891630.102</v>
      </c>
      <c r="M74" s="144">
        <v>13067348.107000001</v>
      </c>
      <c r="N74" s="144">
        <v>13269271.402000001</v>
      </c>
      <c r="O74" s="145">
        <f t="shared" si="6"/>
        <v>157610157.69</v>
      </c>
    </row>
    <row r="75" spans="1:15" ht="13" thickBot="1" x14ac:dyDescent="0.3">
      <c r="A75" s="142">
        <v>2015</v>
      </c>
      <c r="B75" s="143" t="s">
        <v>40</v>
      </c>
      <c r="C75" s="144">
        <v>12301766.75</v>
      </c>
      <c r="D75" s="144">
        <v>12231860.140000001</v>
      </c>
      <c r="E75" s="144">
        <v>12519910.437999999</v>
      </c>
      <c r="F75" s="144">
        <v>13349346.866</v>
      </c>
      <c r="G75" s="144">
        <v>11080385.127</v>
      </c>
      <c r="H75" s="144">
        <v>11949647.085999999</v>
      </c>
      <c r="I75" s="144">
        <v>11129358.973999999</v>
      </c>
      <c r="J75" s="144">
        <v>11022045.344000001</v>
      </c>
      <c r="K75" s="144">
        <v>11581703.842</v>
      </c>
      <c r="L75" s="144">
        <v>13240039.088</v>
      </c>
      <c r="M75" s="144">
        <v>11681989.013</v>
      </c>
      <c r="N75" s="144">
        <v>11750818.76</v>
      </c>
      <c r="O75" s="145">
        <f t="shared" si="6"/>
        <v>143838871.428</v>
      </c>
    </row>
    <row r="76" spans="1:15" ht="13" thickBot="1" x14ac:dyDescent="0.3">
      <c r="A76" s="142">
        <v>2016</v>
      </c>
      <c r="B76" s="143" t="s">
        <v>40</v>
      </c>
      <c r="C76" s="144">
        <v>9546115.4000000004</v>
      </c>
      <c r="D76" s="144">
        <v>12366388.057</v>
      </c>
      <c r="E76" s="144">
        <v>12757672.093</v>
      </c>
      <c r="F76" s="144">
        <v>11950497.685000001</v>
      </c>
      <c r="G76" s="144">
        <v>12098611.067</v>
      </c>
      <c r="H76" s="144">
        <v>12864154.060000001</v>
      </c>
      <c r="I76" s="144">
        <v>9850124.8719999995</v>
      </c>
      <c r="J76" s="144">
        <v>11830762.82</v>
      </c>
      <c r="K76" s="144">
        <v>10901638.452</v>
      </c>
      <c r="L76" s="144">
        <v>12796159.91</v>
      </c>
      <c r="M76" s="144">
        <v>12786936.247</v>
      </c>
      <c r="N76" s="144">
        <v>12780523.145</v>
      </c>
      <c r="O76" s="145">
        <f t="shared" si="6"/>
        <v>142529583.80799997</v>
      </c>
    </row>
    <row r="77" spans="1:15" ht="13" thickBot="1" x14ac:dyDescent="0.3">
      <c r="A77" s="142">
        <v>2017</v>
      </c>
      <c r="B77" s="143" t="s">
        <v>40</v>
      </c>
      <c r="C77" s="144">
        <v>11247585.677000133</v>
      </c>
      <c r="D77" s="144">
        <v>12089908.933999483</v>
      </c>
      <c r="E77" s="144">
        <v>14470814.05899963</v>
      </c>
      <c r="F77" s="144">
        <v>12859938.790999187</v>
      </c>
      <c r="G77" s="144">
        <v>13582079.73099998</v>
      </c>
      <c r="H77" s="144">
        <v>13125306.943999315</v>
      </c>
      <c r="I77" s="144">
        <v>12612074.05599888</v>
      </c>
      <c r="J77" s="144">
        <v>13248462.990000026</v>
      </c>
      <c r="K77" s="144">
        <v>11810080.804999635</v>
      </c>
      <c r="L77" s="144">
        <v>13912699.49399944</v>
      </c>
      <c r="M77" s="144">
        <v>14188323.115998682</v>
      </c>
      <c r="N77" s="144">
        <v>13845665.816998869</v>
      </c>
      <c r="O77" s="145">
        <f t="shared" si="6"/>
        <v>156992940.41399324</v>
      </c>
    </row>
    <row r="78" spans="1:15" ht="13" thickBot="1" x14ac:dyDescent="0.3">
      <c r="A78" s="142">
        <v>2018</v>
      </c>
      <c r="B78" s="143" t="s">
        <v>40</v>
      </c>
      <c r="C78" s="144">
        <v>12434097.377998525</v>
      </c>
      <c r="D78" s="144">
        <v>13148086.254000146</v>
      </c>
      <c r="E78" s="144">
        <v>15553463.10399943</v>
      </c>
      <c r="F78" s="144">
        <v>13846989.944999387</v>
      </c>
      <c r="G78" s="144">
        <v>14256887.816999249</v>
      </c>
      <c r="H78" s="144">
        <v>12924491.947999742</v>
      </c>
      <c r="I78" s="144">
        <v>14049181.423999287</v>
      </c>
      <c r="J78" s="144">
        <v>12334264.060000056</v>
      </c>
      <c r="K78" s="144">
        <v>14398211.03699936</v>
      </c>
      <c r="L78" s="144">
        <v>15679137.512999896</v>
      </c>
      <c r="M78" s="144">
        <v>15495418.032998974</v>
      </c>
      <c r="N78" s="144">
        <v>13813714.832999267</v>
      </c>
      <c r="O78" s="145">
        <f t="shared" si="6"/>
        <v>167933943.34599334</v>
      </c>
    </row>
    <row r="79" spans="1:15" ht="13" thickBot="1" x14ac:dyDescent="0.3">
      <c r="A79" s="142">
        <v>2019</v>
      </c>
      <c r="B79" s="143" t="s">
        <v>40</v>
      </c>
      <c r="C79" s="144">
        <v>13185986.270000713</v>
      </c>
      <c r="D79" s="144">
        <v>13577150.611998292</v>
      </c>
      <c r="E79" s="144">
        <v>15485589.218998956</v>
      </c>
      <c r="F79" s="149">
        <v>14066147.619229998</v>
      </c>
      <c r="G79" s="144"/>
      <c r="H79" s="144"/>
      <c r="I79" s="144"/>
      <c r="J79" s="144"/>
      <c r="K79" s="144"/>
      <c r="L79" s="144"/>
      <c r="M79" s="144"/>
      <c r="N79" s="144"/>
      <c r="O79" s="144">
        <f t="shared" si="6"/>
        <v>56314873.720227957</v>
      </c>
    </row>
    <row r="80" spans="1:15" ht="13" x14ac:dyDescent="0.3">
      <c r="A80" s="103"/>
      <c r="B80" s="146" t="s">
        <v>62</v>
      </c>
      <c r="C80" s="147"/>
      <c r="D80" s="147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7"/>
    </row>
    <row r="82" spans="3:3" x14ac:dyDescent="0.25">
      <c r="C82" s="3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/>
  </sheetViews>
  <sheetFormatPr defaultColWidth="9.1796875" defaultRowHeight="12.5" x14ac:dyDescent="0.25"/>
  <cols>
    <col min="1" max="1" width="29.1796875" customWidth="1"/>
    <col min="2" max="2" width="20" style="38" customWidth="1"/>
    <col min="3" max="3" width="17.54296875" style="38" customWidth="1"/>
    <col min="4" max="4" width="9.26953125" bestFit="1" customWidth="1"/>
  </cols>
  <sheetData>
    <row r="2" spans="1:4" ht="24.65" customHeight="1" x14ac:dyDescent="0.4">
      <c r="A2" s="160" t="s">
        <v>63</v>
      </c>
      <c r="B2" s="160"/>
      <c r="C2" s="160"/>
      <c r="D2" s="160"/>
    </row>
    <row r="3" spans="1:4" ht="15.5" x14ac:dyDescent="0.35">
      <c r="A3" s="159" t="s">
        <v>64</v>
      </c>
      <c r="B3" s="159"/>
      <c r="C3" s="159"/>
      <c r="D3" s="159"/>
    </row>
    <row r="4" spans="1:4" x14ac:dyDescent="0.25">
      <c r="A4" s="103"/>
      <c r="B4" s="104"/>
      <c r="C4" s="104"/>
      <c r="D4" s="103"/>
    </row>
    <row r="5" spans="1:4" ht="13" x14ac:dyDescent="0.3">
      <c r="A5" s="105" t="s">
        <v>65</v>
      </c>
      <c r="B5" s="106" t="s">
        <v>158</v>
      </c>
      <c r="C5" s="106" t="s">
        <v>159</v>
      </c>
      <c r="D5" s="107" t="s">
        <v>66</v>
      </c>
    </row>
    <row r="6" spans="1:4" x14ac:dyDescent="0.25">
      <c r="A6" s="95" t="s">
        <v>160</v>
      </c>
      <c r="B6" s="96">
        <v>84.425200000000004</v>
      </c>
      <c r="C6" s="96">
        <v>24203.857499999998</v>
      </c>
      <c r="D6" s="97">
        <v>28568.996342324332</v>
      </c>
    </row>
    <row r="7" spans="1:4" x14ac:dyDescent="0.25">
      <c r="A7" s="95" t="s">
        <v>161</v>
      </c>
      <c r="B7" s="96">
        <v>15744.78205</v>
      </c>
      <c r="C7" s="96">
        <v>95646.403489999997</v>
      </c>
      <c r="D7" s="97">
        <v>507.48000948034706</v>
      </c>
    </row>
    <row r="8" spans="1:4" x14ac:dyDescent="0.25">
      <c r="A8" s="95" t="s">
        <v>162</v>
      </c>
      <c r="B8" s="96">
        <v>4591.5894500000004</v>
      </c>
      <c r="C8" s="96">
        <v>10053.982770000001</v>
      </c>
      <c r="D8" s="97">
        <v>118.96519450361573</v>
      </c>
    </row>
    <row r="9" spans="1:4" x14ac:dyDescent="0.25">
      <c r="A9" s="95" t="s">
        <v>163</v>
      </c>
      <c r="B9" s="96">
        <v>28216.54204</v>
      </c>
      <c r="C9" s="96">
        <v>60506.288950000002</v>
      </c>
      <c r="D9" s="97">
        <v>114.43552106500431</v>
      </c>
    </row>
    <row r="10" spans="1:4" x14ac:dyDescent="0.25">
      <c r="A10" s="95" t="s">
        <v>164</v>
      </c>
      <c r="B10" s="96">
        <v>6653.2428099999997</v>
      </c>
      <c r="C10" s="96">
        <v>13004.0049</v>
      </c>
      <c r="D10" s="97">
        <v>95.453634736652575</v>
      </c>
    </row>
    <row r="11" spans="1:4" x14ac:dyDescent="0.25">
      <c r="A11" s="95" t="s">
        <v>165</v>
      </c>
      <c r="B11" s="96">
        <v>11915.6482</v>
      </c>
      <c r="C11" s="96">
        <v>22643.671740000002</v>
      </c>
      <c r="D11" s="97">
        <v>90.033067105824756</v>
      </c>
    </row>
    <row r="12" spans="1:4" x14ac:dyDescent="0.25">
      <c r="A12" s="95" t="s">
        <v>166</v>
      </c>
      <c r="B12" s="96">
        <v>5403.4068200000002</v>
      </c>
      <c r="C12" s="96">
        <v>10177.084049999999</v>
      </c>
      <c r="D12" s="97">
        <v>88.34569354154236</v>
      </c>
    </row>
    <row r="13" spans="1:4" x14ac:dyDescent="0.25">
      <c r="A13" s="95" t="s">
        <v>167</v>
      </c>
      <c r="B13" s="96">
        <v>6836.8607000000002</v>
      </c>
      <c r="C13" s="96">
        <v>11565.277910000001</v>
      </c>
      <c r="D13" s="97">
        <v>69.160648687781517</v>
      </c>
    </row>
    <row r="14" spans="1:4" x14ac:dyDescent="0.25">
      <c r="A14" s="95" t="s">
        <v>168</v>
      </c>
      <c r="B14" s="96">
        <v>11440.75784</v>
      </c>
      <c r="C14" s="96">
        <v>19222.557529999998</v>
      </c>
      <c r="D14" s="97">
        <v>68.018218712686249</v>
      </c>
    </row>
    <row r="15" spans="1:4" x14ac:dyDescent="0.25">
      <c r="A15" s="95" t="s">
        <v>169</v>
      </c>
      <c r="B15" s="96">
        <v>112638.82025</v>
      </c>
      <c r="C15" s="96">
        <v>187745.03628</v>
      </c>
      <c r="D15" s="97">
        <v>66.678802089104792</v>
      </c>
    </row>
    <row r="16" spans="1:4" x14ac:dyDescent="0.25">
      <c r="A16" s="98" t="s">
        <v>67</v>
      </c>
      <c r="B16" s="104"/>
      <c r="C16" s="104"/>
      <c r="D16" s="99"/>
    </row>
    <row r="17" spans="1:4" x14ac:dyDescent="0.25">
      <c r="A17" s="100"/>
      <c r="B17" s="104"/>
      <c r="C17" s="104"/>
      <c r="D17" s="103"/>
    </row>
    <row r="18" spans="1:4" ht="19" x14ac:dyDescent="0.4">
      <c r="A18" s="160" t="s">
        <v>68</v>
      </c>
      <c r="B18" s="160"/>
      <c r="C18" s="160"/>
      <c r="D18" s="160"/>
    </row>
    <row r="19" spans="1:4" ht="15.5" x14ac:dyDescent="0.35">
      <c r="A19" s="159" t="s">
        <v>69</v>
      </c>
      <c r="B19" s="159"/>
      <c r="C19" s="159"/>
      <c r="D19" s="159"/>
    </row>
    <row r="20" spans="1:4" ht="13" x14ac:dyDescent="0.3">
      <c r="A20" s="108"/>
      <c r="B20" s="104"/>
      <c r="C20" s="104"/>
      <c r="D20" s="103"/>
    </row>
    <row r="21" spans="1:4" ht="13" x14ac:dyDescent="0.3">
      <c r="A21" s="105" t="s">
        <v>65</v>
      </c>
      <c r="B21" s="106" t="s">
        <v>158</v>
      </c>
      <c r="C21" s="106" t="s">
        <v>159</v>
      </c>
      <c r="D21" s="107" t="s">
        <v>66</v>
      </c>
    </row>
    <row r="22" spans="1:4" x14ac:dyDescent="0.25">
      <c r="A22" s="95" t="s">
        <v>170</v>
      </c>
      <c r="B22" s="96">
        <v>1340456.36078</v>
      </c>
      <c r="C22" s="96">
        <v>1225259.8814399999</v>
      </c>
      <c r="D22" s="97">
        <f>(C22-B22)/B22*100</f>
        <v>-8.5938254098006031</v>
      </c>
    </row>
    <row r="23" spans="1:4" x14ac:dyDescent="0.25">
      <c r="A23" s="95" t="s">
        <v>171</v>
      </c>
      <c r="B23" s="96">
        <v>839373.97176999995</v>
      </c>
      <c r="C23" s="96">
        <v>818102.60536000005</v>
      </c>
      <c r="D23" s="97">
        <f t="shared" ref="D23:D31" si="0">(C23-B23)/B23*100</f>
        <v>-2.5341941882168046</v>
      </c>
    </row>
    <row r="24" spans="1:4" x14ac:dyDescent="0.25">
      <c r="A24" s="95" t="s">
        <v>172</v>
      </c>
      <c r="B24" s="96">
        <v>790015.25057999999</v>
      </c>
      <c r="C24" s="96">
        <v>771813.04353000002</v>
      </c>
      <c r="D24" s="97">
        <f t="shared" si="0"/>
        <v>-2.3040323635064741</v>
      </c>
    </row>
    <row r="25" spans="1:4" x14ac:dyDescent="0.25">
      <c r="A25" s="95" t="s">
        <v>173</v>
      </c>
      <c r="B25" s="96">
        <v>646453.25294000003</v>
      </c>
      <c r="C25" s="96">
        <v>759638.11690999998</v>
      </c>
      <c r="D25" s="97">
        <f t="shared" si="0"/>
        <v>17.508592223064444</v>
      </c>
    </row>
    <row r="26" spans="1:4" x14ac:dyDescent="0.25">
      <c r="A26" s="95" t="s">
        <v>174</v>
      </c>
      <c r="B26" s="96">
        <v>687975.20684999996</v>
      </c>
      <c r="C26" s="96">
        <v>686964.73997999995</v>
      </c>
      <c r="D26" s="97">
        <f t="shared" si="0"/>
        <v>-0.14687547747928031</v>
      </c>
    </row>
    <row r="27" spans="1:4" x14ac:dyDescent="0.25">
      <c r="A27" s="95" t="s">
        <v>175</v>
      </c>
      <c r="B27" s="96">
        <v>690633.70660999999</v>
      </c>
      <c r="C27" s="96">
        <v>684265.34493999998</v>
      </c>
      <c r="D27" s="97">
        <f t="shared" si="0"/>
        <v>-0.92210409208947264</v>
      </c>
    </row>
    <row r="28" spans="1:4" x14ac:dyDescent="0.25">
      <c r="A28" s="95" t="s">
        <v>176</v>
      </c>
      <c r="B28" s="96">
        <v>550805.83377000003</v>
      </c>
      <c r="C28" s="96">
        <v>653256.90763000003</v>
      </c>
      <c r="D28" s="97">
        <f t="shared" si="0"/>
        <v>18.600215825379308</v>
      </c>
    </row>
    <row r="29" spans="1:4" x14ac:dyDescent="0.25">
      <c r="A29" s="95" t="s">
        <v>177</v>
      </c>
      <c r="B29" s="96">
        <v>326498.23729999998</v>
      </c>
      <c r="C29" s="96">
        <v>360013.12907000002</v>
      </c>
      <c r="D29" s="97">
        <f t="shared" si="0"/>
        <v>10.264953356916653</v>
      </c>
    </row>
    <row r="30" spans="1:4" x14ac:dyDescent="0.25">
      <c r="A30" s="95" t="s">
        <v>178</v>
      </c>
      <c r="B30" s="96">
        <v>415300.62594</v>
      </c>
      <c r="C30" s="96">
        <v>351059.23515000002</v>
      </c>
      <c r="D30" s="97">
        <f t="shared" si="0"/>
        <v>-15.468647716240419</v>
      </c>
    </row>
    <row r="31" spans="1:4" x14ac:dyDescent="0.25">
      <c r="A31" s="95" t="s">
        <v>179</v>
      </c>
      <c r="B31" s="96">
        <v>236674.40912999999</v>
      </c>
      <c r="C31" s="96">
        <v>346873.61359999998</v>
      </c>
      <c r="D31" s="97">
        <f t="shared" si="0"/>
        <v>46.561520899148007</v>
      </c>
    </row>
    <row r="32" spans="1:4" x14ac:dyDescent="0.25">
      <c r="A32" s="103"/>
      <c r="B32" s="104"/>
      <c r="C32" s="104"/>
      <c r="D32" s="103"/>
    </row>
    <row r="33" spans="1:4" ht="19" x14ac:dyDescent="0.4">
      <c r="A33" s="160" t="s">
        <v>70</v>
      </c>
      <c r="B33" s="160"/>
      <c r="C33" s="160"/>
      <c r="D33" s="160"/>
    </row>
    <row r="34" spans="1:4" ht="15.5" x14ac:dyDescent="0.35">
      <c r="A34" s="159" t="s">
        <v>74</v>
      </c>
      <c r="B34" s="159"/>
      <c r="C34" s="159"/>
      <c r="D34" s="159"/>
    </row>
    <row r="35" spans="1:4" x14ac:dyDescent="0.25">
      <c r="A35" s="103"/>
      <c r="B35" s="104"/>
      <c r="C35" s="104"/>
      <c r="D35" s="103"/>
    </row>
    <row r="36" spans="1:4" ht="13" x14ac:dyDescent="0.3">
      <c r="A36" s="105" t="s">
        <v>72</v>
      </c>
      <c r="B36" s="106" t="s">
        <v>158</v>
      </c>
      <c r="C36" s="106" t="s">
        <v>159</v>
      </c>
      <c r="D36" s="107" t="s">
        <v>66</v>
      </c>
    </row>
    <row r="37" spans="1:4" x14ac:dyDescent="0.25">
      <c r="A37" s="95" t="s">
        <v>147</v>
      </c>
      <c r="B37" s="96">
        <v>42637.633880000001</v>
      </c>
      <c r="C37" s="96">
        <v>114409.18839</v>
      </c>
      <c r="D37" s="97">
        <v>168.3291214329457</v>
      </c>
    </row>
    <row r="38" spans="1:4" x14ac:dyDescent="0.25">
      <c r="A38" s="95" t="s">
        <v>144</v>
      </c>
      <c r="B38" s="96">
        <v>1348072.8003799999</v>
      </c>
      <c r="C38" s="96">
        <v>1766008.3533000001</v>
      </c>
      <c r="D38" s="97">
        <v>31.002446811640343</v>
      </c>
    </row>
    <row r="39" spans="1:4" x14ac:dyDescent="0.25">
      <c r="A39" s="95" t="s">
        <v>143</v>
      </c>
      <c r="B39" s="96">
        <v>190638.38509</v>
      </c>
      <c r="C39" s="96">
        <v>230130.66308999999</v>
      </c>
      <c r="D39" s="97">
        <v>20.715805991199399</v>
      </c>
    </row>
    <row r="40" spans="1:4" x14ac:dyDescent="0.25">
      <c r="A40" s="95" t="s">
        <v>152</v>
      </c>
      <c r="B40" s="96">
        <v>258397.52884000001</v>
      </c>
      <c r="C40" s="96">
        <v>311654.00571</v>
      </c>
      <c r="D40" s="97">
        <v>20.610288770592874</v>
      </c>
    </row>
    <row r="41" spans="1:4" x14ac:dyDescent="0.25">
      <c r="A41" s="95" t="s">
        <v>140</v>
      </c>
      <c r="B41" s="96">
        <v>412343.83591999998</v>
      </c>
      <c r="C41" s="96">
        <v>477178.83857000002</v>
      </c>
      <c r="D41" s="97">
        <v>15.723529007131518</v>
      </c>
    </row>
    <row r="42" spans="1:4" x14ac:dyDescent="0.25">
      <c r="A42" s="95" t="s">
        <v>134</v>
      </c>
      <c r="B42" s="96">
        <v>103051.37514</v>
      </c>
      <c r="C42" s="96">
        <v>118147.75103</v>
      </c>
      <c r="D42" s="97">
        <v>14.649368695459797</v>
      </c>
    </row>
    <row r="43" spans="1:4" x14ac:dyDescent="0.25">
      <c r="A43" s="98" t="s">
        <v>131</v>
      </c>
      <c r="B43" s="96">
        <v>534035.62387000001</v>
      </c>
      <c r="C43" s="96">
        <v>605870.69813999999</v>
      </c>
      <c r="D43" s="97">
        <v>13.451363740387247</v>
      </c>
    </row>
    <row r="44" spans="1:4" x14ac:dyDescent="0.25">
      <c r="A44" s="95" t="s">
        <v>137</v>
      </c>
      <c r="B44" s="96">
        <v>53878.586889999999</v>
      </c>
      <c r="C44" s="96">
        <v>60277.450449999997</v>
      </c>
      <c r="D44" s="97">
        <v>11.876450236276789</v>
      </c>
    </row>
    <row r="45" spans="1:4" x14ac:dyDescent="0.25">
      <c r="A45" s="95" t="s">
        <v>151</v>
      </c>
      <c r="B45" s="96">
        <v>1122432.52899</v>
      </c>
      <c r="C45" s="96">
        <v>1239536.5082400001</v>
      </c>
      <c r="D45" s="97">
        <v>10.433052876271665</v>
      </c>
    </row>
    <row r="46" spans="1:4" x14ac:dyDescent="0.25">
      <c r="A46" s="95" t="s">
        <v>149</v>
      </c>
      <c r="B46" s="96">
        <v>602380.41044999997</v>
      </c>
      <c r="C46" s="96">
        <v>661867.09161999996</v>
      </c>
      <c r="D46" s="97">
        <v>9.8752682089315105</v>
      </c>
    </row>
    <row r="47" spans="1:4" x14ac:dyDescent="0.25">
      <c r="A47" s="103"/>
      <c r="B47" s="104"/>
      <c r="C47" s="104"/>
      <c r="D47" s="103"/>
    </row>
    <row r="48" spans="1:4" ht="19" x14ac:dyDescent="0.4">
      <c r="A48" s="160" t="s">
        <v>73</v>
      </c>
      <c r="B48" s="160"/>
      <c r="C48" s="160"/>
      <c r="D48" s="160"/>
    </row>
    <row r="49" spans="1:4" ht="15.5" x14ac:dyDescent="0.35">
      <c r="A49" s="159" t="s">
        <v>71</v>
      </c>
      <c r="B49" s="159"/>
      <c r="C49" s="159"/>
      <c r="D49" s="159"/>
    </row>
    <row r="50" spans="1:4" x14ac:dyDescent="0.25">
      <c r="A50" s="103"/>
      <c r="B50" s="104"/>
      <c r="C50" s="104"/>
      <c r="D50" s="103"/>
    </row>
    <row r="51" spans="1:4" ht="13" x14ac:dyDescent="0.3">
      <c r="A51" s="105" t="s">
        <v>72</v>
      </c>
      <c r="B51" s="106" t="s">
        <v>158</v>
      </c>
      <c r="C51" s="106" t="s">
        <v>159</v>
      </c>
      <c r="D51" s="107" t="s">
        <v>66</v>
      </c>
    </row>
    <row r="52" spans="1:4" x14ac:dyDescent="0.25">
      <c r="A52" s="95" t="s">
        <v>146</v>
      </c>
      <c r="B52" s="96">
        <v>2901991.04024</v>
      </c>
      <c r="C52" s="96">
        <v>2616596.7447199998</v>
      </c>
      <c r="D52" s="97">
        <v>-9.8344306223770204</v>
      </c>
    </row>
    <row r="53" spans="1:4" x14ac:dyDescent="0.25">
      <c r="A53" s="95" t="s">
        <v>144</v>
      </c>
      <c r="B53" s="96">
        <v>1348072.8003799999</v>
      </c>
      <c r="C53" s="96">
        <v>1766008.3533000001</v>
      </c>
      <c r="D53" s="97">
        <v>31.002446811640343</v>
      </c>
    </row>
    <row r="54" spans="1:4" x14ac:dyDescent="0.25">
      <c r="A54" s="95" t="s">
        <v>145</v>
      </c>
      <c r="B54" s="96">
        <v>1464978.9456799999</v>
      </c>
      <c r="C54" s="96">
        <v>1508263.0010500001</v>
      </c>
      <c r="D54" s="97">
        <v>2.9545854906405373</v>
      </c>
    </row>
    <row r="55" spans="1:4" x14ac:dyDescent="0.25">
      <c r="A55" s="95" t="s">
        <v>151</v>
      </c>
      <c r="B55" s="96">
        <v>1122432.52899</v>
      </c>
      <c r="C55" s="96">
        <v>1239536.5082400001</v>
      </c>
      <c r="D55" s="97">
        <v>10.433052876271665</v>
      </c>
    </row>
    <row r="56" spans="1:4" x14ac:dyDescent="0.25">
      <c r="A56" s="95" t="s">
        <v>148</v>
      </c>
      <c r="B56" s="96">
        <v>948811.22777</v>
      </c>
      <c r="C56" s="96">
        <v>938410.37110999995</v>
      </c>
      <c r="D56" s="97">
        <v>-1.0961987332765055</v>
      </c>
    </row>
    <row r="57" spans="1:4" x14ac:dyDescent="0.25">
      <c r="A57" s="95" t="s">
        <v>150</v>
      </c>
      <c r="B57" s="96">
        <v>698004.58819000004</v>
      </c>
      <c r="C57" s="96">
        <v>709657.15795999998</v>
      </c>
      <c r="D57" s="97">
        <v>1.6694116295447785</v>
      </c>
    </row>
    <row r="58" spans="1:4" x14ac:dyDescent="0.25">
      <c r="A58" s="95" t="s">
        <v>141</v>
      </c>
      <c r="B58" s="96">
        <v>706266.24419</v>
      </c>
      <c r="C58" s="96">
        <v>691777.29154000001</v>
      </c>
      <c r="D58" s="97">
        <v>-2.051485933129515</v>
      </c>
    </row>
    <row r="59" spans="1:4" x14ac:dyDescent="0.25">
      <c r="A59" s="95" t="s">
        <v>149</v>
      </c>
      <c r="B59" s="96">
        <v>602380.41044999997</v>
      </c>
      <c r="C59" s="96">
        <v>661867.09161999996</v>
      </c>
      <c r="D59" s="97">
        <v>9.8752682089315105</v>
      </c>
    </row>
    <row r="60" spans="1:4" x14ac:dyDescent="0.25">
      <c r="A60" s="95" t="s">
        <v>131</v>
      </c>
      <c r="B60" s="96">
        <v>534035.62387000001</v>
      </c>
      <c r="C60" s="96">
        <v>605870.69813999999</v>
      </c>
      <c r="D60" s="97">
        <v>13.451363740387247</v>
      </c>
    </row>
    <row r="61" spans="1:4" x14ac:dyDescent="0.25">
      <c r="A61" s="95" t="s">
        <v>140</v>
      </c>
      <c r="B61" s="96">
        <v>412343.83591999998</v>
      </c>
      <c r="C61" s="96">
        <v>477178.83857000002</v>
      </c>
      <c r="D61" s="97">
        <v>15.723529007131518</v>
      </c>
    </row>
    <row r="62" spans="1:4" x14ac:dyDescent="0.25">
      <c r="A62" s="103"/>
      <c r="B62" s="104"/>
      <c r="C62" s="104"/>
      <c r="D62" s="103"/>
    </row>
    <row r="63" spans="1:4" ht="19" x14ac:dyDescent="0.4">
      <c r="A63" s="160" t="s">
        <v>75</v>
      </c>
      <c r="B63" s="160"/>
      <c r="C63" s="160"/>
      <c r="D63" s="160"/>
    </row>
    <row r="64" spans="1:4" ht="15.5" x14ac:dyDescent="0.35">
      <c r="A64" s="159" t="s">
        <v>76</v>
      </c>
      <c r="B64" s="159"/>
      <c r="C64" s="159"/>
      <c r="D64" s="159"/>
    </row>
    <row r="65" spans="1:4" x14ac:dyDescent="0.25">
      <c r="A65" s="103"/>
      <c r="B65" s="104"/>
      <c r="C65" s="104"/>
      <c r="D65" s="103"/>
    </row>
    <row r="66" spans="1:4" ht="13" x14ac:dyDescent="0.3">
      <c r="A66" s="105" t="s">
        <v>77</v>
      </c>
      <c r="B66" s="106" t="s">
        <v>158</v>
      </c>
      <c r="C66" s="106" t="s">
        <v>159</v>
      </c>
      <c r="D66" s="107" t="s">
        <v>66</v>
      </c>
    </row>
    <row r="67" spans="1:4" x14ac:dyDescent="0.25">
      <c r="A67" s="95" t="s">
        <v>180</v>
      </c>
      <c r="B67" s="101">
        <v>5730125.8715300001</v>
      </c>
      <c r="C67" s="101">
        <v>5817057.3322299998</v>
      </c>
      <c r="D67" s="102">
        <f>(C67-B67)/B67</f>
        <v>1.5170951327948429E-2</v>
      </c>
    </row>
    <row r="68" spans="1:4" x14ac:dyDescent="0.25">
      <c r="A68" s="95" t="s">
        <v>181</v>
      </c>
      <c r="B68" s="101">
        <v>1092453.1713700001</v>
      </c>
      <c r="C68" s="101">
        <v>1398124.63647</v>
      </c>
      <c r="D68" s="102">
        <f t="shared" ref="D68:D76" si="1">(C68-B68)/B68</f>
        <v>0.27980280813013708</v>
      </c>
    </row>
    <row r="69" spans="1:4" x14ac:dyDescent="0.25">
      <c r="A69" s="95" t="s">
        <v>182</v>
      </c>
      <c r="B69" s="101">
        <v>1437476.34192</v>
      </c>
      <c r="C69" s="101">
        <v>1248811.0762400001</v>
      </c>
      <c r="D69" s="102">
        <f t="shared" si="1"/>
        <v>-0.13124756225761924</v>
      </c>
    </row>
    <row r="70" spans="1:4" x14ac:dyDescent="0.25">
      <c r="A70" s="95" t="s">
        <v>183</v>
      </c>
      <c r="B70" s="101">
        <v>779142.06362000003</v>
      </c>
      <c r="C70" s="101">
        <v>807339.22516000003</v>
      </c>
      <c r="D70" s="102">
        <f t="shared" si="1"/>
        <v>3.6190013165239919E-2</v>
      </c>
    </row>
    <row r="71" spans="1:4" x14ac:dyDescent="0.25">
      <c r="A71" s="95" t="s">
        <v>184</v>
      </c>
      <c r="B71" s="101">
        <v>562507.76098000002</v>
      </c>
      <c r="C71" s="101">
        <v>687626.54911999998</v>
      </c>
      <c r="D71" s="102">
        <f t="shared" si="1"/>
        <v>0.22243033220024952</v>
      </c>
    </row>
    <row r="72" spans="1:4" x14ac:dyDescent="0.25">
      <c r="A72" s="95" t="s">
        <v>185</v>
      </c>
      <c r="B72" s="101">
        <v>664782.04439000005</v>
      </c>
      <c r="C72" s="101">
        <v>666625.10864999995</v>
      </c>
      <c r="D72" s="102">
        <f t="shared" si="1"/>
        <v>2.7724338759646883E-3</v>
      </c>
    </row>
    <row r="73" spans="1:4" x14ac:dyDescent="0.25">
      <c r="A73" s="95" t="s">
        <v>186</v>
      </c>
      <c r="B73" s="101">
        <v>549633.44406999997</v>
      </c>
      <c r="C73" s="101">
        <v>474809.63260000001</v>
      </c>
      <c r="D73" s="102">
        <f t="shared" si="1"/>
        <v>-0.13613402218746823</v>
      </c>
    </row>
    <row r="74" spans="1:4" x14ac:dyDescent="0.25">
      <c r="A74" s="95" t="s">
        <v>187</v>
      </c>
      <c r="B74" s="101">
        <v>389831.36807999999</v>
      </c>
      <c r="C74" s="101">
        <v>375281.12189000001</v>
      </c>
      <c r="D74" s="102">
        <f t="shared" si="1"/>
        <v>-3.7324462271117236E-2</v>
      </c>
    </row>
    <row r="75" spans="1:4" x14ac:dyDescent="0.25">
      <c r="A75" s="95" t="s">
        <v>188</v>
      </c>
      <c r="B75" s="101">
        <v>282293.5331</v>
      </c>
      <c r="C75" s="101">
        <v>276673.11408000003</v>
      </c>
      <c r="D75" s="102">
        <f t="shared" si="1"/>
        <v>-1.990983979788509E-2</v>
      </c>
    </row>
    <row r="76" spans="1:4" x14ac:dyDescent="0.25">
      <c r="A76" s="95" t="s">
        <v>189</v>
      </c>
      <c r="B76" s="101">
        <v>176811.49114</v>
      </c>
      <c r="C76" s="101">
        <v>253941.18491000001</v>
      </c>
      <c r="D76" s="102">
        <f t="shared" si="1"/>
        <v>0.43622557149822594</v>
      </c>
    </row>
    <row r="77" spans="1:4" x14ac:dyDescent="0.25">
      <c r="A77" s="103"/>
      <c r="B77" s="104"/>
      <c r="C77" s="104"/>
      <c r="D77" s="103"/>
    </row>
    <row r="78" spans="1:4" ht="19" x14ac:dyDescent="0.4">
      <c r="A78" s="160" t="s">
        <v>78</v>
      </c>
      <c r="B78" s="160"/>
      <c r="C78" s="160"/>
      <c r="D78" s="160"/>
    </row>
    <row r="79" spans="1:4" ht="15.5" x14ac:dyDescent="0.35">
      <c r="A79" s="159" t="s">
        <v>79</v>
      </c>
      <c r="B79" s="159"/>
      <c r="C79" s="159"/>
      <c r="D79" s="159"/>
    </row>
    <row r="80" spans="1:4" x14ac:dyDescent="0.25">
      <c r="A80" s="103"/>
      <c r="B80" s="104"/>
      <c r="C80" s="104"/>
      <c r="D80" s="103"/>
    </row>
    <row r="81" spans="1:4" ht="13" x14ac:dyDescent="0.3">
      <c r="A81" s="105" t="s">
        <v>77</v>
      </c>
      <c r="B81" s="106" t="s">
        <v>158</v>
      </c>
      <c r="C81" s="106" t="s">
        <v>159</v>
      </c>
      <c r="D81" s="107" t="s">
        <v>66</v>
      </c>
    </row>
    <row r="82" spans="1:4" x14ac:dyDescent="0.25">
      <c r="A82" s="95" t="s">
        <v>190</v>
      </c>
      <c r="B82" s="101">
        <v>18.646540000000002</v>
      </c>
      <c r="C82" s="101">
        <v>365.86563999999998</v>
      </c>
      <c r="D82" s="97">
        <v>1862.110075113131</v>
      </c>
    </row>
    <row r="83" spans="1:4" x14ac:dyDescent="0.25">
      <c r="A83" s="95" t="s">
        <v>191</v>
      </c>
      <c r="B83" s="101">
        <v>7538.8888200000001</v>
      </c>
      <c r="C83" s="101">
        <v>46920.011839999999</v>
      </c>
      <c r="D83" s="97">
        <v>522.37304409537626</v>
      </c>
    </row>
    <row r="84" spans="1:4" x14ac:dyDescent="0.25">
      <c r="A84" s="95" t="s">
        <v>192</v>
      </c>
      <c r="B84" s="101">
        <v>859.09127000000001</v>
      </c>
      <c r="C84" s="101">
        <v>3483.3057100000001</v>
      </c>
      <c r="D84" s="97">
        <v>305.46398638179619</v>
      </c>
    </row>
    <row r="85" spans="1:4" x14ac:dyDescent="0.25">
      <c r="A85" s="95" t="s">
        <v>193</v>
      </c>
      <c r="B85" s="101">
        <v>11839.67115</v>
      </c>
      <c r="C85" s="101">
        <v>35551.106469999999</v>
      </c>
      <c r="D85" s="97">
        <v>200.27106344081184</v>
      </c>
    </row>
    <row r="86" spans="1:4" x14ac:dyDescent="0.25">
      <c r="A86" s="95" t="s">
        <v>194</v>
      </c>
      <c r="B86" s="101">
        <v>585.10613000000001</v>
      </c>
      <c r="C86" s="101">
        <v>1675.27585</v>
      </c>
      <c r="D86" s="97">
        <v>186.31999633980931</v>
      </c>
    </row>
    <row r="87" spans="1:4" x14ac:dyDescent="0.25">
      <c r="A87" s="95" t="s">
        <v>195</v>
      </c>
      <c r="B87" s="101">
        <v>262.98307</v>
      </c>
      <c r="C87" s="101">
        <v>644.74293</v>
      </c>
      <c r="D87" s="97">
        <v>145.16518496799051</v>
      </c>
    </row>
    <row r="88" spans="1:4" x14ac:dyDescent="0.25">
      <c r="A88" s="95" t="s">
        <v>196</v>
      </c>
      <c r="B88" s="101">
        <v>5531.0595700000003</v>
      </c>
      <c r="C88" s="101">
        <v>11696.609</v>
      </c>
      <c r="D88" s="97">
        <v>111.47139805619557</v>
      </c>
    </row>
    <row r="89" spans="1:4" x14ac:dyDescent="0.25">
      <c r="A89" s="95" t="s">
        <v>197</v>
      </c>
      <c r="B89" s="101">
        <v>61.281460000000003</v>
      </c>
      <c r="C89" s="101">
        <v>125.56726</v>
      </c>
      <c r="D89" s="97">
        <v>104.90252680011213</v>
      </c>
    </row>
    <row r="90" spans="1:4" x14ac:dyDescent="0.25">
      <c r="A90" s="95" t="s">
        <v>198</v>
      </c>
      <c r="B90" s="101">
        <v>20436.37414</v>
      </c>
      <c r="C90" s="101">
        <v>35299.229899999998</v>
      </c>
      <c r="D90" s="97">
        <v>72.727459666678413</v>
      </c>
    </row>
    <row r="91" spans="1:4" x14ac:dyDescent="0.25">
      <c r="A91" s="95" t="s">
        <v>199</v>
      </c>
      <c r="B91" s="101">
        <v>9962.5804000000007</v>
      </c>
      <c r="C91" s="101">
        <v>16924.367450000002</v>
      </c>
      <c r="D91" s="97">
        <v>69.879356255935463</v>
      </c>
    </row>
    <row r="92" spans="1:4" ht="13" x14ac:dyDescent="0.3">
      <c r="A92" s="103" t="s">
        <v>226</v>
      </c>
      <c r="B92" s="104"/>
      <c r="C92" s="104"/>
      <c r="D92" s="103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/>
  </sheetViews>
  <sheetFormatPr defaultColWidth="9.1796875" defaultRowHeight="12.5" x14ac:dyDescent="0.25"/>
  <cols>
    <col min="1" max="1" width="44.7265625" style="19" customWidth="1"/>
    <col min="2" max="2" width="16" style="21" customWidth="1"/>
    <col min="3" max="3" width="16" style="19" customWidth="1"/>
    <col min="4" max="4" width="10.26953125" style="19" customWidth="1"/>
    <col min="5" max="5" width="14" style="19" bestFit="1" customWidth="1"/>
    <col min="6" max="7" width="15" style="19" bestFit="1" customWidth="1"/>
    <col min="8" max="8" width="10.54296875" style="19" bestFit="1" customWidth="1"/>
    <col min="9" max="9" width="14" style="19" bestFit="1" customWidth="1"/>
    <col min="10" max="11" width="14.26953125" style="19" bestFit="1" customWidth="1"/>
    <col min="12" max="12" width="10.54296875" style="19" bestFit="1" customWidth="1"/>
    <col min="13" max="13" width="10.7265625" style="19" bestFit="1" customWidth="1"/>
    <col min="14" max="16384" width="9.1796875" style="19"/>
  </cols>
  <sheetData>
    <row r="1" spans="1:13" ht="25" x14ac:dyDescent="0.5">
      <c r="B1" s="158" t="s">
        <v>122</v>
      </c>
      <c r="C1" s="158"/>
      <c r="D1" s="158"/>
      <c r="E1" s="158"/>
      <c r="F1" s="158"/>
      <c r="G1" s="158"/>
      <c r="H1" s="158"/>
      <c r="I1" s="158"/>
      <c r="J1" s="158"/>
    </row>
    <row r="2" spans="1:13" x14ac:dyDescent="0.25">
      <c r="D2" s="20"/>
    </row>
    <row r="3" spans="1:13" x14ac:dyDescent="0.25">
      <c r="D3" s="20"/>
    </row>
    <row r="4" spans="1:13" x14ac:dyDescent="0.25">
      <c r="B4" s="22"/>
      <c r="C4" s="20"/>
      <c r="D4" s="20"/>
      <c r="E4" s="20"/>
      <c r="F4" s="20"/>
      <c r="G4" s="20"/>
      <c r="H4" s="20"/>
      <c r="I4" s="20"/>
    </row>
    <row r="5" spans="1:13" ht="25" x14ac:dyDescent="0.25">
      <c r="A5" s="162" t="s">
        <v>113</v>
      </c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4"/>
    </row>
    <row r="6" spans="1:13" ht="18" x14ac:dyDescent="0.25">
      <c r="A6" s="109"/>
      <c r="B6" s="161" t="str">
        <f>SEKTOR_USD!B6</f>
        <v>1 - 30 NISAN</v>
      </c>
      <c r="C6" s="161"/>
      <c r="D6" s="161"/>
      <c r="E6" s="161"/>
      <c r="F6" s="161" t="str">
        <f>SEKTOR_USD!F6</f>
        <v>1 OCAK  -  30 NISAN</v>
      </c>
      <c r="G6" s="161"/>
      <c r="H6" s="161"/>
      <c r="I6" s="161"/>
      <c r="J6" s="161" t="s">
        <v>106</v>
      </c>
      <c r="K6" s="161"/>
      <c r="L6" s="161"/>
      <c r="M6" s="161"/>
    </row>
    <row r="7" spans="1:13" ht="29" x14ac:dyDescent="0.4">
      <c r="A7" s="110" t="s">
        <v>1</v>
      </c>
      <c r="B7" s="111">
        <f>SEKTOR_USD!B7</f>
        <v>2018</v>
      </c>
      <c r="C7" s="112">
        <f>SEKTOR_USD!C7</f>
        <v>2019</v>
      </c>
      <c r="D7" s="113" t="s">
        <v>118</v>
      </c>
      <c r="E7" s="113" t="s">
        <v>119</v>
      </c>
      <c r="F7" s="111"/>
      <c r="G7" s="112"/>
      <c r="H7" s="113" t="s">
        <v>118</v>
      </c>
      <c r="I7" s="113" t="s">
        <v>119</v>
      </c>
      <c r="J7" s="111"/>
      <c r="K7" s="111"/>
      <c r="L7" s="113" t="s">
        <v>118</v>
      </c>
      <c r="M7" s="113" t="s">
        <v>119</v>
      </c>
    </row>
    <row r="8" spans="1:13" ht="16.5" x14ac:dyDescent="0.35">
      <c r="A8" s="114" t="s">
        <v>2</v>
      </c>
      <c r="B8" s="115">
        <f>SEKTOR_USD!B8*$B$53</f>
        <v>7239845.0105650164</v>
      </c>
      <c r="C8" s="115">
        <f>SEKTOR_USD!C8*$C$53</f>
        <v>10889593.070115585</v>
      </c>
      <c r="D8" s="116">
        <f t="shared" ref="D8:D43" si="0">(C8-B8)/B8*100</f>
        <v>50.411963988518202</v>
      </c>
      <c r="E8" s="116">
        <f>C8/C$44*100</f>
        <v>13.429385874974958</v>
      </c>
      <c r="F8" s="115">
        <f>SEKTOR_USD!F8*$B$54</f>
        <v>29104738.914649431</v>
      </c>
      <c r="G8" s="115">
        <f>SEKTOR_USD!G8*$C$54</f>
        <v>41472008.655360892</v>
      </c>
      <c r="H8" s="116">
        <f t="shared" ref="H8:H43" si="1">(G8-F8)/F8*100</f>
        <v>42.492288891437482</v>
      </c>
      <c r="I8" s="116">
        <f>G8/G$44*100</f>
        <v>13.78328876034171</v>
      </c>
      <c r="J8" s="115">
        <f>SEKTOR_USD!J8*$B$55</f>
        <v>81399058.039726466</v>
      </c>
      <c r="K8" s="115">
        <f>SEKTOR_USD!K8*$C$55</f>
        <v>121879192.3290904</v>
      </c>
      <c r="L8" s="116">
        <f t="shared" ref="L8:L43" si="2">(K8-J8)/J8*100</f>
        <v>49.730470185057641</v>
      </c>
      <c r="M8" s="116">
        <f>K8/K$44*100</f>
        <v>13.773749833974477</v>
      </c>
    </row>
    <row r="9" spans="1:13" s="23" customFormat="1" ht="15.5" x14ac:dyDescent="0.35">
      <c r="A9" s="117" t="s">
        <v>3</v>
      </c>
      <c r="B9" s="115">
        <f>SEKTOR_USD!B9*$B$53</f>
        <v>4697830.4644817151</v>
      </c>
      <c r="C9" s="115">
        <f>SEKTOR_USD!C9*$C$53</f>
        <v>6882127.8592509003</v>
      </c>
      <c r="D9" s="118">
        <f t="shared" si="0"/>
        <v>46.495875304222295</v>
      </c>
      <c r="E9" s="118">
        <f t="shared" ref="E9:E44" si="3">C9/C$44*100</f>
        <v>8.4872547640400207</v>
      </c>
      <c r="F9" s="115">
        <f>SEKTOR_USD!F9*$B$54</f>
        <v>19540093.626320101</v>
      </c>
      <c r="G9" s="115">
        <f>SEKTOR_USD!G9*$C$54</f>
        <v>27027305.113888852</v>
      </c>
      <c r="H9" s="118">
        <f t="shared" si="1"/>
        <v>38.317173043038203</v>
      </c>
      <c r="I9" s="118">
        <f t="shared" ref="I9:I44" si="4">G9/G$44*100</f>
        <v>8.9825683123847355</v>
      </c>
      <c r="J9" s="115">
        <f>SEKTOR_USD!J9*$B$55</f>
        <v>55123984.055319637</v>
      </c>
      <c r="K9" s="115">
        <f>SEKTOR_USD!K9*$C$55</f>
        <v>80544966.040009156</v>
      </c>
      <c r="L9" s="118">
        <f t="shared" si="2"/>
        <v>46.116009973405241</v>
      </c>
      <c r="M9" s="118">
        <f t="shared" ref="M9:M44" si="5">K9/K$44*100</f>
        <v>9.1025070926422647</v>
      </c>
    </row>
    <row r="10" spans="1:13" ht="14" x14ac:dyDescent="0.3">
      <c r="A10" s="119" t="str">
        <f>SEKTOR_USD!A10</f>
        <v xml:space="preserve"> Hububat, Bakliyat, Yağlı Tohumlar ve Mamulleri </v>
      </c>
      <c r="B10" s="120">
        <f>SEKTOR_USD!B10*$B$53</f>
        <v>2168284.4975738637</v>
      </c>
      <c r="C10" s="120">
        <f>SEKTOR_USD!C10*$C$53</f>
        <v>3492691.8953611688</v>
      </c>
      <c r="D10" s="121">
        <f t="shared" si="0"/>
        <v>61.080886722623838</v>
      </c>
      <c r="E10" s="121">
        <f t="shared" si="3"/>
        <v>4.3072965998999395</v>
      </c>
      <c r="F10" s="120">
        <f>SEKTOR_USD!F10*$B$54</f>
        <v>8590340.3397940081</v>
      </c>
      <c r="G10" s="120">
        <f>SEKTOR_USD!G10*$C$54</f>
        <v>12685983.86830743</v>
      </c>
      <c r="H10" s="121">
        <f t="shared" si="1"/>
        <v>47.67731389571037</v>
      </c>
      <c r="I10" s="121">
        <f t="shared" si="4"/>
        <v>4.2162071366976202</v>
      </c>
      <c r="J10" s="120">
        <f>SEKTOR_USD!J10*$B$55</f>
        <v>23599441.060789566</v>
      </c>
      <c r="K10" s="120">
        <f>SEKTOR_USD!K10*$C$55</f>
        <v>36418178.342434518</v>
      </c>
      <c r="L10" s="121">
        <f t="shared" si="2"/>
        <v>54.317969856257584</v>
      </c>
      <c r="M10" s="121">
        <f t="shared" si="5"/>
        <v>4.1156728093777639</v>
      </c>
    </row>
    <row r="11" spans="1:13" ht="14" x14ac:dyDescent="0.3">
      <c r="A11" s="119" t="str">
        <f>SEKTOR_USD!A11</f>
        <v xml:space="preserve"> Yaş Meyve ve Sebze  </v>
      </c>
      <c r="B11" s="120">
        <f>SEKTOR_USD!B11*$B$53</f>
        <v>606420.46221715049</v>
      </c>
      <c r="C11" s="120">
        <f>SEKTOR_USD!C11*$C$53</f>
        <v>654605.52892379614</v>
      </c>
      <c r="D11" s="121">
        <f t="shared" si="0"/>
        <v>7.9458180765330555</v>
      </c>
      <c r="E11" s="121">
        <f t="shared" si="3"/>
        <v>0.80727995869146196</v>
      </c>
      <c r="F11" s="120">
        <f>SEKTOR_USD!F11*$B$54</f>
        <v>3077083.4774771645</v>
      </c>
      <c r="G11" s="120">
        <f>SEKTOR_USD!G11*$C$54</f>
        <v>3404485.9311732193</v>
      </c>
      <c r="H11" s="121">
        <f t="shared" si="1"/>
        <v>10.640025078698391</v>
      </c>
      <c r="I11" s="121">
        <f t="shared" si="4"/>
        <v>1.1314863733713929</v>
      </c>
      <c r="J11" s="120">
        <f>SEKTOR_USD!J11*$B$55</f>
        <v>8867801.8456284348</v>
      </c>
      <c r="K11" s="120">
        <f>SEKTOR_USD!K11*$C$55</f>
        <v>11566930.144990312</v>
      </c>
      <c r="L11" s="121">
        <f t="shared" si="2"/>
        <v>30.437399778982073</v>
      </c>
      <c r="M11" s="121">
        <f t="shared" si="5"/>
        <v>1.3071960776862468</v>
      </c>
    </row>
    <row r="12" spans="1:13" ht="14" x14ac:dyDescent="0.3">
      <c r="A12" s="119" t="str">
        <f>SEKTOR_USD!A12</f>
        <v xml:space="preserve"> Meyve Sebze Mamulleri </v>
      </c>
      <c r="B12" s="120">
        <f>SEKTOR_USD!B12*$B$53</f>
        <v>521885.45360573882</v>
      </c>
      <c r="C12" s="120">
        <f>SEKTOR_USD!C12*$C$53</f>
        <v>724376.35317543359</v>
      </c>
      <c r="D12" s="121">
        <f t="shared" si="0"/>
        <v>38.799874219653496</v>
      </c>
      <c r="E12" s="121">
        <f t="shared" si="3"/>
        <v>0.89332351565978085</v>
      </c>
      <c r="F12" s="120">
        <f>SEKTOR_USD!F12*$B$54</f>
        <v>1966381.312892708</v>
      </c>
      <c r="G12" s="120">
        <f>SEKTOR_USD!G12*$C$54</f>
        <v>2742704.1146354419</v>
      </c>
      <c r="H12" s="121">
        <f t="shared" si="1"/>
        <v>39.479769089175257</v>
      </c>
      <c r="I12" s="121">
        <f t="shared" si="4"/>
        <v>0.91154212255188105</v>
      </c>
      <c r="J12" s="120">
        <f>SEKTOR_USD!J12*$B$55</f>
        <v>5540826.5437663244</v>
      </c>
      <c r="K12" s="120">
        <f>SEKTOR_USD!K12*$C$55</f>
        <v>8368198.8781902492</v>
      </c>
      <c r="L12" s="121">
        <f t="shared" si="2"/>
        <v>51.027988551723283</v>
      </c>
      <c r="M12" s="121">
        <f t="shared" si="5"/>
        <v>0.94570267251129037</v>
      </c>
    </row>
    <row r="13" spans="1:13" ht="14" x14ac:dyDescent="0.3">
      <c r="A13" s="119" t="str">
        <f>SEKTOR_USD!A13</f>
        <v xml:space="preserve"> Kuru Meyve ve Mamulleri  </v>
      </c>
      <c r="B13" s="120">
        <f>SEKTOR_USD!B13*$B$53</f>
        <v>418407.85367555119</v>
      </c>
      <c r="C13" s="120">
        <f>SEKTOR_USD!C13*$C$53</f>
        <v>681092.01145469048</v>
      </c>
      <c r="D13" s="121">
        <f t="shared" si="0"/>
        <v>62.781842040382493</v>
      </c>
      <c r="E13" s="121">
        <f t="shared" si="3"/>
        <v>0.83994391519451139</v>
      </c>
      <c r="F13" s="120">
        <f>SEKTOR_USD!F13*$B$54</f>
        <v>1681429.489779308</v>
      </c>
      <c r="G13" s="120">
        <f>SEKTOR_USD!G13*$C$54</f>
        <v>2535893.7671855711</v>
      </c>
      <c r="H13" s="121">
        <f t="shared" si="1"/>
        <v>50.817728759973981</v>
      </c>
      <c r="I13" s="121">
        <f t="shared" si="4"/>
        <v>0.84280837104212158</v>
      </c>
      <c r="J13" s="120">
        <f>SEKTOR_USD!J13*$B$55</f>
        <v>4880888.4327235371</v>
      </c>
      <c r="K13" s="120">
        <f>SEKTOR_USD!K13*$C$55</f>
        <v>7609445.690877202</v>
      </c>
      <c r="L13" s="121">
        <f t="shared" si="2"/>
        <v>55.90288112017199</v>
      </c>
      <c r="M13" s="121">
        <f t="shared" si="5"/>
        <v>0.85995483985777299</v>
      </c>
    </row>
    <row r="14" spans="1:13" ht="14" x14ac:dyDescent="0.3">
      <c r="A14" s="119" t="str">
        <f>SEKTOR_USD!A14</f>
        <v xml:space="preserve"> Fındık ve Mamulleri </v>
      </c>
      <c r="B14" s="120">
        <f>SEKTOR_USD!B14*$B$53</f>
        <v>599923.54814243119</v>
      </c>
      <c r="C14" s="120">
        <f>SEKTOR_USD!C14*$C$53</f>
        <v>786540.66611455055</v>
      </c>
      <c r="D14" s="121">
        <f t="shared" si="0"/>
        <v>31.10681661854246</v>
      </c>
      <c r="E14" s="121">
        <f t="shared" si="3"/>
        <v>0.96998648559234235</v>
      </c>
      <c r="F14" s="120">
        <f>SEKTOR_USD!F14*$B$54</f>
        <v>2165878.4044330576</v>
      </c>
      <c r="G14" s="120">
        <f>SEKTOR_USD!G14*$C$54</f>
        <v>3118053.6380294575</v>
      </c>
      <c r="H14" s="121">
        <f t="shared" si="1"/>
        <v>43.962543402598918</v>
      </c>
      <c r="I14" s="121">
        <f t="shared" si="4"/>
        <v>1.036290140184434</v>
      </c>
      <c r="J14" s="120">
        <f>SEKTOR_USD!J14*$B$55</f>
        <v>6726466.7953789635</v>
      </c>
      <c r="K14" s="120">
        <f>SEKTOR_USD!K14*$C$55</f>
        <v>8831770.9050866403</v>
      </c>
      <c r="L14" s="121">
        <f t="shared" si="2"/>
        <v>31.298810709271713</v>
      </c>
      <c r="M14" s="121">
        <f t="shared" si="5"/>
        <v>0.99809164068937506</v>
      </c>
    </row>
    <row r="15" spans="1:13" ht="14" x14ac:dyDescent="0.3">
      <c r="A15" s="119" t="str">
        <f>SEKTOR_USD!A15</f>
        <v xml:space="preserve"> Zeytin ve Zeytinyağı </v>
      </c>
      <c r="B15" s="120">
        <f>SEKTOR_USD!B15*$B$53</f>
        <v>116929.04854884846</v>
      </c>
      <c r="C15" s="120">
        <f>SEKTOR_USD!C15*$C$53</f>
        <v>139155.91249682585</v>
      </c>
      <c r="D15" s="121">
        <f t="shared" si="0"/>
        <v>19.008847009211635</v>
      </c>
      <c r="E15" s="121">
        <f t="shared" si="3"/>
        <v>0.17161141226044813</v>
      </c>
      <c r="F15" s="120">
        <f>SEKTOR_USD!F15*$B$54</f>
        <v>765718.61019864643</v>
      </c>
      <c r="G15" s="120">
        <f>SEKTOR_USD!G15*$C$54</f>
        <v>628319.40839794662</v>
      </c>
      <c r="H15" s="121">
        <f t="shared" si="1"/>
        <v>-17.943824267906333</v>
      </c>
      <c r="I15" s="121">
        <f t="shared" si="4"/>
        <v>0.20882296566931521</v>
      </c>
      <c r="J15" s="120">
        <f>SEKTOR_USD!J15*$B$55</f>
        <v>1510835.5979611101</v>
      </c>
      <c r="K15" s="120">
        <f>SEKTOR_USD!K15*$C$55</f>
        <v>1700984.0597589647</v>
      </c>
      <c r="L15" s="121">
        <f t="shared" si="2"/>
        <v>12.585648766448326</v>
      </c>
      <c r="M15" s="121">
        <f t="shared" si="5"/>
        <v>0.19223075295278438</v>
      </c>
    </row>
    <row r="16" spans="1:13" ht="14" x14ac:dyDescent="0.3">
      <c r="A16" s="119" t="str">
        <f>SEKTOR_USD!A16</f>
        <v xml:space="preserve"> Tütün </v>
      </c>
      <c r="B16" s="120">
        <f>SEKTOR_USD!B16*$B$53</f>
        <v>218757.13806914844</v>
      </c>
      <c r="C16" s="120">
        <f>SEKTOR_USD!C16*$C$53</f>
        <v>347484.31192673655</v>
      </c>
      <c r="D16" s="121">
        <f t="shared" si="0"/>
        <v>58.844787874715145</v>
      </c>
      <c r="E16" s="121">
        <f t="shared" si="3"/>
        <v>0.42852849324284048</v>
      </c>
      <c r="F16" s="120">
        <f>SEKTOR_USD!F16*$B$54</f>
        <v>1085791.7520569051</v>
      </c>
      <c r="G16" s="120">
        <f>SEKTOR_USD!G16*$C$54</f>
        <v>1632733.9236872781</v>
      </c>
      <c r="H16" s="121">
        <f t="shared" si="1"/>
        <v>50.372658531827597</v>
      </c>
      <c r="I16" s="121">
        <f t="shared" si="4"/>
        <v>0.54264174484537375</v>
      </c>
      <c r="J16" s="120">
        <f>SEKTOR_USD!J16*$B$55</f>
        <v>3635438.3996348497</v>
      </c>
      <c r="K16" s="120">
        <f>SEKTOR_USD!K16*$C$55</f>
        <v>5529652.3238352071</v>
      </c>
      <c r="L16" s="121">
        <f t="shared" si="2"/>
        <v>52.104140298199411</v>
      </c>
      <c r="M16" s="121">
        <f t="shared" si="5"/>
        <v>0.62491428045985464</v>
      </c>
    </row>
    <row r="17" spans="1:13" ht="14" x14ac:dyDescent="0.3">
      <c r="A17" s="119" t="str">
        <f>SEKTOR_USD!A17</f>
        <v xml:space="preserve"> Süs Bitkileri ve Mam.</v>
      </c>
      <c r="B17" s="120">
        <f>SEKTOR_USD!B17*$B$53</f>
        <v>47222.462648982379</v>
      </c>
      <c r="C17" s="120">
        <f>SEKTOR_USD!C17*$C$53</f>
        <v>56181.179797697681</v>
      </c>
      <c r="D17" s="121">
        <f t="shared" si="0"/>
        <v>18.971304430495131</v>
      </c>
      <c r="E17" s="121">
        <f t="shared" si="3"/>
        <v>6.9284383498695937E-2</v>
      </c>
      <c r="F17" s="120">
        <f>SEKTOR_USD!F17*$B$54</f>
        <v>207470.23968830876</v>
      </c>
      <c r="G17" s="120">
        <f>SEKTOR_USD!G17*$C$54</f>
        <v>279130.46247250127</v>
      </c>
      <c r="H17" s="121">
        <f t="shared" si="1"/>
        <v>34.540000961993712</v>
      </c>
      <c r="I17" s="121">
        <f t="shared" si="4"/>
        <v>9.2769458022595272E-2</v>
      </c>
      <c r="J17" s="120">
        <f>SEKTOR_USD!J17*$B$55</f>
        <v>362285.37943684502</v>
      </c>
      <c r="K17" s="120">
        <f>SEKTOR_USD!K17*$C$55</f>
        <v>519805.69483606075</v>
      </c>
      <c r="L17" s="121">
        <f t="shared" si="2"/>
        <v>43.479622513078887</v>
      </c>
      <c r="M17" s="121">
        <f t="shared" si="5"/>
        <v>5.8744019107175298E-2</v>
      </c>
    </row>
    <row r="18" spans="1:13" s="23" customFormat="1" ht="15.5" x14ac:dyDescent="0.35">
      <c r="A18" s="117" t="s">
        <v>12</v>
      </c>
      <c r="B18" s="115">
        <f>SEKTOR_USD!B18*$B$53</f>
        <v>867821.46395078464</v>
      </c>
      <c r="C18" s="115">
        <f>SEKTOR_USD!C18*$C$53</f>
        <v>1256649.4555759544</v>
      </c>
      <c r="D18" s="118">
        <f t="shared" si="0"/>
        <v>44.80506737584227</v>
      </c>
      <c r="E18" s="118">
        <f t="shared" si="3"/>
        <v>1.5497393098021033</v>
      </c>
      <c r="F18" s="115">
        <f>SEKTOR_USD!F18*$B$54</f>
        <v>3213545.3077642941</v>
      </c>
      <c r="G18" s="115">
        <f>SEKTOR_USD!G18*$C$54</f>
        <v>4853468.1631946908</v>
      </c>
      <c r="H18" s="118">
        <f t="shared" si="1"/>
        <v>51.031577226191736</v>
      </c>
      <c r="I18" s="118">
        <f t="shared" si="4"/>
        <v>1.6130579480333485</v>
      </c>
      <c r="J18" s="115">
        <f>SEKTOR_USD!J18*$B$55</f>
        <v>8902936.9935501069</v>
      </c>
      <c r="K18" s="115">
        <f>SEKTOR_USD!K18*$C$55</f>
        <v>13792351.428664898</v>
      </c>
      <c r="L18" s="118">
        <f t="shared" si="2"/>
        <v>54.919117574986956</v>
      </c>
      <c r="M18" s="118">
        <f t="shared" si="5"/>
        <v>1.5586942657754039</v>
      </c>
    </row>
    <row r="19" spans="1:13" ht="14" x14ac:dyDescent="0.3">
      <c r="A19" s="119" t="str">
        <f>SEKTOR_USD!A19</f>
        <v xml:space="preserve"> Su Ürünleri ve Hayvansal Mamuller</v>
      </c>
      <c r="B19" s="120">
        <f>SEKTOR_USD!B19*$B$53</f>
        <v>867821.46395078464</v>
      </c>
      <c r="C19" s="120">
        <f>SEKTOR_USD!C19*$C$53</f>
        <v>1256649.4555759544</v>
      </c>
      <c r="D19" s="121">
        <f t="shared" si="0"/>
        <v>44.80506737584227</v>
      </c>
      <c r="E19" s="121">
        <f t="shared" si="3"/>
        <v>1.5497393098021033</v>
      </c>
      <c r="F19" s="120">
        <f>SEKTOR_USD!F19*$B$54</f>
        <v>3213545.3077642941</v>
      </c>
      <c r="G19" s="120">
        <f>SEKTOR_USD!G19*$C$54</f>
        <v>4853468.1631946908</v>
      </c>
      <c r="H19" s="121">
        <f t="shared" si="1"/>
        <v>51.031577226191736</v>
      </c>
      <c r="I19" s="121">
        <f t="shared" si="4"/>
        <v>1.6130579480333485</v>
      </c>
      <c r="J19" s="120">
        <f>SEKTOR_USD!J19*$B$55</f>
        <v>8902936.9935501069</v>
      </c>
      <c r="K19" s="120">
        <f>SEKTOR_USD!K19*$C$55</f>
        <v>13792351.428664898</v>
      </c>
      <c r="L19" s="121">
        <f t="shared" si="2"/>
        <v>54.919117574986956</v>
      </c>
      <c r="M19" s="121">
        <f t="shared" si="5"/>
        <v>1.5586942657754039</v>
      </c>
    </row>
    <row r="20" spans="1:13" s="23" customFormat="1" ht="15.5" x14ac:dyDescent="0.35">
      <c r="A20" s="117" t="s">
        <v>111</v>
      </c>
      <c r="B20" s="115">
        <f>SEKTOR_USD!B20*$B$53</f>
        <v>1674193.0821325169</v>
      </c>
      <c r="C20" s="115">
        <f>SEKTOR_USD!C20*$C$53</f>
        <v>2750815.7552887304</v>
      </c>
      <c r="D20" s="118">
        <f t="shared" si="0"/>
        <v>64.306959851061904</v>
      </c>
      <c r="E20" s="118">
        <f t="shared" si="3"/>
        <v>3.3923918011328351</v>
      </c>
      <c r="F20" s="115">
        <f>SEKTOR_USD!F20*$B$54</f>
        <v>6351099.9805650329</v>
      </c>
      <c r="G20" s="115">
        <f>SEKTOR_USD!G20*$C$54</f>
        <v>9591235.3782773465</v>
      </c>
      <c r="H20" s="118">
        <f t="shared" si="1"/>
        <v>51.016916874674223</v>
      </c>
      <c r="I20" s="118">
        <f t="shared" si="4"/>
        <v>3.1876624999236247</v>
      </c>
      <c r="J20" s="115">
        <f>SEKTOR_USD!J20*$B$55</f>
        <v>17372136.990856711</v>
      </c>
      <c r="K20" s="115">
        <f>SEKTOR_USD!K20*$C$55</f>
        <v>27541874.860416334</v>
      </c>
      <c r="L20" s="118">
        <f t="shared" si="2"/>
        <v>58.540511595736042</v>
      </c>
      <c r="M20" s="118">
        <f t="shared" si="5"/>
        <v>3.112548475556808</v>
      </c>
    </row>
    <row r="21" spans="1:13" ht="14" x14ac:dyDescent="0.3">
      <c r="A21" s="119" t="str">
        <f>SEKTOR_USD!A21</f>
        <v xml:space="preserve"> Mobilya,Kağıt ve Orman Ürünleri</v>
      </c>
      <c r="B21" s="120">
        <f>SEKTOR_USD!B21*$B$53</f>
        <v>1674193.0821325169</v>
      </c>
      <c r="C21" s="120">
        <f>SEKTOR_USD!C21*$C$53</f>
        <v>2750815.7552887304</v>
      </c>
      <c r="D21" s="121">
        <f t="shared" si="0"/>
        <v>64.306959851061904</v>
      </c>
      <c r="E21" s="121">
        <f t="shared" si="3"/>
        <v>3.3923918011328351</v>
      </c>
      <c r="F21" s="120">
        <f>SEKTOR_USD!F21*$B$54</f>
        <v>6351099.9805650329</v>
      </c>
      <c r="G21" s="120">
        <f>SEKTOR_USD!G21*$C$54</f>
        <v>9591235.3782773465</v>
      </c>
      <c r="H21" s="121">
        <f t="shared" si="1"/>
        <v>51.016916874674223</v>
      </c>
      <c r="I21" s="121">
        <f t="shared" si="4"/>
        <v>3.1876624999236247</v>
      </c>
      <c r="J21" s="120">
        <f>SEKTOR_USD!J21*$B$55</f>
        <v>17372136.990856711</v>
      </c>
      <c r="K21" s="120">
        <f>SEKTOR_USD!K21*$C$55</f>
        <v>27541874.860416334</v>
      </c>
      <c r="L21" s="121">
        <f t="shared" si="2"/>
        <v>58.540511595736042</v>
      </c>
      <c r="M21" s="121">
        <f t="shared" si="5"/>
        <v>3.112548475556808</v>
      </c>
    </row>
    <row r="22" spans="1:13" ht="16.5" x14ac:dyDescent="0.35">
      <c r="A22" s="114" t="s">
        <v>14</v>
      </c>
      <c r="B22" s="115">
        <f>SEKTOR_USD!B22*$B$53</f>
        <v>46104100.212854058</v>
      </c>
      <c r="C22" s="115">
        <f>SEKTOR_USD!C22*$C$53</f>
        <v>67974152.034720302</v>
      </c>
      <c r="D22" s="118">
        <f t="shared" si="0"/>
        <v>47.436240423077955</v>
      </c>
      <c r="E22" s="118">
        <f t="shared" si="3"/>
        <v>83.827844743218122</v>
      </c>
      <c r="F22" s="115">
        <f>SEKTOR_USD!F22*$B$54</f>
        <v>173036519.31299514</v>
      </c>
      <c r="G22" s="115">
        <f>SEKTOR_USD!G22*$C$54</f>
        <v>252018837.63345128</v>
      </c>
      <c r="H22" s="118">
        <f t="shared" si="1"/>
        <v>45.644883885805562</v>
      </c>
      <c r="I22" s="118">
        <f t="shared" si="4"/>
        <v>83.75886591397375</v>
      </c>
      <c r="J22" s="115">
        <f>SEKTOR_USD!J22*$B$55</f>
        <v>471795600.04932213</v>
      </c>
      <c r="K22" s="115">
        <f>SEKTOR_USD!K22*$C$55</f>
        <v>739140926.62212956</v>
      </c>
      <c r="L22" s="118">
        <f t="shared" si="2"/>
        <v>56.665498055695892</v>
      </c>
      <c r="M22" s="118">
        <f t="shared" si="5"/>
        <v>83.531421736500434</v>
      </c>
    </row>
    <row r="23" spans="1:13" s="23" customFormat="1" ht="15.5" x14ac:dyDescent="0.35">
      <c r="A23" s="117" t="s">
        <v>15</v>
      </c>
      <c r="B23" s="115">
        <f>SEKTOR_USD!B23*$B$53</f>
        <v>4249370.7719178619</v>
      </c>
      <c r="C23" s="115">
        <f>SEKTOR_USD!C23*$C$53</f>
        <v>6132954.3595987428</v>
      </c>
      <c r="D23" s="118">
        <f t="shared" si="0"/>
        <v>44.326176480730254</v>
      </c>
      <c r="E23" s="118">
        <f t="shared" si="3"/>
        <v>7.5633506337980396</v>
      </c>
      <c r="F23" s="115">
        <f>SEKTOR_USD!F23*$B$54</f>
        <v>16389347.822154054</v>
      </c>
      <c r="G23" s="115">
        <f>SEKTOR_USD!G23*$C$54</f>
        <v>22554892.49324071</v>
      </c>
      <c r="H23" s="118">
        <f t="shared" si="1"/>
        <v>37.619219129344941</v>
      </c>
      <c r="I23" s="118">
        <f t="shared" si="4"/>
        <v>7.4961547866241149</v>
      </c>
      <c r="J23" s="115">
        <f>SEKTOR_USD!J23*$B$55</f>
        <v>45271611.556016579</v>
      </c>
      <c r="K23" s="115">
        <f>SEKTOR_USD!K23*$C$55</f>
        <v>66053660.748122543</v>
      </c>
      <c r="L23" s="118">
        <f t="shared" si="2"/>
        <v>45.905256026486732</v>
      </c>
      <c r="M23" s="118">
        <f t="shared" si="5"/>
        <v>7.4648230052776992</v>
      </c>
    </row>
    <row r="24" spans="1:13" ht="14" x14ac:dyDescent="0.3">
      <c r="A24" s="119" t="str">
        <f>SEKTOR_USD!A24</f>
        <v xml:space="preserve"> Tekstil ve Hammaddeleri</v>
      </c>
      <c r="B24" s="120">
        <f>SEKTOR_USD!B24*$B$53</f>
        <v>2867573.0231990637</v>
      </c>
      <c r="C24" s="120">
        <f>SEKTOR_USD!C24*$C$53</f>
        <v>3987921.7578506321</v>
      </c>
      <c r="D24" s="121">
        <f t="shared" si="0"/>
        <v>39.069579940520839</v>
      </c>
      <c r="E24" s="121">
        <f t="shared" si="3"/>
        <v>4.9180295150198976</v>
      </c>
      <c r="F24" s="120">
        <f>SEKTOR_USD!F24*$B$54</f>
        <v>11207564.760766555</v>
      </c>
      <c r="G24" s="120">
        <f>SEKTOR_USD!G24*$C$54</f>
        <v>14956956.157870701</v>
      </c>
      <c r="H24" s="121">
        <f t="shared" si="1"/>
        <v>33.454113156047491</v>
      </c>
      <c r="I24" s="121">
        <f t="shared" si="4"/>
        <v>4.9709684286790425</v>
      </c>
      <c r="J24" s="120">
        <f>SEKTOR_USD!J24*$B$55</f>
        <v>30901458.328858379</v>
      </c>
      <c r="K24" s="120">
        <f>SEKTOR_USD!K24*$C$55</f>
        <v>44568668.42519132</v>
      </c>
      <c r="L24" s="121">
        <f t="shared" si="2"/>
        <v>44.228366023649286</v>
      </c>
      <c r="M24" s="121">
        <f t="shared" si="5"/>
        <v>5.0367718852647885</v>
      </c>
    </row>
    <row r="25" spans="1:13" ht="14" x14ac:dyDescent="0.3">
      <c r="A25" s="119" t="str">
        <f>SEKTOR_USD!A25</f>
        <v xml:space="preserve"> Deri ve Deri Mamulleri </v>
      </c>
      <c r="B25" s="120">
        <f>SEKTOR_USD!B25*$B$53</f>
        <v>607770.25587538606</v>
      </c>
      <c r="C25" s="120">
        <f>SEKTOR_USD!C25*$C$53</f>
        <v>818387.321961359</v>
      </c>
      <c r="D25" s="121">
        <f t="shared" si="0"/>
        <v>34.654059498620271</v>
      </c>
      <c r="E25" s="121">
        <f t="shared" si="3"/>
        <v>1.0092607750392093</v>
      </c>
      <c r="F25" s="120">
        <f>SEKTOR_USD!F25*$B$54</f>
        <v>2295476.4607104757</v>
      </c>
      <c r="G25" s="120">
        <f>SEKTOR_USD!G25*$C$54</f>
        <v>3181536.548413936</v>
      </c>
      <c r="H25" s="121">
        <f t="shared" si="1"/>
        <v>38.600268958071339</v>
      </c>
      <c r="I25" s="121">
        <f t="shared" si="4"/>
        <v>1.0573887875262491</v>
      </c>
      <c r="J25" s="120">
        <f>SEKTOR_USD!J25*$B$55</f>
        <v>6048462.3824786926</v>
      </c>
      <c r="K25" s="120">
        <f>SEKTOR_USD!K25*$C$55</f>
        <v>8983024.0009238981</v>
      </c>
      <c r="L25" s="121">
        <f t="shared" si="2"/>
        <v>48.517481516395023</v>
      </c>
      <c r="M25" s="121">
        <f t="shared" si="5"/>
        <v>1.0151849792967667</v>
      </c>
    </row>
    <row r="26" spans="1:13" ht="14" x14ac:dyDescent="0.3">
      <c r="A26" s="119" t="str">
        <f>SEKTOR_USD!A26</f>
        <v xml:space="preserve"> Halı </v>
      </c>
      <c r="B26" s="120">
        <f>SEKTOR_USD!B26*$B$53</f>
        <v>774027.49284341186</v>
      </c>
      <c r="C26" s="120">
        <f>SEKTOR_USD!C26*$C$53</f>
        <v>1326645.2797867511</v>
      </c>
      <c r="D26" s="121">
        <f t="shared" si="0"/>
        <v>71.39511090404325</v>
      </c>
      <c r="E26" s="121">
        <f t="shared" si="3"/>
        <v>1.6360603437389325</v>
      </c>
      <c r="F26" s="120">
        <f>SEKTOR_USD!F26*$B$54</f>
        <v>2886306.6006770255</v>
      </c>
      <c r="G26" s="120">
        <f>SEKTOR_USD!G26*$C$54</f>
        <v>4416399.7869560737</v>
      </c>
      <c r="H26" s="121">
        <f t="shared" si="1"/>
        <v>53.012150057798515</v>
      </c>
      <c r="I26" s="121">
        <f t="shared" si="4"/>
        <v>1.4677975704188244</v>
      </c>
      <c r="J26" s="120">
        <f>SEKTOR_USD!J26*$B$55</f>
        <v>8321690.8446795102</v>
      </c>
      <c r="K26" s="120">
        <f>SEKTOR_USD!K26*$C$55</f>
        <v>12501968.322007334</v>
      </c>
      <c r="L26" s="121">
        <f t="shared" si="2"/>
        <v>50.23351089761394</v>
      </c>
      <c r="M26" s="121">
        <f t="shared" si="5"/>
        <v>1.4128661407161447</v>
      </c>
    </row>
    <row r="27" spans="1:13" s="23" customFormat="1" ht="15.5" x14ac:dyDescent="0.35">
      <c r="A27" s="117" t="s">
        <v>19</v>
      </c>
      <c r="B27" s="115">
        <f>SEKTOR_USD!B27*$B$53</f>
        <v>5473427.6591564706</v>
      </c>
      <c r="C27" s="115">
        <f>SEKTOR_USD!C27*$C$53</f>
        <v>10180593.12266947</v>
      </c>
      <c r="D27" s="118">
        <f t="shared" si="0"/>
        <v>86.000322953723611</v>
      </c>
      <c r="E27" s="118">
        <f t="shared" si="3"/>
        <v>12.555025022527625</v>
      </c>
      <c r="F27" s="115">
        <f>SEKTOR_USD!F27*$B$54</f>
        <v>21390718.107743669</v>
      </c>
      <c r="G27" s="115">
        <f>SEKTOR_USD!G27*$C$54</f>
        <v>36921682.327972263</v>
      </c>
      <c r="H27" s="118">
        <f t="shared" si="1"/>
        <v>72.606090838092143</v>
      </c>
      <c r="I27" s="118">
        <f t="shared" si="4"/>
        <v>12.270980488866769</v>
      </c>
      <c r="J27" s="115">
        <f>SEKTOR_USD!J27*$B$55</f>
        <v>60311174.965930901</v>
      </c>
      <c r="K27" s="115">
        <f>SEKTOR_USD!K27*$C$55</f>
        <v>99792063.03162694</v>
      </c>
      <c r="L27" s="118">
        <f t="shared" si="2"/>
        <v>65.461977963450963</v>
      </c>
      <c r="M27" s="118">
        <f t="shared" si="5"/>
        <v>11.277650313783468</v>
      </c>
    </row>
    <row r="28" spans="1:13" ht="14" x14ac:dyDescent="0.3">
      <c r="A28" s="119" t="str">
        <f>SEKTOR_USD!A28</f>
        <v xml:space="preserve"> Kimyevi Maddeler ve Mamulleri  </v>
      </c>
      <c r="B28" s="120">
        <f>SEKTOR_USD!B28*$B$53</f>
        <v>5473427.6591564706</v>
      </c>
      <c r="C28" s="120">
        <f>SEKTOR_USD!C28*$C$53</f>
        <v>10180593.12266947</v>
      </c>
      <c r="D28" s="121">
        <f t="shared" si="0"/>
        <v>86.000322953723611</v>
      </c>
      <c r="E28" s="121">
        <f t="shared" si="3"/>
        <v>12.555025022527625</v>
      </c>
      <c r="F28" s="120">
        <f>SEKTOR_USD!F28*$B$54</f>
        <v>21390718.107743669</v>
      </c>
      <c r="G28" s="120">
        <f>SEKTOR_USD!G28*$C$54</f>
        <v>36921682.327972263</v>
      </c>
      <c r="H28" s="121">
        <f t="shared" si="1"/>
        <v>72.606090838092143</v>
      </c>
      <c r="I28" s="121">
        <f t="shared" si="4"/>
        <v>12.270980488866769</v>
      </c>
      <c r="J28" s="120">
        <f>SEKTOR_USD!J28*$B$55</f>
        <v>60311174.965930901</v>
      </c>
      <c r="K28" s="120">
        <f>SEKTOR_USD!K28*$C$55</f>
        <v>99792063.03162694</v>
      </c>
      <c r="L28" s="121">
        <f t="shared" si="2"/>
        <v>65.461977963450963</v>
      </c>
      <c r="M28" s="121">
        <f t="shared" si="5"/>
        <v>11.277650313783468</v>
      </c>
    </row>
    <row r="29" spans="1:13" s="23" customFormat="1" ht="15.5" x14ac:dyDescent="0.35">
      <c r="A29" s="117" t="s">
        <v>21</v>
      </c>
      <c r="B29" s="115">
        <f>SEKTOR_USD!B29*$B$53</f>
        <v>36381301.781779729</v>
      </c>
      <c r="C29" s="115">
        <f>SEKTOR_USD!C29*$C$53</f>
        <v>51660604.552452102</v>
      </c>
      <c r="D29" s="118">
        <f t="shared" si="0"/>
        <v>41.997680188355616</v>
      </c>
      <c r="E29" s="118">
        <f t="shared" si="3"/>
        <v>63.709469086892469</v>
      </c>
      <c r="F29" s="115">
        <f>SEKTOR_USD!F29*$B$54</f>
        <v>135256453.38309741</v>
      </c>
      <c r="G29" s="115">
        <f>SEKTOR_USD!G29*$C$54</f>
        <v>192542262.81223834</v>
      </c>
      <c r="H29" s="118">
        <f t="shared" si="1"/>
        <v>42.353475931300558</v>
      </c>
      <c r="I29" s="118">
        <f t="shared" si="4"/>
        <v>63.991730638482871</v>
      </c>
      <c r="J29" s="115">
        <f>SEKTOR_USD!J29*$B$55</f>
        <v>366212813.52737468</v>
      </c>
      <c r="K29" s="115">
        <f>SEKTOR_USD!K29*$C$55</f>
        <v>573295202.84238017</v>
      </c>
      <c r="L29" s="118">
        <f t="shared" si="2"/>
        <v>56.547008096298057</v>
      </c>
      <c r="M29" s="118">
        <f t="shared" si="5"/>
        <v>64.788948417439272</v>
      </c>
    </row>
    <row r="30" spans="1:13" ht="14" x14ac:dyDescent="0.3">
      <c r="A30" s="119" t="str">
        <f>SEKTOR_USD!A30</f>
        <v xml:space="preserve"> Hazırgiyim ve Konfeksiyon </v>
      </c>
      <c r="B30" s="120">
        <f>SEKTOR_USD!B30*$B$53</f>
        <v>5948088.4705236414</v>
      </c>
      <c r="C30" s="120">
        <f>SEKTOR_USD!C30*$C$53</f>
        <v>8694756.1187769864</v>
      </c>
      <c r="D30" s="121">
        <f t="shared" si="0"/>
        <v>46.177316660045264</v>
      </c>
      <c r="E30" s="121">
        <f t="shared" si="3"/>
        <v>10.722644478634901</v>
      </c>
      <c r="F30" s="120">
        <f>SEKTOR_USD!F30*$B$54</f>
        <v>23168045.187512983</v>
      </c>
      <c r="G30" s="120">
        <f>SEKTOR_USD!G30*$C$54</f>
        <v>32912579.466019846</v>
      </c>
      <c r="H30" s="121">
        <f t="shared" si="1"/>
        <v>42.060235119702426</v>
      </c>
      <c r="I30" s="121">
        <f t="shared" si="4"/>
        <v>10.938548706374373</v>
      </c>
      <c r="J30" s="120">
        <f>SEKTOR_USD!J30*$B$55</f>
        <v>65329796.017813839</v>
      </c>
      <c r="K30" s="120">
        <f>SEKTOR_USD!K30*$C$55</f>
        <v>94876706.159310341</v>
      </c>
      <c r="L30" s="121">
        <f t="shared" si="2"/>
        <v>45.227311184990967</v>
      </c>
      <c r="M30" s="121">
        <f t="shared" si="5"/>
        <v>10.722158481172789</v>
      </c>
    </row>
    <row r="31" spans="1:13" ht="14" x14ac:dyDescent="0.3">
      <c r="A31" s="119" t="str">
        <f>SEKTOR_USD!A31</f>
        <v xml:space="preserve"> Otomotiv Endüstrisi</v>
      </c>
      <c r="B31" s="120">
        <f>SEKTOR_USD!B31*$B$53</f>
        <v>11782626.295698924</v>
      </c>
      <c r="C31" s="120">
        <f>SEKTOR_USD!C31*$C$53</f>
        <v>15084020.85093113</v>
      </c>
      <c r="D31" s="121">
        <f t="shared" si="0"/>
        <v>28.019173929307527</v>
      </c>
      <c r="E31" s="121">
        <f t="shared" si="3"/>
        <v>18.60208505947157</v>
      </c>
      <c r="F31" s="120">
        <f>SEKTOR_USD!F31*$B$54</f>
        <v>43137828.914858013</v>
      </c>
      <c r="G31" s="120">
        <f>SEKTOR_USD!G31*$C$54</f>
        <v>56723955.054352447</v>
      </c>
      <c r="H31" s="121">
        <f t="shared" si="1"/>
        <v>31.494691506866605</v>
      </c>
      <c r="I31" s="121">
        <f t="shared" si="4"/>
        <v>18.852297669978409</v>
      </c>
      <c r="J31" s="120">
        <f>SEKTOR_USD!J31*$B$55</f>
        <v>112675590.33600508</v>
      </c>
      <c r="K31" s="120">
        <f>SEKTOR_USD!K31*$C$55</f>
        <v>165400616.35715157</v>
      </c>
      <c r="L31" s="121">
        <f t="shared" si="2"/>
        <v>46.793654121462716</v>
      </c>
      <c r="M31" s="121">
        <f t="shared" si="5"/>
        <v>18.692171063434508</v>
      </c>
    </row>
    <row r="32" spans="1:13" ht="14" x14ac:dyDescent="0.3">
      <c r="A32" s="119" t="str">
        <f>SEKTOR_USD!A32</f>
        <v xml:space="preserve"> Gemi ve Yat</v>
      </c>
      <c r="B32" s="120">
        <f>SEKTOR_USD!B32*$B$53</f>
        <v>173116.76679033556</v>
      </c>
      <c r="C32" s="120">
        <f>SEKTOR_USD!C32*$C$53</f>
        <v>659540.13995287567</v>
      </c>
      <c r="D32" s="121">
        <f t="shared" si="0"/>
        <v>280.97993174263422</v>
      </c>
      <c r="E32" s="121">
        <f t="shared" si="3"/>
        <v>0.81336547494773781</v>
      </c>
      <c r="F32" s="120">
        <f>SEKTOR_USD!F32*$B$54</f>
        <v>855312.98727499007</v>
      </c>
      <c r="G32" s="120">
        <f>SEKTOR_USD!G32*$C$54</f>
        <v>2087218.4053326154</v>
      </c>
      <c r="H32" s="121">
        <f t="shared" si="1"/>
        <v>144.02978048801188</v>
      </c>
      <c r="I32" s="121">
        <f t="shared" si="4"/>
        <v>0.69369039309555081</v>
      </c>
      <c r="J32" s="120">
        <f>SEKTOR_USD!J32*$B$55</f>
        <v>4408016.0612213882</v>
      </c>
      <c r="K32" s="120">
        <f>SEKTOR_USD!K32*$C$55</f>
        <v>6182015.6087329108</v>
      </c>
      <c r="L32" s="121">
        <f t="shared" si="2"/>
        <v>40.244852170978177</v>
      </c>
      <c r="M32" s="121">
        <f t="shared" si="5"/>
        <v>0.69863883110168001</v>
      </c>
    </row>
    <row r="33" spans="1:13" ht="14" x14ac:dyDescent="0.3">
      <c r="A33" s="119" t="str">
        <f>SEKTOR_USD!A33</f>
        <v xml:space="preserve"> Elektrik Elektronik</v>
      </c>
      <c r="B33" s="120">
        <f>SEKTOR_USD!B33*$B$53</f>
        <v>3852351.012445793</v>
      </c>
      <c r="C33" s="120">
        <f>SEKTOR_USD!C33*$C$53</f>
        <v>5409699.3100356301</v>
      </c>
      <c r="D33" s="121">
        <f t="shared" si="0"/>
        <v>40.425918940369428</v>
      </c>
      <c r="E33" s="121">
        <f t="shared" si="3"/>
        <v>6.6714099447320461</v>
      </c>
      <c r="F33" s="120">
        <f>SEKTOR_USD!F33*$B$54</f>
        <v>14048722.839416755</v>
      </c>
      <c r="G33" s="120">
        <f>SEKTOR_USD!G33*$C$54</f>
        <v>19790383.071175862</v>
      </c>
      <c r="H33" s="121">
        <f t="shared" si="1"/>
        <v>40.869624217011577</v>
      </c>
      <c r="I33" s="121">
        <f t="shared" si="4"/>
        <v>6.5773656350868501</v>
      </c>
      <c r="J33" s="120">
        <f>SEKTOR_USD!J33*$B$55</f>
        <v>41239365.585140914</v>
      </c>
      <c r="K33" s="120">
        <f>SEKTOR_USD!K33*$C$55</f>
        <v>60658655.436890647</v>
      </c>
      <c r="L33" s="121">
        <f t="shared" si="2"/>
        <v>47.089206092798769</v>
      </c>
      <c r="M33" s="121">
        <f t="shared" si="5"/>
        <v>6.8551253851193206</v>
      </c>
    </row>
    <row r="34" spans="1:13" ht="14" x14ac:dyDescent="0.3">
      <c r="A34" s="119" t="str">
        <f>SEKTOR_USD!A34</f>
        <v xml:space="preserve"> Makine ve Aksamları</v>
      </c>
      <c r="B34" s="120">
        <f>SEKTOR_USD!B34*$B$53</f>
        <v>2445777.1115637538</v>
      </c>
      <c r="C34" s="120">
        <f>SEKTOR_USD!C34*$C$53</f>
        <v>3815496.9926822116</v>
      </c>
      <c r="D34" s="121">
        <f t="shared" si="0"/>
        <v>56.0034630564803</v>
      </c>
      <c r="E34" s="121">
        <f t="shared" si="3"/>
        <v>4.7053899158228187</v>
      </c>
      <c r="F34" s="120">
        <f>SEKTOR_USD!F34*$B$54</f>
        <v>8905234.638688311</v>
      </c>
      <c r="G34" s="120">
        <f>SEKTOR_USD!G34*$C$54</f>
        <v>13935957.784184637</v>
      </c>
      <c r="H34" s="121">
        <f t="shared" si="1"/>
        <v>56.491752880273594</v>
      </c>
      <c r="I34" s="121">
        <f t="shared" si="4"/>
        <v>4.6316379774992873</v>
      </c>
      <c r="J34" s="120">
        <f>SEKTOR_USD!J34*$B$55</f>
        <v>24325045.86348575</v>
      </c>
      <c r="K34" s="120">
        <f>SEKTOR_USD!K34*$C$55</f>
        <v>40611003.279137619</v>
      </c>
      <c r="L34" s="121">
        <f t="shared" si="2"/>
        <v>66.951394488832889</v>
      </c>
      <c r="M34" s="121">
        <f t="shared" si="5"/>
        <v>4.5895102271698267</v>
      </c>
    </row>
    <row r="35" spans="1:13" ht="14" x14ac:dyDescent="0.3">
      <c r="A35" s="119" t="str">
        <f>SEKTOR_USD!A35</f>
        <v xml:space="preserve"> Demir ve Demir Dışı Metaller </v>
      </c>
      <c r="B35" s="120">
        <f>SEKTOR_USD!B35*$B$53</f>
        <v>2834029.1549093919</v>
      </c>
      <c r="C35" s="120">
        <f>SEKTOR_USD!C35*$C$53</f>
        <v>4090994.6820355938</v>
      </c>
      <c r="D35" s="121">
        <f t="shared" si="0"/>
        <v>44.352596900732621</v>
      </c>
      <c r="E35" s="121">
        <f t="shared" si="3"/>
        <v>5.0451422604851599</v>
      </c>
      <c r="F35" s="120">
        <f>SEKTOR_USD!F35*$B$54</f>
        <v>10402637.855762914</v>
      </c>
      <c r="G35" s="120">
        <f>SEKTOR_USD!G35*$C$54</f>
        <v>14920201.886821896</v>
      </c>
      <c r="H35" s="121">
        <f t="shared" si="1"/>
        <v>43.427100834393805</v>
      </c>
      <c r="I35" s="121">
        <f t="shared" si="4"/>
        <v>4.9587530875979908</v>
      </c>
      <c r="J35" s="120">
        <f>SEKTOR_USD!J35*$B$55</f>
        <v>27346246.352324672</v>
      </c>
      <c r="K35" s="120">
        <f>SEKTOR_USD!K35*$C$55</f>
        <v>43637803.568038173</v>
      </c>
      <c r="L35" s="121">
        <f t="shared" si="2"/>
        <v>59.575113183051442</v>
      </c>
      <c r="M35" s="121">
        <f t="shared" si="5"/>
        <v>4.9315734553552275</v>
      </c>
    </row>
    <row r="36" spans="1:13" ht="14" x14ac:dyDescent="0.3">
      <c r="A36" s="119" t="str">
        <f>SEKTOR_USD!A36</f>
        <v xml:space="preserve"> Çelik</v>
      </c>
      <c r="B36" s="120">
        <f>SEKTOR_USD!B36*$B$53</f>
        <v>4557285.9625823209</v>
      </c>
      <c r="C36" s="120">
        <f>SEKTOR_USD!C36*$C$53</f>
        <v>7145615.6068035243</v>
      </c>
      <c r="D36" s="121">
        <f t="shared" si="0"/>
        <v>56.795418709133706</v>
      </c>
      <c r="E36" s="121">
        <f t="shared" si="3"/>
        <v>8.8121960738234755</v>
      </c>
      <c r="F36" s="120">
        <f>SEKTOR_USD!F36*$B$54</f>
        <v>18121985.157865308</v>
      </c>
      <c r="G36" s="120">
        <f>SEKTOR_USD!G36*$C$54</f>
        <v>27019853.628663264</v>
      </c>
      <c r="H36" s="121">
        <f t="shared" si="1"/>
        <v>49.099855194043691</v>
      </c>
      <c r="I36" s="121">
        <f t="shared" si="4"/>
        <v>8.9800917992886085</v>
      </c>
      <c r="J36" s="120">
        <f>SEKTOR_USD!J36*$B$55</f>
        <v>45131164.226242639</v>
      </c>
      <c r="K36" s="120">
        <f>SEKTOR_USD!K36*$C$55</f>
        <v>84635044.713390082</v>
      </c>
      <c r="L36" s="121">
        <f t="shared" si="2"/>
        <v>87.531268391647046</v>
      </c>
      <c r="M36" s="121">
        <f t="shared" si="5"/>
        <v>9.5647330015267684</v>
      </c>
    </row>
    <row r="37" spans="1:13" ht="14" x14ac:dyDescent="0.3">
      <c r="A37" s="119" t="str">
        <f>SEKTOR_USD!A37</f>
        <v xml:space="preserve"> Çimento Cam Seramik ve Toprak Ürünleri</v>
      </c>
      <c r="B37" s="120">
        <f>SEKTOR_USD!B37*$B$53</f>
        <v>1049142.2874282931</v>
      </c>
      <c r="C37" s="120">
        <f>SEKTOR_USD!C37*$C$53</f>
        <v>1796606.8061087111</v>
      </c>
      <c r="D37" s="121">
        <f t="shared" si="0"/>
        <v>71.245295098402522</v>
      </c>
      <c r="E37" s="121">
        <f t="shared" si="3"/>
        <v>2.2156315584512569</v>
      </c>
      <c r="F37" s="120">
        <f>SEKTOR_USD!F37*$B$54</f>
        <v>3771842.1146270228</v>
      </c>
      <c r="G37" s="120">
        <f>SEKTOR_USD!G37*$C$54</f>
        <v>6271740.5198283242</v>
      </c>
      <c r="H37" s="121">
        <f t="shared" si="1"/>
        <v>66.277917506324428</v>
      </c>
      <c r="I37" s="121">
        <f t="shared" si="4"/>
        <v>2.0844230462310884</v>
      </c>
      <c r="J37" s="120">
        <f>SEKTOR_USD!J37*$B$55</f>
        <v>10450741.166190922</v>
      </c>
      <c r="K37" s="120">
        <f>SEKTOR_USD!K37*$C$55</f>
        <v>16967138.231750499</v>
      </c>
      <c r="L37" s="121">
        <f t="shared" si="2"/>
        <v>62.353444238392406</v>
      </c>
      <c r="M37" s="121">
        <f t="shared" si="5"/>
        <v>1.9174816712894738</v>
      </c>
    </row>
    <row r="38" spans="1:13" ht="14" x14ac:dyDescent="0.3">
      <c r="A38" s="119" t="str">
        <f>SEKTOR_USD!A38</f>
        <v xml:space="preserve"> Mücevher</v>
      </c>
      <c r="B38" s="120">
        <f>SEKTOR_USD!B38*$B$53</f>
        <v>1438561.2126423994</v>
      </c>
      <c r="C38" s="120">
        <f>SEKTOR_USD!C38*$C$53</f>
        <v>1492285.3421091933</v>
      </c>
      <c r="D38" s="121">
        <f t="shared" si="0"/>
        <v>3.7345737529035423</v>
      </c>
      <c r="E38" s="121">
        <f t="shared" si="3"/>
        <v>1.8403328357375122</v>
      </c>
      <c r="F38" s="120">
        <f>SEKTOR_USD!F38*$B$54</f>
        <v>4704735.8432899369</v>
      </c>
      <c r="G38" s="120">
        <f>SEKTOR_USD!G38*$C$54</f>
        <v>5918953.1704789372</v>
      </c>
      <c r="H38" s="121">
        <f t="shared" si="1"/>
        <v>25.808405989908245</v>
      </c>
      <c r="I38" s="121">
        <f t="shared" si="4"/>
        <v>1.9671736034204714</v>
      </c>
      <c r="J38" s="120">
        <f>SEKTOR_USD!J38*$B$55</f>
        <v>12451974.689676682</v>
      </c>
      <c r="K38" s="120">
        <f>SEKTOR_USD!K38*$C$55</f>
        <v>22958121.602175683</v>
      </c>
      <c r="L38" s="121">
        <f t="shared" si="2"/>
        <v>84.373339766014226</v>
      </c>
      <c r="M38" s="121">
        <f t="shared" si="5"/>
        <v>2.5945316633908906</v>
      </c>
    </row>
    <row r="39" spans="1:13" ht="14" x14ac:dyDescent="0.3">
      <c r="A39" s="119" t="str">
        <f>SEKTOR_USD!A39</f>
        <v xml:space="preserve"> Savunma ve Havacılık Sanayii</v>
      </c>
      <c r="B39" s="120">
        <f>SEKTOR_USD!B39*$B$53</f>
        <v>771277.49830533552</v>
      </c>
      <c r="C39" s="120">
        <f>SEKTOR_USD!C39*$C$53</f>
        <v>1141953.0866587141</v>
      </c>
      <c r="D39" s="121">
        <f t="shared" si="0"/>
        <v>48.059951076990252</v>
      </c>
      <c r="E39" s="121">
        <f t="shared" si="3"/>
        <v>1.4082921696995803</v>
      </c>
      <c r="F39" s="120">
        <f>SEKTOR_USD!F39*$B$54</f>
        <v>2302932.0939543927</v>
      </c>
      <c r="G39" s="120">
        <f>SEKTOR_USD!G39*$C$54</f>
        <v>4519605.615937789</v>
      </c>
      <c r="H39" s="121">
        <f t="shared" si="1"/>
        <v>96.254402281446303</v>
      </c>
      <c r="I39" s="121">
        <f t="shared" si="4"/>
        <v>1.5020981936277642</v>
      </c>
      <c r="J39" s="120">
        <f>SEKTOR_USD!J39*$B$55</f>
        <v>6782388.1724019907</v>
      </c>
      <c r="K39" s="120">
        <f>SEKTOR_USD!K39*$C$55</f>
        <v>12177460.705846332</v>
      </c>
      <c r="L39" s="121">
        <f t="shared" si="2"/>
        <v>79.545322330521671</v>
      </c>
      <c r="M39" s="121">
        <f t="shared" si="5"/>
        <v>1.3761930496100574</v>
      </c>
    </row>
    <row r="40" spans="1:13" ht="14" x14ac:dyDescent="0.3">
      <c r="A40" s="119" t="str">
        <f>SEKTOR_USD!A40</f>
        <v xml:space="preserve"> İklimlendirme Sanayii</v>
      </c>
      <c r="B40" s="120">
        <f>SEKTOR_USD!B40*$B$53</f>
        <v>1485769.8944482775</v>
      </c>
      <c r="C40" s="120">
        <f>SEKTOR_USD!C40*$C$53</f>
        <v>2266788.2594115902</v>
      </c>
      <c r="D40" s="121">
        <f t="shared" si="0"/>
        <v>52.566576283559321</v>
      </c>
      <c r="E40" s="121">
        <f t="shared" si="3"/>
        <v>2.7954739939770743</v>
      </c>
      <c r="F40" s="120">
        <f>SEKTOR_USD!F40*$B$54</f>
        <v>5681794.623026398</v>
      </c>
      <c r="G40" s="120">
        <f>SEKTOR_USD!G40*$C$54</f>
        <v>8230652.7437945707</v>
      </c>
      <c r="H40" s="121">
        <f t="shared" si="1"/>
        <v>44.86008893103088</v>
      </c>
      <c r="I40" s="121">
        <f t="shared" si="4"/>
        <v>2.7354706736432646</v>
      </c>
      <c r="J40" s="120">
        <f>SEKTOR_USD!J40*$B$55</f>
        <v>15646323.671611492</v>
      </c>
      <c r="K40" s="120">
        <f>SEKTOR_USD!K40*$C$55</f>
        <v>24545419.88498437</v>
      </c>
      <c r="L40" s="121">
        <f t="shared" si="2"/>
        <v>56.876595423622078</v>
      </c>
      <c r="M40" s="121">
        <f t="shared" si="5"/>
        <v>2.7739146166375033</v>
      </c>
    </row>
    <row r="41" spans="1:13" ht="14" x14ac:dyDescent="0.3">
      <c r="A41" s="119" t="str">
        <f>SEKTOR_USD!A41</f>
        <v xml:space="preserve"> Diğer Sanayi Ürünleri</v>
      </c>
      <c r="B41" s="120">
        <f>SEKTOR_USD!B41*$B$53</f>
        <v>43276.114441254722</v>
      </c>
      <c r="C41" s="120">
        <f>SEKTOR_USD!C41*$C$53</f>
        <v>62847.356945954241</v>
      </c>
      <c r="D41" s="121">
        <f t="shared" si="0"/>
        <v>45.22412133664762</v>
      </c>
      <c r="E41" s="121">
        <f t="shared" si="3"/>
        <v>7.750532110935425E-2</v>
      </c>
      <c r="F41" s="120">
        <f>SEKTOR_USD!F41*$B$54</f>
        <v>155381.1268204097</v>
      </c>
      <c r="G41" s="120">
        <f>SEKTOR_USD!G41*$C$54</f>
        <v>211161.46564815359</v>
      </c>
      <c r="H41" s="121">
        <f t="shared" si="1"/>
        <v>35.899043834464592</v>
      </c>
      <c r="I41" s="121">
        <f t="shared" si="4"/>
        <v>7.0179852639215029E-2</v>
      </c>
      <c r="J41" s="120">
        <f>SEKTOR_USD!J41*$B$55</f>
        <v>426161.3852593429</v>
      </c>
      <c r="K41" s="120">
        <f>SEKTOR_USD!K41*$C$55</f>
        <v>645217.29497198632</v>
      </c>
      <c r="L41" s="121">
        <f t="shared" si="2"/>
        <v>51.402101947677806</v>
      </c>
      <c r="M41" s="121">
        <f t="shared" si="5"/>
        <v>7.2916971631232855E-2</v>
      </c>
    </row>
    <row r="42" spans="1:13" ht="16.5" x14ac:dyDescent="0.35">
      <c r="A42" s="114" t="s">
        <v>31</v>
      </c>
      <c r="B42" s="115">
        <f>SEKTOR_USD!B42*$B$53</f>
        <v>1499607.0572183719</v>
      </c>
      <c r="C42" s="115">
        <f>SEKTOR_USD!C42*$C$53</f>
        <v>2224051.2508249949</v>
      </c>
      <c r="D42" s="118">
        <f t="shared" si="0"/>
        <v>48.308934671886504</v>
      </c>
      <c r="E42" s="118">
        <f t="shared" si="3"/>
        <v>2.7427693818068954</v>
      </c>
      <c r="F42" s="115">
        <f>SEKTOR_USD!F42*$B$54</f>
        <v>5705583.838580898</v>
      </c>
      <c r="G42" s="115">
        <f>SEKTOR_USD!G42*$C$54</f>
        <v>7395316.4874274088</v>
      </c>
      <c r="H42" s="118">
        <f t="shared" si="1"/>
        <v>29.615420553819849</v>
      </c>
      <c r="I42" s="118">
        <f t="shared" si="4"/>
        <v>2.4578453256845494</v>
      </c>
      <c r="J42" s="115">
        <f>SEKTOR_USD!J42*$B$55</f>
        <v>17417160.625388972</v>
      </c>
      <c r="K42" s="115">
        <f>SEKTOR_USD!K42*$C$55</f>
        <v>23845613.316269707</v>
      </c>
      <c r="L42" s="118">
        <f t="shared" si="2"/>
        <v>36.908729437276861</v>
      </c>
      <c r="M42" s="118">
        <f t="shared" si="5"/>
        <v>2.694828429525093</v>
      </c>
    </row>
    <row r="43" spans="1:13" ht="14" x14ac:dyDescent="0.3">
      <c r="A43" s="119" t="str">
        <f>SEKTOR_USD!A43</f>
        <v xml:space="preserve"> Madencilik Ürünleri</v>
      </c>
      <c r="B43" s="120">
        <f>SEKTOR_USD!B43*$B$53</f>
        <v>1499607.0572183719</v>
      </c>
      <c r="C43" s="120">
        <f>SEKTOR_USD!C43*$C$53</f>
        <v>2224051.2508249949</v>
      </c>
      <c r="D43" s="121">
        <f t="shared" si="0"/>
        <v>48.308934671886504</v>
      </c>
      <c r="E43" s="121">
        <f t="shared" si="3"/>
        <v>2.7427693818068954</v>
      </c>
      <c r="F43" s="120">
        <f>SEKTOR_USD!F43*$B$54</f>
        <v>5705583.838580898</v>
      </c>
      <c r="G43" s="120">
        <f>SEKTOR_USD!G43*$C$54</f>
        <v>7395316.4874274088</v>
      </c>
      <c r="H43" s="121">
        <f t="shared" si="1"/>
        <v>29.615420553819849</v>
      </c>
      <c r="I43" s="121">
        <f t="shared" si="4"/>
        <v>2.4578453256845494</v>
      </c>
      <c r="J43" s="120">
        <f>SEKTOR_USD!J43*$B$55</f>
        <v>17417160.625388972</v>
      </c>
      <c r="K43" s="120">
        <f>SEKTOR_USD!K43*$C$55</f>
        <v>23845613.316269707</v>
      </c>
      <c r="L43" s="121">
        <f t="shared" si="2"/>
        <v>36.908729437276861</v>
      </c>
      <c r="M43" s="121">
        <f t="shared" si="5"/>
        <v>2.694828429525093</v>
      </c>
    </row>
    <row r="44" spans="1:13" ht="18" x14ac:dyDescent="0.4">
      <c r="A44" s="122" t="s">
        <v>33</v>
      </c>
      <c r="B44" s="123">
        <f>SEKTOR_USD!B44*$B$53</f>
        <v>54843552.280637443</v>
      </c>
      <c r="C44" s="123">
        <f>SEKTOR_USD!C44*$C$53</f>
        <v>81087796.3556609</v>
      </c>
      <c r="D44" s="124">
        <f>(C44-B44)/B44*100</f>
        <v>47.852925245852482</v>
      </c>
      <c r="E44" s="125">
        <f t="shared" si="3"/>
        <v>100</v>
      </c>
      <c r="F44" s="123">
        <f>SEKTOR_USD!F44*$B$54</f>
        <v>207846842.06622547</v>
      </c>
      <c r="G44" s="123">
        <f>SEKTOR_USD!G44*$C$54</f>
        <v>300886162.77623957</v>
      </c>
      <c r="H44" s="124">
        <f>(G44-F44)/F44*100</f>
        <v>44.763403564423335</v>
      </c>
      <c r="I44" s="124">
        <f t="shared" si="4"/>
        <v>100</v>
      </c>
      <c r="J44" s="123">
        <f>SEKTOR_USD!J44*$B$55</f>
        <v>570611818.71443748</v>
      </c>
      <c r="K44" s="123">
        <f>SEKTOR_USD!K44*$C$55</f>
        <v>884865732.26748967</v>
      </c>
      <c r="L44" s="124">
        <f>(K44-J44)/J44*100</f>
        <v>55.07315187776026</v>
      </c>
      <c r="M44" s="124">
        <f t="shared" si="5"/>
        <v>100</v>
      </c>
    </row>
    <row r="45" spans="1:13" ht="14" hidden="1" x14ac:dyDescent="0.3">
      <c r="A45" s="44" t="s">
        <v>34</v>
      </c>
      <c r="B45" s="42">
        <f>SEKTOR_USD!B45*2.1157</f>
        <v>717958.53499443841</v>
      </c>
      <c r="C45" s="42">
        <f>SEKTOR_USD!C45*2.7012</f>
        <v>1154415.7439115259</v>
      </c>
      <c r="D45" s="43"/>
      <c r="E45" s="43"/>
      <c r="F45" s="42">
        <f>SEKTOR_USD!F45*2.1642</f>
        <v>2960289.5885317088</v>
      </c>
      <c r="G45" s="42">
        <f>SEKTOR_USD!G45*2.5613</f>
        <v>4408406.0444661956</v>
      </c>
      <c r="H45" s="43">
        <f>(G45-F45)/F45*100</f>
        <v>48.918067392614333</v>
      </c>
      <c r="I45" s="43">
        <f t="shared" ref="I45:I46" si="6">G45/G$46*100</f>
        <v>3.0332948225672527</v>
      </c>
      <c r="J45" s="42">
        <f>SEKTOR_USD!J45*2.0809</f>
        <v>15707471.625578646</v>
      </c>
      <c r="K45" s="42">
        <f>SEKTOR_USD!K45*2.3856</f>
        <v>11602667.417413663</v>
      </c>
      <c r="L45" s="43">
        <f>(K45-J45)/J45*100</f>
        <v>-26.132813135123307</v>
      </c>
      <c r="M45" s="43">
        <f t="shared" ref="M45:M46" si="7">K45/K$46*100</f>
        <v>2.8661233523210501</v>
      </c>
    </row>
    <row r="46" spans="1:13" s="24" customFormat="1" ht="17.5" hidden="1" x14ac:dyDescent="0.35">
      <c r="A46" s="45" t="s">
        <v>35</v>
      </c>
      <c r="B46" s="46">
        <f>SEKTOR_USD!B46*2.1157</f>
        <v>29296076.626635201</v>
      </c>
      <c r="C46" s="46">
        <f>SEKTOR_USD!C46*2.7012</f>
        <v>39149893.692975596</v>
      </c>
      <c r="D46" s="47">
        <f>(C46-B46)/B46*100</f>
        <v>33.635278852942271</v>
      </c>
      <c r="E46" s="48">
        <f>C46/C$46*100</f>
        <v>100</v>
      </c>
      <c r="F46" s="46">
        <f>SEKTOR_USD!F46*2.1642</f>
        <v>118993422.30501477</v>
      </c>
      <c r="G46" s="46">
        <f>SEKTOR_USD!G46*2.5613</f>
        <v>145333912.53854799</v>
      </c>
      <c r="H46" s="47">
        <f>(G46-F46)/F46*100</f>
        <v>22.136089309218182</v>
      </c>
      <c r="I46" s="48">
        <f t="shared" si="6"/>
        <v>100</v>
      </c>
      <c r="J46" s="46">
        <f>SEKTOR_USD!J46*2.0809</f>
        <v>335664422.23537463</v>
      </c>
      <c r="K46" s="46">
        <f>SEKTOR_USD!K46*2.3856</f>
        <v>404820937.24324763</v>
      </c>
      <c r="L46" s="47">
        <f>(K46-J46)/J46*100</f>
        <v>20.602873115751024</v>
      </c>
      <c r="M46" s="48">
        <f t="shared" si="7"/>
        <v>100</v>
      </c>
    </row>
    <row r="47" spans="1:13" s="24" customFormat="1" ht="18" hidden="1" x14ac:dyDescent="0.4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5">
      <c r="A48" s="1" t="s">
        <v>115</v>
      </c>
    </row>
    <row r="49" spans="1:3" hidden="1" x14ac:dyDescent="0.25">
      <c r="A49" s="1" t="s">
        <v>112</v>
      </c>
    </row>
    <row r="51" spans="1:3" ht="13" x14ac:dyDescent="0.3">
      <c r="A51" s="29" t="s">
        <v>116</v>
      </c>
    </row>
    <row r="52" spans="1:3" ht="13" x14ac:dyDescent="0.3">
      <c r="A52" s="84"/>
      <c r="B52" s="85">
        <v>2018</v>
      </c>
      <c r="C52" s="85">
        <v>2019</v>
      </c>
    </row>
    <row r="53" spans="1:3" ht="13" x14ac:dyDescent="0.25">
      <c r="A53" s="87" t="s">
        <v>227</v>
      </c>
      <c r="B53" s="86">
        <v>4.060187</v>
      </c>
      <c r="C53" s="86">
        <v>5.764748</v>
      </c>
    </row>
    <row r="54" spans="1:3" ht="13" x14ac:dyDescent="0.25">
      <c r="A54" s="85" t="s">
        <v>228</v>
      </c>
      <c r="B54" s="86">
        <v>3.8766697499999996</v>
      </c>
      <c r="C54" s="86">
        <v>5.4685610000000002</v>
      </c>
    </row>
    <row r="55" spans="1:3" ht="13" x14ac:dyDescent="0.25">
      <c r="A55" s="85" t="s">
        <v>229</v>
      </c>
      <c r="B55" s="86">
        <v>3.711080916666667</v>
      </c>
      <c r="C55" s="86">
        <v>5.3683560833333326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D6" sqref="D6:E6"/>
    </sheetView>
  </sheetViews>
  <sheetFormatPr defaultColWidth="9.1796875" defaultRowHeight="12.5" x14ac:dyDescent="0.25"/>
  <cols>
    <col min="1" max="1" width="51" style="19" customWidth="1"/>
    <col min="2" max="2" width="14.453125" style="19" customWidth="1"/>
    <col min="3" max="3" width="17.81640625" style="19" bestFit="1" customWidth="1"/>
    <col min="4" max="4" width="14.453125" style="19" customWidth="1"/>
    <col min="5" max="5" width="17.81640625" style="19" bestFit="1" customWidth="1"/>
    <col min="6" max="6" width="19.81640625" style="19" bestFit="1" customWidth="1"/>
    <col min="7" max="7" width="19.81640625" style="19" customWidth="1"/>
    <col min="8" max="16384" width="9.1796875" style="19"/>
  </cols>
  <sheetData>
    <row r="1" spans="1:7" x14ac:dyDescent="0.25">
      <c r="B1" s="20"/>
    </row>
    <row r="2" spans="1:7" x14ac:dyDescent="0.25">
      <c r="B2" s="20"/>
    </row>
    <row r="3" spans="1:7" x14ac:dyDescent="0.25">
      <c r="B3" s="20"/>
    </row>
    <row r="4" spans="1:7" x14ac:dyDescent="0.25">
      <c r="B4" s="20"/>
      <c r="C4" s="20"/>
    </row>
    <row r="5" spans="1:7" ht="25" x14ac:dyDescent="0.25">
      <c r="A5" s="162" t="s">
        <v>37</v>
      </c>
      <c r="B5" s="163"/>
      <c r="C5" s="163"/>
      <c r="D5" s="163"/>
      <c r="E5" s="163"/>
      <c r="F5" s="163"/>
      <c r="G5" s="164"/>
    </row>
    <row r="6" spans="1:7" ht="50.25" customHeight="1" x14ac:dyDescent="0.25">
      <c r="A6" s="109"/>
      <c r="B6" s="165" t="s">
        <v>123</v>
      </c>
      <c r="C6" s="165"/>
      <c r="D6" s="165" t="s">
        <v>124</v>
      </c>
      <c r="E6" s="165"/>
      <c r="F6" s="165" t="s">
        <v>120</v>
      </c>
      <c r="G6" s="165"/>
    </row>
    <row r="7" spans="1:7" ht="29" x14ac:dyDescent="0.4">
      <c r="A7" s="110" t="s">
        <v>1</v>
      </c>
      <c r="B7" s="126" t="s">
        <v>38</v>
      </c>
      <c r="C7" s="126" t="s">
        <v>39</v>
      </c>
      <c r="D7" s="126" t="s">
        <v>38</v>
      </c>
      <c r="E7" s="126" t="s">
        <v>39</v>
      </c>
      <c r="F7" s="126" t="s">
        <v>38</v>
      </c>
      <c r="G7" s="126" t="s">
        <v>39</v>
      </c>
    </row>
    <row r="8" spans="1:7" ht="16.5" x14ac:dyDescent="0.35">
      <c r="A8" s="114" t="s">
        <v>2</v>
      </c>
      <c r="B8" s="127">
        <f>SEKTOR_USD!D8</f>
        <v>5.9371026852604505</v>
      </c>
      <c r="C8" s="127">
        <f>SEKTOR_TL!D8</f>
        <v>50.411963988518202</v>
      </c>
      <c r="D8" s="127">
        <f>SEKTOR_USD!H8</f>
        <v>1.0129622680805075</v>
      </c>
      <c r="E8" s="127">
        <f>SEKTOR_TL!H8</f>
        <v>42.492288891437482</v>
      </c>
      <c r="F8" s="127">
        <f>SEKTOR_USD!L8</f>
        <v>3.5068989317623354</v>
      </c>
      <c r="G8" s="127">
        <f>SEKTOR_TL!L8</f>
        <v>49.730470185057641</v>
      </c>
    </row>
    <row r="9" spans="1:7" s="23" customFormat="1" ht="15.5" x14ac:dyDescent="0.35">
      <c r="A9" s="117" t="s">
        <v>3</v>
      </c>
      <c r="B9" s="127">
        <f>SEKTOR_USD!D9</f>
        <v>3.178950487310888</v>
      </c>
      <c r="C9" s="127">
        <f>SEKTOR_TL!D9</f>
        <v>46.495875304222295</v>
      </c>
      <c r="D9" s="127">
        <f>SEKTOR_USD!H9</f>
        <v>-1.9467825920819921</v>
      </c>
      <c r="E9" s="127">
        <f>SEKTOR_TL!H9</f>
        <v>38.317173043038203</v>
      </c>
      <c r="F9" s="127">
        <f>SEKTOR_USD!L9</f>
        <v>1.0082654381388239</v>
      </c>
      <c r="G9" s="127">
        <f>SEKTOR_TL!L9</f>
        <v>46.116009973405241</v>
      </c>
    </row>
    <row r="10" spans="1:7" ht="14" x14ac:dyDescent="0.3">
      <c r="A10" s="119" t="s">
        <v>4</v>
      </c>
      <c r="B10" s="128">
        <f>SEKTOR_USD!D10</f>
        <v>13.451363740387242</v>
      </c>
      <c r="C10" s="128">
        <f>SEKTOR_TL!D10</f>
        <v>61.080886722623838</v>
      </c>
      <c r="D10" s="128">
        <f>SEKTOR_USD!H10</f>
        <v>4.6886329951800674</v>
      </c>
      <c r="E10" s="128">
        <f>SEKTOR_TL!H10</f>
        <v>47.67731389571037</v>
      </c>
      <c r="F10" s="128">
        <f>SEKTOR_USD!L10</f>
        <v>6.6781830680474465</v>
      </c>
      <c r="G10" s="128">
        <f>SEKTOR_TL!L10</f>
        <v>54.317969856257584</v>
      </c>
    </row>
    <row r="11" spans="1:7" ht="14" x14ac:dyDescent="0.3">
      <c r="A11" s="119" t="s">
        <v>5</v>
      </c>
      <c r="B11" s="128">
        <f>SEKTOR_USD!D11</f>
        <v>-23.972356248928044</v>
      </c>
      <c r="C11" s="128">
        <f>SEKTOR_TL!D11</f>
        <v>7.9458180765330555</v>
      </c>
      <c r="D11" s="128">
        <f>SEKTOR_USD!H11</f>
        <v>-21.567147488739472</v>
      </c>
      <c r="E11" s="128">
        <f>SEKTOR_TL!H11</f>
        <v>10.640025078698391</v>
      </c>
      <c r="F11" s="128">
        <f>SEKTOR_USD!L11</f>
        <v>-9.8301719138505419</v>
      </c>
      <c r="G11" s="128">
        <f>SEKTOR_TL!L11</f>
        <v>30.437399778982073</v>
      </c>
    </row>
    <row r="12" spans="1:7" ht="14" x14ac:dyDescent="0.3">
      <c r="A12" s="119" t="s">
        <v>6</v>
      </c>
      <c r="B12" s="128">
        <f>SEKTOR_USD!D12</f>
        <v>-2.2414431804699304</v>
      </c>
      <c r="C12" s="128">
        <f>SEKTOR_TL!D12</f>
        <v>38.799874219653496</v>
      </c>
      <c r="D12" s="128">
        <f>SEKTOR_USD!H12</f>
        <v>-1.1226167971810723</v>
      </c>
      <c r="E12" s="128">
        <f>SEKTOR_TL!H12</f>
        <v>39.479769089175257</v>
      </c>
      <c r="F12" s="128">
        <f>SEKTOR_USD!L12</f>
        <v>4.403857996103592</v>
      </c>
      <c r="G12" s="128">
        <f>SEKTOR_TL!L12</f>
        <v>51.027988551723283</v>
      </c>
    </row>
    <row r="13" spans="1:7" ht="14" x14ac:dyDescent="0.3">
      <c r="A13" s="119" t="s">
        <v>7</v>
      </c>
      <c r="B13" s="128">
        <f>SEKTOR_USD!D13</f>
        <v>14.649368695459794</v>
      </c>
      <c r="C13" s="128">
        <f>SEKTOR_TL!D13</f>
        <v>62.781842040382493</v>
      </c>
      <c r="D13" s="128">
        <f>SEKTOR_USD!H13</f>
        <v>6.9148770302637361</v>
      </c>
      <c r="E13" s="128">
        <f>SEKTOR_TL!H13</f>
        <v>50.817728759973981</v>
      </c>
      <c r="F13" s="128">
        <f>SEKTOR_USD!L13</f>
        <v>7.7738134351133192</v>
      </c>
      <c r="G13" s="128">
        <f>SEKTOR_TL!L13</f>
        <v>55.90288112017199</v>
      </c>
    </row>
    <row r="14" spans="1:7" ht="14" x14ac:dyDescent="0.3">
      <c r="A14" s="119" t="s">
        <v>8</v>
      </c>
      <c r="B14" s="128">
        <f>SEKTOR_USD!D14</f>
        <v>-7.6597637145647903</v>
      </c>
      <c r="C14" s="128">
        <f>SEKTOR_TL!D14</f>
        <v>31.10681661854246</v>
      </c>
      <c r="D14" s="128">
        <f>SEKTOR_USD!H14</f>
        <v>2.0552275346141835</v>
      </c>
      <c r="E14" s="128">
        <f>SEKTOR_TL!H14</f>
        <v>43.962543402598918</v>
      </c>
      <c r="F14" s="128">
        <f>SEKTOR_USD!L14</f>
        <v>-9.2346887500695818</v>
      </c>
      <c r="G14" s="128">
        <f>SEKTOR_TL!L14</f>
        <v>31.298810709271713</v>
      </c>
    </row>
    <row r="15" spans="1:7" ht="14" x14ac:dyDescent="0.3">
      <c r="A15" s="119" t="s">
        <v>9</v>
      </c>
      <c r="B15" s="128">
        <f>SEKTOR_USD!D15</f>
        <v>-16.180521071902902</v>
      </c>
      <c r="C15" s="128">
        <f>SEKTOR_TL!D15</f>
        <v>19.008847009211635</v>
      </c>
      <c r="D15" s="128">
        <f>SEKTOR_USD!H15</f>
        <v>-41.830274132209261</v>
      </c>
      <c r="E15" s="128">
        <f>SEKTOR_TL!H15</f>
        <v>-17.943824267906333</v>
      </c>
      <c r="F15" s="128">
        <f>SEKTOR_USD!L15</f>
        <v>-22.170875750054176</v>
      </c>
      <c r="G15" s="128">
        <f>SEKTOR_TL!L15</f>
        <v>12.585648766448326</v>
      </c>
    </row>
    <row r="16" spans="1:7" ht="14" x14ac:dyDescent="0.3">
      <c r="A16" s="119" t="s">
        <v>10</v>
      </c>
      <c r="B16" s="128">
        <f>SEKTOR_USD!D16</f>
        <v>11.876450236276785</v>
      </c>
      <c r="C16" s="128">
        <f>SEKTOR_TL!D16</f>
        <v>58.844787874715145</v>
      </c>
      <c r="D16" s="128">
        <f>SEKTOR_USD!H16</f>
        <v>6.5993661874513831</v>
      </c>
      <c r="E16" s="128">
        <f>SEKTOR_TL!H16</f>
        <v>50.372658531827597</v>
      </c>
      <c r="F16" s="128">
        <f>SEKTOR_USD!L16</f>
        <v>5.1477889402866692</v>
      </c>
      <c r="G16" s="128">
        <f>SEKTOR_TL!L16</f>
        <v>52.104140298199411</v>
      </c>
    </row>
    <row r="17" spans="1:7" ht="14" x14ac:dyDescent="0.3">
      <c r="A17" s="129" t="s">
        <v>11</v>
      </c>
      <c r="B17" s="128">
        <f>SEKTOR_USD!D17</f>
        <v>-16.206962798419173</v>
      </c>
      <c r="C17" s="128">
        <f>SEKTOR_TL!D17</f>
        <v>18.971304430495131</v>
      </c>
      <c r="D17" s="128">
        <f>SEKTOR_USD!H17</f>
        <v>-4.6244246165797751</v>
      </c>
      <c r="E17" s="128">
        <f>SEKTOR_TL!H17</f>
        <v>34.540000961993712</v>
      </c>
      <c r="F17" s="128">
        <f>SEKTOR_USD!L17</f>
        <v>-0.81423795788803044</v>
      </c>
      <c r="G17" s="128">
        <f>SEKTOR_TL!L17</f>
        <v>43.479622513078887</v>
      </c>
    </row>
    <row r="18" spans="1:7" s="23" customFormat="1" ht="15.5" x14ac:dyDescent="0.35">
      <c r="A18" s="117" t="s">
        <v>12</v>
      </c>
      <c r="B18" s="127">
        <f>SEKTOR_USD!D18</f>
        <v>1.9880924705674743</v>
      </c>
      <c r="C18" s="127">
        <f>SEKTOR_TL!D18</f>
        <v>44.80506737584227</v>
      </c>
      <c r="D18" s="127">
        <f>SEKTOR_USD!H18</f>
        <v>7.0664744761128748</v>
      </c>
      <c r="E18" s="127">
        <f>SEKTOR_TL!H18</f>
        <v>51.031577226191736</v>
      </c>
      <c r="F18" s="127">
        <f>SEKTOR_USD!L18</f>
        <v>7.0937493591883065</v>
      </c>
      <c r="G18" s="127">
        <f>SEKTOR_TL!L18</f>
        <v>54.919117574986956</v>
      </c>
    </row>
    <row r="19" spans="1:7" ht="14" x14ac:dyDescent="0.3">
      <c r="A19" s="119" t="s">
        <v>13</v>
      </c>
      <c r="B19" s="128">
        <f>SEKTOR_USD!D19</f>
        <v>1.9880924705674743</v>
      </c>
      <c r="C19" s="128">
        <f>SEKTOR_TL!D19</f>
        <v>44.80506737584227</v>
      </c>
      <c r="D19" s="128">
        <f>SEKTOR_USD!H19</f>
        <v>7.0664744761128748</v>
      </c>
      <c r="E19" s="128">
        <f>SEKTOR_TL!H19</f>
        <v>51.031577226191736</v>
      </c>
      <c r="F19" s="128">
        <f>SEKTOR_USD!L19</f>
        <v>7.0937493591883065</v>
      </c>
      <c r="G19" s="128">
        <f>SEKTOR_TL!L19</f>
        <v>54.919117574986956</v>
      </c>
    </row>
    <row r="20" spans="1:7" s="23" customFormat="1" ht="15.5" x14ac:dyDescent="0.35">
      <c r="A20" s="117" t="s">
        <v>111</v>
      </c>
      <c r="B20" s="127">
        <f>SEKTOR_USD!D20</f>
        <v>15.723529007131528</v>
      </c>
      <c r="C20" s="127">
        <f>SEKTOR_TL!D20</f>
        <v>64.306959851061904</v>
      </c>
      <c r="D20" s="127">
        <f>SEKTOR_USD!H20</f>
        <v>7.0560817345393145</v>
      </c>
      <c r="E20" s="127">
        <f>SEKTOR_TL!H20</f>
        <v>51.016916874674223</v>
      </c>
      <c r="F20" s="127">
        <f>SEKTOR_USD!L20</f>
        <v>9.5971761128376123</v>
      </c>
      <c r="G20" s="127">
        <f>SEKTOR_TL!L20</f>
        <v>58.540511595736042</v>
      </c>
    </row>
    <row r="21" spans="1:7" ht="14" x14ac:dyDescent="0.3">
      <c r="A21" s="119" t="s">
        <v>110</v>
      </c>
      <c r="B21" s="128">
        <f>SEKTOR_USD!D21</f>
        <v>15.723529007131528</v>
      </c>
      <c r="C21" s="128">
        <f>SEKTOR_TL!D21</f>
        <v>64.306959851061904</v>
      </c>
      <c r="D21" s="128">
        <f>SEKTOR_USD!H21</f>
        <v>7.0560817345393145</v>
      </c>
      <c r="E21" s="128">
        <f>SEKTOR_TL!H21</f>
        <v>51.016916874674223</v>
      </c>
      <c r="F21" s="128">
        <f>SEKTOR_USD!L21</f>
        <v>9.5971761128376123</v>
      </c>
      <c r="G21" s="128">
        <f>SEKTOR_TL!L21</f>
        <v>58.540511595736042</v>
      </c>
    </row>
    <row r="22" spans="1:7" ht="16.5" x14ac:dyDescent="0.35">
      <c r="A22" s="114" t="s">
        <v>14</v>
      </c>
      <c r="B22" s="127">
        <f>SEKTOR_USD!D22</f>
        <v>3.841261872098424</v>
      </c>
      <c r="C22" s="127">
        <f>SEKTOR_TL!D22</f>
        <v>47.436240423077955</v>
      </c>
      <c r="D22" s="127">
        <f>SEKTOR_USD!H22</f>
        <v>3.2478408126680423</v>
      </c>
      <c r="E22" s="127">
        <f>SEKTOR_TL!H22</f>
        <v>45.644883885805562</v>
      </c>
      <c r="F22" s="127">
        <f>SEKTOR_USD!L22</f>
        <v>8.3010014815501219</v>
      </c>
      <c r="G22" s="127">
        <f>SEKTOR_TL!L22</f>
        <v>56.665498055695892</v>
      </c>
    </row>
    <row r="23" spans="1:7" s="23" customFormat="1" ht="15.5" x14ac:dyDescent="0.35">
      <c r="A23" s="117" t="s">
        <v>15</v>
      </c>
      <c r="B23" s="127">
        <f>SEKTOR_USD!D23</f>
        <v>1.6508033840797149</v>
      </c>
      <c r="C23" s="127">
        <f>SEKTOR_TL!D23</f>
        <v>44.326176480730254</v>
      </c>
      <c r="D23" s="127">
        <f>SEKTOR_USD!H23</f>
        <v>-2.441562996672658</v>
      </c>
      <c r="E23" s="127">
        <f>SEKTOR_TL!H23</f>
        <v>37.619219129344941</v>
      </c>
      <c r="F23" s="127">
        <f>SEKTOR_USD!L23</f>
        <v>0.8625737331959159</v>
      </c>
      <c r="G23" s="127">
        <f>SEKTOR_TL!L23</f>
        <v>45.905256026486732</v>
      </c>
    </row>
    <row r="24" spans="1:7" ht="14" x14ac:dyDescent="0.3">
      <c r="A24" s="119" t="s">
        <v>16</v>
      </c>
      <c r="B24" s="128">
        <f>SEKTOR_USD!D24</f>
        <v>-2.0514859331295137</v>
      </c>
      <c r="C24" s="128">
        <f>SEKTOR_TL!D24</f>
        <v>39.069579940520839</v>
      </c>
      <c r="D24" s="128">
        <f>SEKTOR_USD!H24</f>
        <v>-5.3942118438239461</v>
      </c>
      <c r="E24" s="128">
        <f>SEKTOR_TL!H24</f>
        <v>33.454113156047491</v>
      </c>
      <c r="F24" s="128">
        <f>SEKTOR_USD!L24</f>
        <v>-0.29664044564728326</v>
      </c>
      <c r="G24" s="128">
        <f>SEKTOR_TL!L24</f>
        <v>44.228366023649286</v>
      </c>
    </row>
    <row r="25" spans="1:7" ht="14" x14ac:dyDescent="0.3">
      <c r="A25" s="119" t="s">
        <v>17</v>
      </c>
      <c r="B25" s="128">
        <f>SEKTOR_USD!D25</f>
        <v>-5.1613944142008394</v>
      </c>
      <c r="C25" s="128">
        <f>SEKTOR_TL!D25</f>
        <v>34.654059498620271</v>
      </c>
      <c r="D25" s="128">
        <f>SEKTOR_USD!H25</f>
        <v>-1.7460955429373153</v>
      </c>
      <c r="E25" s="128">
        <f>SEKTOR_TL!H25</f>
        <v>38.600268958071339</v>
      </c>
      <c r="F25" s="128">
        <f>SEKTOR_USD!L25</f>
        <v>2.6683742455213757</v>
      </c>
      <c r="G25" s="128">
        <f>SEKTOR_TL!L25</f>
        <v>48.517481516395023</v>
      </c>
    </row>
    <row r="26" spans="1:7" ht="14" x14ac:dyDescent="0.3">
      <c r="A26" s="119" t="s">
        <v>18</v>
      </c>
      <c r="B26" s="128">
        <f>SEKTOR_USD!D26</f>
        <v>20.715805991199392</v>
      </c>
      <c r="C26" s="128">
        <f>SEKTOR_TL!D26</f>
        <v>71.39511090404325</v>
      </c>
      <c r="D26" s="128">
        <f>SEKTOR_USD!H26</f>
        <v>8.4705050399050386</v>
      </c>
      <c r="E26" s="128">
        <f>SEKTOR_TL!H26</f>
        <v>53.012150057798515</v>
      </c>
      <c r="F26" s="128">
        <f>SEKTOR_USD!L26</f>
        <v>3.854645012628668</v>
      </c>
      <c r="G26" s="128">
        <f>SEKTOR_TL!L26</f>
        <v>50.23351089761394</v>
      </c>
    </row>
    <row r="27" spans="1:7" s="23" customFormat="1" ht="15.5" x14ac:dyDescent="0.35">
      <c r="A27" s="117" t="s">
        <v>19</v>
      </c>
      <c r="B27" s="127">
        <f>SEKTOR_USD!D27</f>
        <v>31.002446811640354</v>
      </c>
      <c r="C27" s="127">
        <f>SEKTOR_TL!D27</f>
        <v>86.000322953723611</v>
      </c>
      <c r="D27" s="127">
        <f>SEKTOR_USD!H27</f>
        <v>22.360674228153236</v>
      </c>
      <c r="E27" s="127">
        <f>SEKTOR_TL!H27</f>
        <v>72.606090838092143</v>
      </c>
      <c r="F27" s="127">
        <f>SEKTOR_USD!L27</f>
        <v>14.381903756430875</v>
      </c>
      <c r="G27" s="127">
        <f>SEKTOR_TL!L27</f>
        <v>65.461977963450963</v>
      </c>
    </row>
    <row r="28" spans="1:7" ht="14" x14ac:dyDescent="0.3">
      <c r="A28" s="119" t="s">
        <v>20</v>
      </c>
      <c r="B28" s="128">
        <f>SEKTOR_USD!D28</f>
        <v>31.002446811640354</v>
      </c>
      <c r="C28" s="128">
        <f>SEKTOR_TL!D28</f>
        <v>86.000322953723611</v>
      </c>
      <c r="D28" s="128">
        <f>SEKTOR_USD!H28</f>
        <v>22.360674228153236</v>
      </c>
      <c r="E28" s="128">
        <f>SEKTOR_TL!H28</f>
        <v>72.606090838092143</v>
      </c>
      <c r="F28" s="128">
        <f>SEKTOR_USD!L28</f>
        <v>14.381903756430875</v>
      </c>
      <c r="G28" s="128">
        <f>SEKTOR_TL!L28</f>
        <v>65.461977963450963</v>
      </c>
    </row>
    <row r="29" spans="1:7" s="23" customFormat="1" ht="15.5" x14ac:dyDescent="0.35">
      <c r="A29" s="117" t="s">
        <v>21</v>
      </c>
      <c r="B29" s="127">
        <f>SEKTOR_USD!D29</f>
        <v>1.0813157993899024E-2</v>
      </c>
      <c r="C29" s="127">
        <f>SEKTOR_TL!D29</f>
        <v>41.997680188355616</v>
      </c>
      <c r="D29" s="127">
        <f>SEKTOR_USD!H29</f>
        <v>0.91455758658005348</v>
      </c>
      <c r="E29" s="127">
        <f>SEKTOR_TL!H29</f>
        <v>42.353475931300558</v>
      </c>
      <c r="F29" s="127">
        <f>SEKTOR_USD!L29</f>
        <v>8.2190907773583639</v>
      </c>
      <c r="G29" s="127">
        <f>SEKTOR_TL!L29</f>
        <v>56.547008096298057</v>
      </c>
    </row>
    <row r="30" spans="1:7" ht="14" x14ac:dyDescent="0.3">
      <c r="A30" s="119" t="s">
        <v>22</v>
      </c>
      <c r="B30" s="128">
        <f>SEKTOR_USD!D30</f>
        <v>2.9545854906405506</v>
      </c>
      <c r="C30" s="128">
        <f>SEKTOR_TL!D30</f>
        <v>46.177316660045264</v>
      </c>
      <c r="D30" s="128">
        <f>SEKTOR_USD!H30</f>
        <v>0.70667880753966683</v>
      </c>
      <c r="E30" s="128">
        <f>SEKTOR_TL!H30</f>
        <v>42.060235119702426</v>
      </c>
      <c r="F30" s="128">
        <f>SEKTOR_USD!L30</f>
        <v>0.3939185015434446</v>
      </c>
      <c r="G30" s="128">
        <f>SEKTOR_TL!L30</f>
        <v>45.227311184990967</v>
      </c>
    </row>
    <row r="31" spans="1:7" ht="14" x14ac:dyDescent="0.3">
      <c r="A31" s="119" t="s">
        <v>23</v>
      </c>
      <c r="B31" s="128">
        <f>SEKTOR_USD!D31</f>
        <v>-9.8344306223770257</v>
      </c>
      <c r="C31" s="128">
        <f>SEKTOR_TL!D31</f>
        <v>28.019173929307527</v>
      </c>
      <c r="D31" s="128">
        <f>SEKTOR_USD!H31</f>
        <v>-6.783248307872654</v>
      </c>
      <c r="E31" s="128">
        <f>SEKTOR_TL!H31</f>
        <v>31.494691506866605</v>
      </c>
      <c r="F31" s="128">
        <f>SEKTOR_USD!L31</f>
        <v>1.4767128039822359</v>
      </c>
      <c r="G31" s="128">
        <f>SEKTOR_TL!L31</f>
        <v>46.793654121462716</v>
      </c>
    </row>
    <row r="32" spans="1:7" ht="14" x14ac:dyDescent="0.3">
      <c r="A32" s="119" t="s">
        <v>24</v>
      </c>
      <c r="B32" s="128">
        <f>SEKTOR_USD!D32</f>
        <v>168.32912143294567</v>
      </c>
      <c r="C32" s="128">
        <f>SEKTOR_TL!D32</f>
        <v>280.97993174263422</v>
      </c>
      <c r="D32" s="128">
        <f>SEKTOR_USD!H32</f>
        <v>72.993017380077831</v>
      </c>
      <c r="E32" s="128">
        <f>SEKTOR_TL!H32</f>
        <v>144.02978048801188</v>
      </c>
      <c r="F32" s="128">
        <f>SEKTOR_USD!L32</f>
        <v>-3.0503963460468442</v>
      </c>
      <c r="G32" s="128">
        <f>SEKTOR_TL!L32</f>
        <v>40.244852170978177</v>
      </c>
    </row>
    <row r="33" spans="1:7" ht="14" x14ac:dyDescent="0.3">
      <c r="A33" s="119" t="s">
        <v>107</v>
      </c>
      <c r="B33" s="128">
        <f>SEKTOR_USD!D33</f>
        <v>-1.0961987332765106</v>
      </c>
      <c r="C33" s="128">
        <f>SEKTOR_TL!D33</f>
        <v>40.425918940369428</v>
      </c>
      <c r="D33" s="128">
        <f>SEKTOR_USD!H33</f>
        <v>-0.13734675430042159</v>
      </c>
      <c r="E33" s="128">
        <f>SEKTOR_TL!H33</f>
        <v>40.869624217011577</v>
      </c>
      <c r="F33" s="128">
        <f>SEKTOR_USD!L33</f>
        <v>1.6810243778947149</v>
      </c>
      <c r="G33" s="128">
        <f>SEKTOR_TL!L33</f>
        <v>47.089206092798769</v>
      </c>
    </row>
    <row r="34" spans="1:7" ht="14" x14ac:dyDescent="0.3">
      <c r="A34" s="119" t="s">
        <v>25</v>
      </c>
      <c r="B34" s="128">
        <f>SEKTOR_USD!D34</f>
        <v>9.8752682089315105</v>
      </c>
      <c r="C34" s="128">
        <f>SEKTOR_TL!D34</f>
        <v>56.0034630564803</v>
      </c>
      <c r="D34" s="128">
        <f>SEKTOR_USD!H34</f>
        <v>10.937199843877018</v>
      </c>
      <c r="E34" s="128">
        <f>SEKTOR_TL!H34</f>
        <v>56.491752880273594</v>
      </c>
      <c r="F34" s="128">
        <f>SEKTOR_USD!L34</f>
        <v>15.411519742872812</v>
      </c>
      <c r="G34" s="128">
        <f>SEKTOR_TL!L34</f>
        <v>66.951394488832889</v>
      </c>
    </row>
    <row r="35" spans="1:7" ht="14" x14ac:dyDescent="0.3">
      <c r="A35" s="119" t="s">
        <v>26</v>
      </c>
      <c r="B35" s="128">
        <f>SEKTOR_USD!D35</f>
        <v>1.6694116295447703</v>
      </c>
      <c r="C35" s="128">
        <f>SEKTOR_TL!D35</f>
        <v>44.352596900732621</v>
      </c>
      <c r="D35" s="128">
        <f>SEKTOR_USD!H35</f>
        <v>1.6756516266151527</v>
      </c>
      <c r="E35" s="128">
        <f>SEKTOR_TL!H35</f>
        <v>43.427100834393805</v>
      </c>
      <c r="F35" s="128">
        <f>SEKTOR_USD!L35</f>
        <v>10.312383924584578</v>
      </c>
      <c r="G35" s="128">
        <f>SEKTOR_TL!L35</f>
        <v>59.575113183051442</v>
      </c>
    </row>
    <row r="36" spans="1:7" ht="14" x14ac:dyDescent="0.3">
      <c r="A36" s="119" t="s">
        <v>27</v>
      </c>
      <c r="B36" s="128">
        <f>SEKTOR_USD!D36</f>
        <v>10.433052876271674</v>
      </c>
      <c r="C36" s="128">
        <f>SEKTOR_TL!D36</f>
        <v>56.795418709133706</v>
      </c>
      <c r="D36" s="128">
        <f>SEKTOR_USD!H36</f>
        <v>5.6970743053116655</v>
      </c>
      <c r="E36" s="128">
        <f>SEKTOR_TL!H36</f>
        <v>49.099855194043691</v>
      </c>
      <c r="F36" s="128">
        <f>SEKTOR_USD!L36</f>
        <v>29.638142590274903</v>
      </c>
      <c r="G36" s="128">
        <f>SEKTOR_TL!L36</f>
        <v>87.531268391647046</v>
      </c>
    </row>
    <row r="37" spans="1:7" ht="14" x14ac:dyDescent="0.3">
      <c r="A37" s="119" t="s">
        <v>108</v>
      </c>
      <c r="B37" s="128">
        <f>SEKTOR_USD!D37</f>
        <v>20.610288770592867</v>
      </c>
      <c r="C37" s="128">
        <f>SEKTOR_TL!D37</f>
        <v>71.245295098402522</v>
      </c>
      <c r="D37" s="128">
        <f>SEKTOR_USD!H37</f>
        <v>17.874624218283977</v>
      </c>
      <c r="E37" s="128">
        <f>SEKTOR_TL!H37</f>
        <v>66.277917506324428</v>
      </c>
      <c r="F37" s="128">
        <f>SEKTOR_USD!L37</f>
        <v>12.233011245053985</v>
      </c>
      <c r="G37" s="128">
        <f>SEKTOR_TL!L37</f>
        <v>62.353444238392406</v>
      </c>
    </row>
    <row r="38" spans="1:7" ht="14" x14ac:dyDescent="0.3">
      <c r="A38" s="129" t="s">
        <v>28</v>
      </c>
      <c r="B38" s="128">
        <f>SEKTOR_USD!D38</f>
        <v>-26.93839040282764</v>
      </c>
      <c r="C38" s="128">
        <f>SEKTOR_TL!D38</f>
        <v>3.7345737529035423</v>
      </c>
      <c r="D38" s="128">
        <f>SEKTOR_USD!H38</f>
        <v>-10.814263240952052</v>
      </c>
      <c r="E38" s="128">
        <f>SEKTOR_TL!H38</f>
        <v>25.808405989908245</v>
      </c>
      <c r="F38" s="128">
        <f>SEKTOR_USD!L38</f>
        <v>27.45510396972486</v>
      </c>
      <c r="G38" s="128">
        <f>SEKTOR_TL!L38</f>
        <v>84.373339766014226</v>
      </c>
    </row>
    <row r="39" spans="1:7" ht="14" x14ac:dyDescent="0.3">
      <c r="A39" s="129" t="s">
        <v>109</v>
      </c>
      <c r="B39" s="128">
        <f>SEKTOR_USD!D39</f>
        <v>4.2805493984180831</v>
      </c>
      <c r="C39" s="128">
        <f>SEKTOR_TL!D39</f>
        <v>48.059951076990252</v>
      </c>
      <c r="D39" s="128">
        <f>SEKTOR_USD!H39</f>
        <v>39.124991863273308</v>
      </c>
      <c r="E39" s="128">
        <f>SEKTOR_TL!H39</f>
        <v>96.254402281446303</v>
      </c>
      <c r="F39" s="128">
        <f>SEKTOR_USD!L39</f>
        <v>24.117552754406596</v>
      </c>
      <c r="G39" s="128">
        <f>SEKTOR_TL!L39</f>
        <v>79.545322330521671</v>
      </c>
    </row>
    <row r="40" spans="1:7" ht="14" x14ac:dyDescent="0.3">
      <c r="A40" s="129" t="s">
        <v>29</v>
      </c>
      <c r="B40" s="128">
        <f>SEKTOR_USD!D40</f>
        <v>7.4546241502691721</v>
      </c>
      <c r="C40" s="128">
        <f>SEKTOR_TL!D40</f>
        <v>52.566576283559321</v>
      </c>
      <c r="D40" s="128">
        <f>SEKTOR_USD!H40</f>
        <v>2.6914986851636415</v>
      </c>
      <c r="E40" s="128">
        <f>SEKTOR_TL!H40</f>
        <v>44.86008893103088</v>
      </c>
      <c r="F40" s="128">
        <f>SEKTOR_USD!L40</f>
        <v>8.4469305893642499</v>
      </c>
      <c r="G40" s="128">
        <f>SEKTOR_TL!L40</f>
        <v>56.876595423622078</v>
      </c>
    </row>
    <row r="41" spans="1:7" ht="14" x14ac:dyDescent="0.3">
      <c r="A41" s="119" t="s">
        <v>30</v>
      </c>
      <c r="B41" s="128">
        <f>SEKTOR_USD!D41</f>
        <v>2.2832376259082481</v>
      </c>
      <c r="C41" s="128">
        <f>SEKTOR_TL!D41</f>
        <v>45.22412133664762</v>
      </c>
      <c r="D41" s="128">
        <f>SEKTOR_USD!H41</f>
        <v>-3.6609974201635871</v>
      </c>
      <c r="E41" s="128">
        <f>SEKTOR_TL!H41</f>
        <v>35.899043834464592</v>
      </c>
      <c r="F41" s="128">
        <f>SEKTOR_USD!L41</f>
        <v>4.6624781514816052</v>
      </c>
      <c r="G41" s="128">
        <f>SEKTOR_TL!L41</f>
        <v>51.402101947677806</v>
      </c>
    </row>
    <row r="42" spans="1:7" ht="16.5" x14ac:dyDescent="0.35">
      <c r="A42" s="114" t="s">
        <v>31</v>
      </c>
      <c r="B42" s="127">
        <f>SEKTOR_USD!D42</f>
        <v>4.4559117828988875</v>
      </c>
      <c r="C42" s="127">
        <f>SEKTOR_TL!D42</f>
        <v>48.308934671886504</v>
      </c>
      <c r="D42" s="127">
        <f>SEKTOR_USD!H42</f>
        <v>-8.1154658429298703</v>
      </c>
      <c r="E42" s="127">
        <f>SEKTOR_TL!H42</f>
        <v>29.615420553819849</v>
      </c>
      <c r="F42" s="127">
        <f>SEKTOR_USD!L42</f>
        <v>-5.3566184409510518</v>
      </c>
      <c r="G42" s="127">
        <f>SEKTOR_TL!L42</f>
        <v>36.908729437276861</v>
      </c>
    </row>
    <row r="43" spans="1:7" ht="14" x14ac:dyDescent="0.3">
      <c r="A43" s="119" t="s">
        <v>32</v>
      </c>
      <c r="B43" s="128">
        <f>SEKTOR_USD!D43</f>
        <v>4.4559117828988875</v>
      </c>
      <c r="C43" s="128">
        <f>SEKTOR_TL!D43</f>
        <v>48.308934671886504</v>
      </c>
      <c r="D43" s="128">
        <f>SEKTOR_USD!H43</f>
        <v>-8.1154658429298703</v>
      </c>
      <c r="E43" s="128">
        <f>SEKTOR_TL!H43</f>
        <v>29.615420553819849</v>
      </c>
      <c r="F43" s="128">
        <f>SEKTOR_USD!L43</f>
        <v>-5.3566184409510518</v>
      </c>
      <c r="G43" s="128">
        <f>SEKTOR_TL!L43</f>
        <v>36.908729437276861</v>
      </c>
    </row>
    <row r="44" spans="1:7" ht="18" x14ac:dyDescent="0.4">
      <c r="A44" s="130" t="s">
        <v>40</v>
      </c>
      <c r="B44" s="131">
        <f>SEKTOR_USD!D44</f>
        <v>4.1347384127080593</v>
      </c>
      <c r="C44" s="131">
        <f>SEKTOR_TL!D44</f>
        <v>47.852925245852482</v>
      </c>
      <c r="D44" s="131">
        <f>SEKTOR_USD!H44</f>
        <v>2.6229583075405074</v>
      </c>
      <c r="E44" s="131">
        <f>SEKTOR_TL!H44</f>
        <v>44.763403564423335</v>
      </c>
      <c r="F44" s="131">
        <f>SEKTOR_USD!L44</f>
        <v>7.2002314465648753</v>
      </c>
      <c r="G44" s="131">
        <f>SEKTOR_TL!L44</f>
        <v>55.07315187776026</v>
      </c>
    </row>
    <row r="45" spans="1:7" ht="14" hidden="1" x14ac:dyDescent="0.3">
      <c r="A45" s="44" t="s">
        <v>34</v>
      </c>
      <c r="B45" s="49"/>
      <c r="C45" s="49"/>
      <c r="D45" s="43">
        <f>SEKTOR_USD!H45</f>
        <v>25.830039999647024</v>
      </c>
      <c r="E45" s="43">
        <f>SEKTOR_TL!H45</f>
        <v>48.918067392614333</v>
      </c>
      <c r="F45" s="43">
        <f>SEKTOR_USD!L45</f>
        <v>-35.567476044969013</v>
      </c>
      <c r="G45" s="43">
        <f>SEKTOR_TL!L45</f>
        <v>-26.132813135123307</v>
      </c>
    </row>
    <row r="46" spans="1:7" s="24" customFormat="1" ht="17.5" hidden="1" x14ac:dyDescent="0.35">
      <c r="A46" s="45" t="s">
        <v>40</v>
      </c>
      <c r="B46" s="50">
        <f>SEKTOR_USD!D46</f>
        <v>4.6690950204242405</v>
      </c>
      <c r="C46" s="50">
        <f>SEKTOR_TL!D46</f>
        <v>33.635278852942271</v>
      </c>
      <c r="D46" s="50">
        <f>SEKTOR_USD!H46</f>
        <v>3.2002984746066372</v>
      </c>
      <c r="E46" s="50">
        <f>SEKTOR_TL!H46</f>
        <v>22.136089309218182</v>
      </c>
      <c r="F46" s="50">
        <f>SEKTOR_USD!L46</f>
        <v>5.1989095684801745</v>
      </c>
      <c r="G46" s="50">
        <f>SEKTOR_TL!L46</f>
        <v>20.602873115751024</v>
      </c>
    </row>
    <row r="47" spans="1:7" s="24" customFormat="1" ht="18" x14ac:dyDescent="0.4">
      <c r="A47" s="25"/>
      <c r="B47" s="27"/>
      <c r="C47" s="27"/>
      <c r="D47" s="27"/>
      <c r="E47" s="27"/>
    </row>
    <row r="48" spans="1:7" ht="13" x14ac:dyDescent="0.3">
      <c r="A48" s="23" t="s">
        <v>36</v>
      </c>
    </row>
    <row r="49" spans="1:1" x14ac:dyDescent="0.25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/>
  </sheetViews>
  <sheetFormatPr defaultColWidth="9.1796875" defaultRowHeight="12.5" x14ac:dyDescent="0.25"/>
  <cols>
    <col min="1" max="1" width="32.26953125" customWidth="1"/>
    <col min="2" max="2" width="12.7265625" bestFit="1" customWidth="1"/>
    <col min="3" max="3" width="12.81640625" customWidth="1"/>
    <col min="4" max="4" width="12.1796875" bestFit="1" customWidth="1"/>
    <col min="5" max="5" width="13.54296875" bestFit="1" customWidth="1"/>
    <col min="6" max="7" width="12.7265625" bestFit="1" customWidth="1"/>
    <col min="8" max="8" width="12.1796875" bestFit="1" customWidth="1"/>
    <col min="9" max="9" width="15" bestFit="1" customWidth="1"/>
    <col min="10" max="11" width="14.1796875" bestFit="1" customWidth="1"/>
    <col min="12" max="12" width="10.26953125" customWidth="1"/>
    <col min="13" max="13" width="15" bestFit="1" customWidth="1"/>
  </cols>
  <sheetData>
    <row r="2" spans="1:13" ht="25" x14ac:dyDescent="0.5">
      <c r="C2" s="158" t="s">
        <v>125</v>
      </c>
      <c r="D2" s="158"/>
      <c r="E2" s="158"/>
      <c r="F2" s="158"/>
      <c r="G2" s="158"/>
      <c r="H2" s="158"/>
      <c r="I2" s="158"/>
      <c r="J2" s="158"/>
      <c r="K2" s="158"/>
    </row>
    <row r="6" spans="1:13" ht="22.5" customHeight="1" x14ac:dyDescent="0.25">
      <c r="A6" s="166" t="s">
        <v>114</v>
      </c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8"/>
    </row>
    <row r="7" spans="1:13" ht="24" customHeight="1" x14ac:dyDescent="0.25">
      <c r="A7" s="52"/>
      <c r="B7" s="156" t="s">
        <v>127</v>
      </c>
      <c r="C7" s="156"/>
      <c r="D7" s="156"/>
      <c r="E7" s="156"/>
      <c r="F7" s="156" t="s">
        <v>128</v>
      </c>
      <c r="G7" s="156"/>
      <c r="H7" s="156"/>
      <c r="I7" s="156"/>
      <c r="J7" s="156" t="s">
        <v>106</v>
      </c>
      <c r="K7" s="156"/>
      <c r="L7" s="156"/>
      <c r="M7" s="156"/>
    </row>
    <row r="8" spans="1:13" ht="45" x14ac:dyDescent="0.3">
      <c r="A8" s="53" t="s">
        <v>41</v>
      </c>
      <c r="B8" s="73">
        <v>2018</v>
      </c>
      <c r="C8" s="74">
        <v>2019</v>
      </c>
      <c r="D8" s="75" t="s">
        <v>118</v>
      </c>
      <c r="E8" s="75" t="s">
        <v>119</v>
      </c>
      <c r="F8" s="73">
        <v>2018</v>
      </c>
      <c r="G8" s="74">
        <v>2019</v>
      </c>
      <c r="H8" s="75" t="s">
        <v>118</v>
      </c>
      <c r="I8" s="75" t="s">
        <v>119</v>
      </c>
      <c r="J8" s="73" t="s">
        <v>129</v>
      </c>
      <c r="K8" s="73" t="s">
        <v>130</v>
      </c>
      <c r="L8" s="75" t="s">
        <v>118</v>
      </c>
      <c r="M8" s="75" t="s">
        <v>119</v>
      </c>
    </row>
    <row r="9" spans="1:13" ht="22.5" customHeight="1" x14ac:dyDescent="0.35">
      <c r="A9" s="54" t="s">
        <v>200</v>
      </c>
      <c r="B9" s="78">
        <v>3843751.8770400002</v>
      </c>
      <c r="C9" s="78">
        <v>3910918.3394399998</v>
      </c>
      <c r="D9" s="66">
        <f>(C9-B9)/B9*100</f>
        <v>1.7474193066729173</v>
      </c>
      <c r="E9" s="80">
        <f t="shared" ref="E9:E22" si="0">C9/C$22*100</f>
        <v>27.803762944257286</v>
      </c>
      <c r="F9" s="78">
        <v>14993032.06945</v>
      </c>
      <c r="G9" s="78">
        <v>15291403.950099999</v>
      </c>
      <c r="H9" s="66">
        <f t="shared" ref="H9:H21" si="1">(G9-F9)/F9*100</f>
        <v>1.9900703157833248</v>
      </c>
      <c r="I9" s="68">
        <f t="shared" ref="I9:I22" si="2">G9/G$22*100</f>
        <v>27.791897940800315</v>
      </c>
      <c r="J9" s="78">
        <v>43195835.723470002</v>
      </c>
      <c r="K9" s="78">
        <v>47723580.537770003</v>
      </c>
      <c r="L9" s="66">
        <f t="shared" ref="L9:L22" si="3">(K9-J9)/J9*100</f>
        <v>10.481901179747052</v>
      </c>
      <c r="M9" s="80">
        <f t="shared" ref="M9:M22" si="4">K9/K$22*100</f>
        <v>28.95322584612633</v>
      </c>
    </row>
    <row r="10" spans="1:13" ht="22.5" customHeight="1" x14ac:dyDescent="0.35">
      <c r="A10" s="54" t="s">
        <v>201</v>
      </c>
      <c r="B10" s="78">
        <v>3020922.2147599999</v>
      </c>
      <c r="C10" s="78">
        <v>2711083.5509600001</v>
      </c>
      <c r="D10" s="66">
        <f t="shared" ref="D10:D22" si="5">(C10-B10)/B10*100</f>
        <v>-10.256426408007172</v>
      </c>
      <c r="E10" s="80">
        <f t="shared" si="0"/>
        <v>19.273816999145133</v>
      </c>
      <c r="F10" s="78">
        <v>11530396.936489999</v>
      </c>
      <c r="G10" s="78">
        <v>10755069.628280001</v>
      </c>
      <c r="H10" s="66">
        <f t="shared" si="1"/>
        <v>-6.7242030996898015</v>
      </c>
      <c r="I10" s="68">
        <f t="shared" si="2"/>
        <v>19.547178168254735</v>
      </c>
      <c r="J10" s="78">
        <v>31342873.763009999</v>
      </c>
      <c r="K10" s="78">
        <v>32067484.80807</v>
      </c>
      <c r="L10" s="66">
        <f t="shared" si="3"/>
        <v>2.3118845149265392</v>
      </c>
      <c r="M10" s="80">
        <f t="shared" si="4"/>
        <v>19.454892518604392</v>
      </c>
    </row>
    <row r="11" spans="1:13" ht="22.5" customHeight="1" x14ac:dyDescent="0.35">
      <c r="A11" s="54" t="s">
        <v>202</v>
      </c>
      <c r="B11" s="78">
        <v>1645260.1060299999</v>
      </c>
      <c r="C11" s="78">
        <v>1687726.33394</v>
      </c>
      <c r="D11" s="66">
        <f t="shared" si="5"/>
        <v>2.5811254861379225</v>
      </c>
      <c r="E11" s="80">
        <f t="shared" si="0"/>
        <v>11.998497240514446</v>
      </c>
      <c r="F11" s="78">
        <v>6715496.0127800005</v>
      </c>
      <c r="G11" s="78">
        <v>6702403.87579</v>
      </c>
      <c r="H11" s="66">
        <f t="shared" si="1"/>
        <v>-0.1949541324287194</v>
      </c>
      <c r="I11" s="68">
        <f t="shared" si="2"/>
        <v>12.181518785445597</v>
      </c>
      <c r="J11" s="78">
        <v>19471166.351270001</v>
      </c>
      <c r="K11" s="78">
        <v>19708116.838610001</v>
      </c>
      <c r="L11" s="66">
        <f t="shared" si="3"/>
        <v>1.2169301163848589</v>
      </c>
      <c r="M11" s="80">
        <f t="shared" si="4"/>
        <v>11.956637607660605</v>
      </c>
    </row>
    <row r="12" spans="1:13" ht="22.5" customHeight="1" x14ac:dyDescent="0.35">
      <c r="A12" s="54" t="s">
        <v>203</v>
      </c>
      <c r="B12" s="78">
        <v>1158846.31911</v>
      </c>
      <c r="C12" s="78">
        <v>1318467.37475</v>
      </c>
      <c r="D12" s="66">
        <f t="shared" si="5"/>
        <v>13.774134931246943</v>
      </c>
      <c r="E12" s="80">
        <f t="shared" si="0"/>
        <v>9.3733366835103258</v>
      </c>
      <c r="F12" s="78">
        <v>4384419.3221699996</v>
      </c>
      <c r="G12" s="78">
        <v>5107434.3040300002</v>
      </c>
      <c r="H12" s="66">
        <f t="shared" si="1"/>
        <v>16.490552767251188</v>
      </c>
      <c r="I12" s="68">
        <f t="shared" si="2"/>
        <v>9.2826854473369647</v>
      </c>
      <c r="J12" s="78">
        <v>12406193.19853</v>
      </c>
      <c r="K12" s="78">
        <v>14830170.280379999</v>
      </c>
      <c r="L12" s="66">
        <f t="shared" si="3"/>
        <v>19.538443768046552</v>
      </c>
      <c r="M12" s="80">
        <f t="shared" si="4"/>
        <v>8.9972559608038285</v>
      </c>
    </row>
    <row r="13" spans="1:13" ht="22.5" customHeight="1" x14ac:dyDescent="0.35">
      <c r="A13" s="55" t="s">
        <v>204</v>
      </c>
      <c r="B13" s="78">
        <v>1064566.2128399999</v>
      </c>
      <c r="C13" s="78">
        <v>1104248.6129900001</v>
      </c>
      <c r="D13" s="66">
        <f t="shared" si="5"/>
        <v>3.7275652440760134</v>
      </c>
      <c r="E13" s="80">
        <f t="shared" si="0"/>
        <v>7.8503982958373655</v>
      </c>
      <c r="F13" s="78">
        <v>4419717.3433100004</v>
      </c>
      <c r="G13" s="78">
        <v>4340033.0080599999</v>
      </c>
      <c r="H13" s="66">
        <f t="shared" si="1"/>
        <v>-1.8029283110291288</v>
      </c>
      <c r="I13" s="68">
        <f t="shared" si="2"/>
        <v>7.8879450711861754</v>
      </c>
      <c r="J13" s="78">
        <v>12656898.71754</v>
      </c>
      <c r="K13" s="78">
        <v>13238699.280479999</v>
      </c>
      <c r="L13" s="66">
        <f t="shared" si="3"/>
        <v>4.5967071075139216</v>
      </c>
      <c r="M13" s="80">
        <f t="shared" si="4"/>
        <v>8.0317328636590659</v>
      </c>
    </row>
    <row r="14" spans="1:13" ht="22.5" customHeight="1" x14ac:dyDescent="0.35">
      <c r="A14" s="54" t="s">
        <v>205</v>
      </c>
      <c r="B14" s="78">
        <v>880782.40748000005</v>
      </c>
      <c r="C14" s="78">
        <v>1195601.7081899999</v>
      </c>
      <c r="D14" s="66">
        <f t="shared" si="5"/>
        <v>35.743141329392245</v>
      </c>
      <c r="E14" s="80">
        <f t="shared" si="0"/>
        <v>8.4998518468232085</v>
      </c>
      <c r="F14" s="78">
        <v>3904835.3393999999</v>
      </c>
      <c r="G14" s="78">
        <v>4650500.7266699998</v>
      </c>
      <c r="H14" s="66">
        <f t="shared" si="1"/>
        <v>19.095949571706537</v>
      </c>
      <c r="I14" s="68">
        <f t="shared" si="2"/>
        <v>8.4522155055870538</v>
      </c>
      <c r="J14" s="78">
        <v>11374138.276620001</v>
      </c>
      <c r="K14" s="78">
        <v>13221644.214020001</v>
      </c>
      <c r="L14" s="66">
        <f t="shared" si="3"/>
        <v>16.243040944891828</v>
      </c>
      <c r="M14" s="80">
        <f t="shared" si="4"/>
        <v>8.0213857944435407</v>
      </c>
    </row>
    <row r="15" spans="1:13" ht="22.5" customHeight="1" x14ac:dyDescent="0.35">
      <c r="A15" s="54" t="s">
        <v>206</v>
      </c>
      <c r="B15" s="78">
        <v>680353.02104999998</v>
      </c>
      <c r="C15" s="78">
        <v>797163.85300999996</v>
      </c>
      <c r="D15" s="66">
        <f t="shared" si="5"/>
        <v>17.169150183198116</v>
      </c>
      <c r="E15" s="80">
        <f t="shared" si="0"/>
        <v>5.6672507255660225</v>
      </c>
      <c r="F15" s="78">
        <v>2744894.84406</v>
      </c>
      <c r="G15" s="78">
        <v>2958925.66383</v>
      </c>
      <c r="H15" s="66">
        <f t="shared" si="1"/>
        <v>7.7974141790227893</v>
      </c>
      <c r="I15" s="68">
        <f t="shared" si="2"/>
        <v>5.3778031325266502</v>
      </c>
      <c r="J15" s="78">
        <v>8162792.2843300002</v>
      </c>
      <c r="K15" s="78">
        <v>8687417.4968500007</v>
      </c>
      <c r="L15" s="66">
        <f t="shared" si="3"/>
        <v>6.4270312687867399</v>
      </c>
      <c r="M15" s="80">
        <f t="shared" si="4"/>
        <v>5.2705341462554225</v>
      </c>
    </row>
    <row r="16" spans="1:13" ht="22.5" customHeight="1" x14ac:dyDescent="0.35">
      <c r="A16" s="54" t="s">
        <v>207</v>
      </c>
      <c r="B16" s="78">
        <v>558295.8371</v>
      </c>
      <c r="C16" s="78">
        <v>653586.63844000001</v>
      </c>
      <c r="D16" s="66">
        <f t="shared" si="5"/>
        <v>17.068155448727058</v>
      </c>
      <c r="E16" s="80">
        <f t="shared" si="0"/>
        <v>4.6465219627474532</v>
      </c>
      <c r="F16" s="78">
        <v>2237940.4317800002</v>
      </c>
      <c r="G16" s="78">
        <v>2486301.65393</v>
      </c>
      <c r="H16" s="66">
        <f t="shared" si="1"/>
        <v>11.097758395314377</v>
      </c>
      <c r="I16" s="68">
        <f t="shared" si="2"/>
        <v>4.5188160643427189</v>
      </c>
      <c r="J16" s="78">
        <v>6850618.2917200001</v>
      </c>
      <c r="K16" s="78">
        <v>7267274.5997299999</v>
      </c>
      <c r="L16" s="66">
        <f t="shared" si="3"/>
        <v>6.0820248664794452</v>
      </c>
      <c r="M16" s="80">
        <f t="shared" si="4"/>
        <v>4.4089534020875449</v>
      </c>
    </row>
    <row r="17" spans="1:13" ht="22.5" customHeight="1" x14ac:dyDescent="0.35">
      <c r="A17" s="54" t="s">
        <v>208</v>
      </c>
      <c r="B17" s="78">
        <v>207318.61136000001</v>
      </c>
      <c r="C17" s="78">
        <v>207836.39016000001</v>
      </c>
      <c r="D17" s="66">
        <f t="shared" si="5"/>
        <v>0.24975027403637151</v>
      </c>
      <c r="E17" s="80">
        <f t="shared" si="0"/>
        <v>1.4775644034608622</v>
      </c>
      <c r="F17" s="78">
        <v>842759.60488</v>
      </c>
      <c r="G17" s="78">
        <v>811979.51087999996</v>
      </c>
      <c r="H17" s="66">
        <f t="shared" si="1"/>
        <v>-3.6522982143149587</v>
      </c>
      <c r="I17" s="68">
        <f t="shared" si="2"/>
        <v>1.4757606149205378</v>
      </c>
      <c r="J17" s="78">
        <v>2525735.8199</v>
      </c>
      <c r="K17" s="78">
        <v>2513067.1618599999</v>
      </c>
      <c r="L17" s="66">
        <f t="shared" si="3"/>
        <v>-0.50158286310805489</v>
      </c>
      <c r="M17" s="80">
        <f t="shared" si="4"/>
        <v>1.5246425411486157</v>
      </c>
    </row>
    <row r="18" spans="1:13" ht="22.5" customHeight="1" x14ac:dyDescent="0.35">
      <c r="A18" s="54" t="s">
        <v>209</v>
      </c>
      <c r="B18" s="78">
        <v>150439.11726</v>
      </c>
      <c r="C18" s="78">
        <v>151879.42322999999</v>
      </c>
      <c r="D18" s="66">
        <f t="shared" si="5"/>
        <v>0.95740123727975845</v>
      </c>
      <c r="E18" s="80">
        <f t="shared" si="0"/>
        <v>1.0797513814113808</v>
      </c>
      <c r="F18" s="78">
        <v>613141.02503000002</v>
      </c>
      <c r="G18" s="78">
        <v>621810.20510000002</v>
      </c>
      <c r="H18" s="66">
        <f t="shared" si="1"/>
        <v>1.4138965941115804</v>
      </c>
      <c r="I18" s="68">
        <f t="shared" si="2"/>
        <v>1.1301307463383241</v>
      </c>
      <c r="J18" s="78">
        <v>1769283.17255</v>
      </c>
      <c r="K18" s="78">
        <v>1764570.9060500001</v>
      </c>
      <c r="L18" s="66">
        <f t="shared" si="3"/>
        <v>-0.26633760910122156</v>
      </c>
      <c r="M18" s="80">
        <f t="shared" si="4"/>
        <v>1.0705403783342515</v>
      </c>
    </row>
    <row r="19" spans="1:13" ht="22.5" customHeight="1" x14ac:dyDescent="0.35">
      <c r="A19" s="54" t="s">
        <v>210</v>
      </c>
      <c r="B19" s="78">
        <v>143296.33843999999</v>
      </c>
      <c r="C19" s="78">
        <v>148543.04131999999</v>
      </c>
      <c r="D19" s="66">
        <f t="shared" si="5"/>
        <v>3.6614354121803734</v>
      </c>
      <c r="E19" s="80">
        <f t="shared" si="0"/>
        <v>1.0560321513825506</v>
      </c>
      <c r="F19" s="78">
        <v>594213.23910999997</v>
      </c>
      <c r="G19" s="78">
        <v>581210.85282999999</v>
      </c>
      <c r="H19" s="66">
        <f t="shared" si="1"/>
        <v>-2.1881683921204242</v>
      </c>
      <c r="I19" s="68">
        <f t="shared" si="2"/>
        <v>1.0563420308984277</v>
      </c>
      <c r="J19" s="78">
        <v>1816973.07489</v>
      </c>
      <c r="K19" s="78">
        <v>1764549.2550600001</v>
      </c>
      <c r="L19" s="66">
        <f t="shared" si="3"/>
        <v>-2.8852282157881555</v>
      </c>
      <c r="M19" s="80">
        <f t="shared" si="4"/>
        <v>1.0705272429827921</v>
      </c>
    </row>
    <row r="20" spans="1:13" ht="22.5" customHeight="1" x14ac:dyDescent="0.35">
      <c r="A20" s="54" t="s">
        <v>211</v>
      </c>
      <c r="B20" s="78">
        <v>90638.277159999998</v>
      </c>
      <c r="C20" s="78">
        <v>99681.725430000006</v>
      </c>
      <c r="D20" s="66">
        <f t="shared" si="5"/>
        <v>9.9775156295567964</v>
      </c>
      <c r="E20" s="80">
        <f t="shared" si="0"/>
        <v>0.70866400757606096</v>
      </c>
      <c r="F20" s="78">
        <v>354551.37939999998</v>
      </c>
      <c r="G20" s="78">
        <v>432418.13263000001</v>
      </c>
      <c r="H20" s="66">
        <f t="shared" si="1"/>
        <v>21.962050567049644</v>
      </c>
      <c r="I20" s="68">
        <f t="shared" si="2"/>
        <v>0.78591348767068725</v>
      </c>
      <c r="J20" s="78">
        <v>1242572.3989200001</v>
      </c>
      <c r="K20" s="78">
        <v>1152166.07394</v>
      </c>
      <c r="L20" s="66">
        <f t="shared" si="3"/>
        <v>-7.2757390280500367</v>
      </c>
      <c r="M20" s="80">
        <f t="shared" si="4"/>
        <v>0.69900297033723535</v>
      </c>
    </row>
    <row r="21" spans="1:13" ht="22.5" customHeight="1" x14ac:dyDescent="0.35">
      <c r="A21" s="54" t="s">
        <v>212</v>
      </c>
      <c r="B21" s="78">
        <v>63171.618889999998</v>
      </c>
      <c r="C21" s="78">
        <v>79410.627370000002</v>
      </c>
      <c r="D21" s="66">
        <f t="shared" si="5"/>
        <v>25.706177497646216</v>
      </c>
      <c r="E21" s="80">
        <f t="shared" si="0"/>
        <v>0.56455135776789933</v>
      </c>
      <c r="F21" s="78">
        <v>279394.39211000002</v>
      </c>
      <c r="G21" s="78">
        <v>281594.06709999999</v>
      </c>
      <c r="H21" s="66">
        <f t="shared" si="1"/>
        <v>0.78730105260449867</v>
      </c>
      <c r="I21" s="68">
        <f t="shared" si="2"/>
        <v>0.51179300469182198</v>
      </c>
      <c r="J21" s="78">
        <v>943845.64636000001</v>
      </c>
      <c r="K21" s="78">
        <v>891183.85982000001</v>
      </c>
      <c r="L21" s="66">
        <f t="shared" si="3"/>
        <v>-5.5794913864458113</v>
      </c>
      <c r="M21" s="80">
        <f t="shared" si="4"/>
        <v>0.54066872755639084</v>
      </c>
    </row>
    <row r="22" spans="1:13" ht="24" customHeight="1" x14ac:dyDescent="0.25">
      <c r="A22" s="70" t="s">
        <v>42</v>
      </c>
      <c r="B22" s="79">
        <f>SUM(B9:B21)</f>
        <v>13507641.958520001</v>
      </c>
      <c r="C22" s="79">
        <f>SUM(C9:C21)</f>
        <v>14066147.61923</v>
      </c>
      <c r="D22" s="77">
        <f t="shared" si="5"/>
        <v>4.1347384127080726</v>
      </c>
      <c r="E22" s="81">
        <f t="shared" si="0"/>
        <v>100</v>
      </c>
      <c r="F22" s="69">
        <f>SUM(F9:F21)</f>
        <v>53614791.939970002</v>
      </c>
      <c r="G22" s="69">
        <f>SUM(G9:G21)</f>
        <v>55021085.579229996</v>
      </c>
      <c r="H22" s="77">
        <f>(G22-F22)/F22*100</f>
        <v>2.6229583075404932</v>
      </c>
      <c r="I22" s="72">
        <f t="shared" si="2"/>
        <v>100</v>
      </c>
      <c r="J22" s="79">
        <f>SUM(J9:J21)</f>
        <v>153758926.71911001</v>
      </c>
      <c r="K22" s="79">
        <f>SUM(K9:K21)</f>
        <v>164829925.31263998</v>
      </c>
      <c r="L22" s="77">
        <f t="shared" si="3"/>
        <v>7.2002314465648549</v>
      </c>
      <c r="M22" s="81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C1" sqref="C1"/>
    </sheetView>
  </sheetViews>
  <sheetFormatPr defaultColWidth="9.1796875" defaultRowHeight="12.5" x14ac:dyDescent="0.25"/>
  <cols>
    <col min="1" max="2" width="0" hidden="1" customWidth="1"/>
    <col min="10" max="10" width="11.54296875" bestFit="1" customWidth="1"/>
    <col min="11" max="11" width="12.1796875" customWidth="1"/>
  </cols>
  <sheetData>
    <row r="7" spans="9:9" ht="13" x14ac:dyDescent="0.3">
      <c r="I7" s="31"/>
    </row>
    <row r="8" spans="9:9" ht="13" x14ac:dyDescent="0.3">
      <c r="I8" s="31"/>
    </row>
    <row r="9" spans="9:9" ht="13" x14ac:dyDescent="0.3">
      <c r="I9" s="31"/>
    </row>
    <row r="10" spans="9:9" ht="13" x14ac:dyDescent="0.3">
      <c r="I10" s="31"/>
    </row>
    <row r="17" spans="3:14" ht="12.75" customHeight="1" x14ac:dyDescent="0.25"/>
    <row r="21" spans="3:14" ht="13" x14ac:dyDescent="0.3">
      <c r="C21" s="1" t="s">
        <v>231</v>
      </c>
    </row>
    <row r="22" spans="3:14" ht="13" x14ac:dyDescent="0.3">
      <c r="C22" s="67" t="s">
        <v>230</v>
      </c>
    </row>
    <row r="24" spans="3:14" ht="13" x14ac:dyDescent="0.3">
      <c r="H24" s="31"/>
      <c r="I24" s="31"/>
    </row>
    <row r="25" spans="3:14" ht="13" x14ac:dyDescent="0.3">
      <c r="H25" s="31"/>
      <c r="I25" s="31"/>
    </row>
    <row r="26" spans="3:14" x14ac:dyDescent="0.25">
      <c r="H26" s="169"/>
      <c r="I26" s="169"/>
      <c r="N26" t="s">
        <v>43</v>
      </c>
    </row>
    <row r="27" spans="3:14" x14ac:dyDescent="0.25">
      <c r="H27" s="169"/>
      <c r="I27" s="169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ht="13" x14ac:dyDescent="0.3">
      <c r="H37" s="31"/>
      <c r="I37" s="31"/>
    </row>
    <row r="38" spans="8:9" ht="13" x14ac:dyDescent="0.3">
      <c r="H38" s="31"/>
      <c r="I38" s="31"/>
    </row>
    <row r="39" spans="8:9" x14ac:dyDescent="0.25">
      <c r="H39" s="169"/>
      <c r="I39" s="169"/>
    </row>
    <row r="40" spans="8:9" x14ac:dyDescent="0.25">
      <c r="H40" s="169"/>
      <c r="I40" s="169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ht="13" x14ac:dyDescent="0.3">
      <c r="H49" s="31"/>
      <c r="I49" s="31"/>
    </row>
    <row r="50" spans="3:9" ht="13" x14ac:dyDescent="0.3">
      <c r="H50" s="31"/>
      <c r="I50" s="31"/>
    </row>
    <row r="51" spans="3:9" x14ac:dyDescent="0.25">
      <c r="H51" s="169"/>
      <c r="I51" s="169"/>
    </row>
    <row r="52" spans="3:9" x14ac:dyDescent="0.25">
      <c r="H52" s="169"/>
      <c r="I52" s="169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/>
  </sheetViews>
  <sheetFormatPr defaultColWidth="9.1796875" defaultRowHeight="12.5" x14ac:dyDescent="0.25"/>
  <cols>
    <col min="1" max="1" width="3.1796875" bestFit="1" customWidth="1"/>
    <col min="2" max="2" width="28" customWidth="1"/>
    <col min="3" max="3" width="11.7265625" customWidth="1"/>
    <col min="4" max="9" width="11.7265625" bestFit="1" customWidth="1"/>
    <col min="10" max="10" width="10.1796875" bestFit="1" customWidth="1"/>
    <col min="11" max="14" width="11.7265625" bestFit="1" customWidth="1"/>
    <col min="15" max="15" width="12.7265625" bestFit="1" customWidth="1"/>
    <col min="16" max="16" width="6.7265625" bestFit="1" customWidth="1"/>
  </cols>
  <sheetData>
    <row r="1" spans="1:16" ht="13" x14ac:dyDescent="0.3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5" x14ac:dyDescent="0.35">
      <c r="A3" s="39"/>
      <c r="B3" s="76" t="s">
        <v>121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6" s="41" customFormat="1" ht="13" x14ac:dyDescent="0.3">
      <c r="A4" s="51"/>
      <c r="B4" s="64" t="s">
        <v>105</v>
      </c>
      <c r="C4" s="64" t="s">
        <v>44</v>
      </c>
      <c r="D4" s="64" t="s">
        <v>45</v>
      </c>
      <c r="E4" s="64" t="s">
        <v>46</v>
      </c>
      <c r="F4" s="64" t="s">
        <v>47</v>
      </c>
      <c r="G4" s="64" t="s">
        <v>48</v>
      </c>
      <c r="H4" s="64" t="s">
        <v>49</v>
      </c>
      <c r="I4" s="64" t="s">
        <v>0</v>
      </c>
      <c r="J4" s="64" t="s">
        <v>104</v>
      </c>
      <c r="K4" s="64" t="s">
        <v>50</v>
      </c>
      <c r="L4" s="64" t="s">
        <v>51</v>
      </c>
      <c r="M4" s="64" t="s">
        <v>52</v>
      </c>
      <c r="N4" s="64" t="s">
        <v>53</v>
      </c>
      <c r="O4" s="65" t="s">
        <v>103</v>
      </c>
      <c r="P4" s="65" t="s">
        <v>102</v>
      </c>
    </row>
    <row r="5" spans="1:16" x14ac:dyDescent="0.25">
      <c r="A5" s="56" t="s">
        <v>101</v>
      </c>
      <c r="B5" s="57" t="s">
        <v>170</v>
      </c>
      <c r="C5" s="82">
        <v>1244922.6447600001</v>
      </c>
      <c r="D5" s="82">
        <v>1183517.4867700001</v>
      </c>
      <c r="E5" s="82">
        <v>1332615.1189900001</v>
      </c>
      <c r="F5" s="82">
        <v>1225259.8814399999</v>
      </c>
      <c r="G5" s="82">
        <v>0</v>
      </c>
      <c r="H5" s="82">
        <v>0</v>
      </c>
      <c r="I5" s="58">
        <v>0</v>
      </c>
      <c r="J5" s="58">
        <v>0</v>
      </c>
      <c r="K5" s="58">
        <v>0</v>
      </c>
      <c r="L5" s="58">
        <v>0</v>
      </c>
      <c r="M5" s="58">
        <v>0</v>
      </c>
      <c r="N5" s="58">
        <v>0</v>
      </c>
      <c r="O5" s="82">
        <v>4986315.1319599999</v>
      </c>
      <c r="P5" s="59">
        <f t="shared" ref="P5:P24" si="0">O5/O$26*100</f>
        <v>9.0625531638770358</v>
      </c>
    </row>
    <row r="6" spans="1:16" x14ac:dyDescent="0.25">
      <c r="A6" s="56" t="s">
        <v>100</v>
      </c>
      <c r="B6" s="57" t="s">
        <v>171</v>
      </c>
      <c r="C6" s="82">
        <v>931169.37393</v>
      </c>
      <c r="D6" s="82">
        <v>848319.60288000002</v>
      </c>
      <c r="E6" s="82">
        <v>848300.36968</v>
      </c>
      <c r="F6" s="82">
        <v>818102.60536000005</v>
      </c>
      <c r="G6" s="82">
        <v>0</v>
      </c>
      <c r="H6" s="82">
        <v>0</v>
      </c>
      <c r="I6" s="58">
        <v>0</v>
      </c>
      <c r="J6" s="58">
        <v>0</v>
      </c>
      <c r="K6" s="58">
        <v>0</v>
      </c>
      <c r="L6" s="58">
        <v>0</v>
      </c>
      <c r="M6" s="58">
        <v>0</v>
      </c>
      <c r="N6" s="58">
        <v>0</v>
      </c>
      <c r="O6" s="82">
        <v>3445891.9518499998</v>
      </c>
      <c r="P6" s="59">
        <f t="shared" si="0"/>
        <v>6.2628570766528018</v>
      </c>
    </row>
    <row r="7" spans="1:16" x14ac:dyDescent="0.25">
      <c r="A7" s="56" t="s">
        <v>99</v>
      </c>
      <c r="B7" s="57" t="s">
        <v>172</v>
      </c>
      <c r="C7" s="82">
        <v>772750.41890000005</v>
      </c>
      <c r="D7" s="82">
        <v>803327.46282999997</v>
      </c>
      <c r="E7" s="82">
        <v>831684.46216999996</v>
      </c>
      <c r="F7" s="82">
        <v>771813.04353000002</v>
      </c>
      <c r="G7" s="82">
        <v>0</v>
      </c>
      <c r="H7" s="82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82">
        <v>3179575.3874300001</v>
      </c>
      <c r="P7" s="59">
        <f t="shared" si="0"/>
        <v>5.778830704551317</v>
      </c>
    </row>
    <row r="8" spans="1:16" x14ac:dyDescent="0.25">
      <c r="A8" s="56" t="s">
        <v>98</v>
      </c>
      <c r="B8" s="57" t="s">
        <v>174</v>
      </c>
      <c r="C8" s="82">
        <v>609919.16887000005</v>
      </c>
      <c r="D8" s="82">
        <v>737656.30712000001</v>
      </c>
      <c r="E8" s="82">
        <v>761829.38216000004</v>
      </c>
      <c r="F8" s="82">
        <v>686964.73997999995</v>
      </c>
      <c r="G8" s="82">
        <v>0</v>
      </c>
      <c r="H8" s="82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82">
        <v>2796369.5981299998</v>
      </c>
      <c r="P8" s="59">
        <f t="shared" si="0"/>
        <v>5.0823599147334999</v>
      </c>
    </row>
    <row r="9" spans="1:16" x14ac:dyDescent="0.25">
      <c r="A9" s="56" t="s">
        <v>97</v>
      </c>
      <c r="B9" s="57" t="s">
        <v>173</v>
      </c>
      <c r="C9" s="82">
        <v>585885.61953999999</v>
      </c>
      <c r="D9" s="82">
        <v>593123.32305000001</v>
      </c>
      <c r="E9" s="82">
        <v>668697.75957999995</v>
      </c>
      <c r="F9" s="82">
        <v>759638.11690999998</v>
      </c>
      <c r="G9" s="82">
        <v>0</v>
      </c>
      <c r="H9" s="82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82">
        <v>2607344.8190799998</v>
      </c>
      <c r="P9" s="59">
        <f t="shared" si="0"/>
        <v>4.7388102063625057</v>
      </c>
    </row>
    <row r="10" spans="1:16" x14ac:dyDescent="0.25">
      <c r="A10" s="56" t="s">
        <v>96</v>
      </c>
      <c r="B10" s="57" t="s">
        <v>175</v>
      </c>
      <c r="C10" s="82">
        <v>555115.67053</v>
      </c>
      <c r="D10" s="82">
        <v>573852.77936000004</v>
      </c>
      <c r="E10" s="82">
        <v>684794.02095000003</v>
      </c>
      <c r="F10" s="82">
        <v>684265.34493999998</v>
      </c>
      <c r="G10" s="82">
        <v>0</v>
      </c>
      <c r="H10" s="82">
        <v>0</v>
      </c>
      <c r="I10" s="58">
        <v>0</v>
      </c>
      <c r="J10" s="58">
        <v>0</v>
      </c>
      <c r="K10" s="58">
        <v>0</v>
      </c>
      <c r="L10" s="58">
        <v>0</v>
      </c>
      <c r="M10" s="58">
        <v>0</v>
      </c>
      <c r="N10" s="58">
        <v>0</v>
      </c>
      <c r="O10" s="82">
        <v>2498027.8157799998</v>
      </c>
      <c r="P10" s="59">
        <f t="shared" si="0"/>
        <v>4.5401281880977367</v>
      </c>
    </row>
    <row r="11" spans="1:16" x14ac:dyDescent="0.25">
      <c r="A11" s="56" t="s">
        <v>95</v>
      </c>
      <c r="B11" s="57" t="s">
        <v>176</v>
      </c>
      <c r="C11" s="82">
        <v>539518.97617000004</v>
      </c>
      <c r="D11" s="82">
        <v>559648.53925000003</v>
      </c>
      <c r="E11" s="82">
        <v>628064.67691000004</v>
      </c>
      <c r="F11" s="82">
        <v>653256.90763000003</v>
      </c>
      <c r="G11" s="82">
        <v>0</v>
      </c>
      <c r="H11" s="82">
        <v>0</v>
      </c>
      <c r="I11" s="58">
        <v>0</v>
      </c>
      <c r="J11" s="58">
        <v>0</v>
      </c>
      <c r="K11" s="58">
        <v>0</v>
      </c>
      <c r="L11" s="58">
        <v>0</v>
      </c>
      <c r="M11" s="58">
        <v>0</v>
      </c>
      <c r="N11" s="58">
        <v>0</v>
      </c>
      <c r="O11" s="82">
        <v>2380489.0999599998</v>
      </c>
      <c r="P11" s="59">
        <f t="shared" si="0"/>
        <v>4.326503330313451</v>
      </c>
    </row>
    <row r="12" spans="1:16" x14ac:dyDescent="0.25">
      <c r="A12" s="56" t="s">
        <v>94</v>
      </c>
      <c r="B12" s="57" t="s">
        <v>178</v>
      </c>
      <c r="C12" s="82">
        <v>386523.46464999998</v>
      </c>
      <c r="D12" s="82">
        <v>408984.68796000001</v>
      </c>
      <c r="E12" s="82">
        <v>402967.34049999999</v>
      </c>
      <c r="F12" s="82">
        <v>351059.23515000002</v>
      </c>
      <c r="G12" s="82">
        <v>0</v>
      </c>
      <c r="H12" s="82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82">
        <v>1549534.72826</v>
      </c>
      <c r="P12" s="59">
        <f t="shared" si="0"/>
        <v>2.8162561896905509</v>
      </c>
    </row>
    <row r="13" spans="1:16" x14ac:dyDescent="0.25">
      <c r="A13" s="56" t="s">
        <v>93</v>
      </c>
      <c r="B13" s="57" t="s">
        <v>177</v>
      </c>
      <c r="C13" s="82">
        <v>291587.86324999999</v>
      </c>
      <c r="D13" s="82">
        <v>348042.94549999997</v>
      </c>
      <c r="E13" s="82">
        <v>448929.69546000002</v>
      </c>
      <c r="F13" s="82">
        <v>360013.12907000002</v>
      </c>
      <c r="G13" s="82">
        <v>0</v>
      </c>
      <c r="H13" s="82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82">
        <v>1448573.63328</v>
      </c>
      <c r="P13" s="59">
        <f t="shared" si="0"/>
        <v>2.6327609098044125</v>
      </c>
    </row>
    <row r="14" spans="1:16" x14ac:dyDescent="0.25">
      <c r="A14" s="56" t="s">
        <v>92</v>
      </c>
      <c r="B14" s="57" t="s">
        <v>213</v>
      </c>
      <c r="C14" s="82">
        <v>309803.17505999998</v>
      </c>
      <c r="D14" s="82">
        <v>318312.23546</v>
      </c>
      <c r="E14" s="82">
        <v>386686.62615000003</v>
      </c>
      <c r="F14" s="82">
        <v>316129.64629</v>
      </c>
      <c r="G14" s="82">
        <v>0</v>
      </c>
      <c r="H14" s="82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82">
        <v>1330931.6829599999</v>
      </c>
      <c r="P14" s="59">
        <f t="shared" si="0"/>
        <v>2.4189484248606239</v>
      </c>
    </row>
    <row r="15" spans="1:16" x14ac:dyDescent="0.25">
      <c r="A15" s="56" t="s">
        <v>91</v>
      </c>
      <c r="B15" s="57" t="s">
        <v>214</v>
      </c>
      <c r="C15" s="82">
        <v>290812.60183</v>
      </c>
      <c r="D15" s="82">
        <v>286083.94988999999</v>
      </c>
      <c r="E15" s="82">
        <v>314283.16593000002</v>
      </c>
      <c r="F15" s="82">
        <v>299375.21836</v>
      </c>
      <c r="G15" s="82">
        <v>0</v>
      </c>
      <c r="H15" s="82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82">
        <v>1190554.9360100001</v>
      </c>
      <c r="P15" s="59">
        <f t="shared" si="0"/>
        <v>2.1638157871232999</v>
      </c>
    </row>
    <row r="16" spans="1:16" x14ac:dyDescent="0.25">
      <c r="A16" s="56" t="s">
        <v>90</v>
      </c>
      <c r="B16" s="57" t="s">
        <v>179</v>
      </c>
      <c r="C16" s="82">
        <v>227542.41325000001</v>
      </c>
      <c r="D16" s="82">
        <v>264700.53232</v>
      </c>
      <c r="E16" s="82">
        <v>349442.72577000002</v>
      </c>
      <c r="F16" s="82">
        <v>346873.61359999998</v>
      </c>
      <c r="G16" s="82">
        <v>0</v>
      </c>
      <c r="H16" s="82">
        <v>0</v>
      </c>
      <c r="I16" s="58">
        <v>0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  <c r="O16" s="82">
        <v>1188559.2849399999</v>
      </c>
      <c r="P16" s="59">
        <f t="shared" si="0"/>
        <v>2.1601887211557877</v>
      </c>
    </row>
    <row r="17" spans="1:16" x14ac:dyDescent="0.25">
      <c r="A17" s="56" t="s">
        <v>89</v>
      </c>
      <c r="B17" s="57" t="s">
        <v>215</v>
      </c>
      <c r="C17" s="82">
        <v>269673.35097000003</v>
      </c>
      <c r="D17" s="82">
        <v>287467.44954</v>
      </c>
      <c r="E17" s="82">
        <v>279125.83961000002</v>
      </c>
      <c r="F17" s="82">
        <v>314034.32186999999</v>
      </c>
      <c r="G17" s="82">
        <v>0</v>
      </c>
      <c r="H17" s="82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82">
        <v>1150300.96199</v>
      </c>
      <c r="P17" s="59">
        <f t="shared" si="0"/>
        <v>2.0906547914863918</v>
      </c>
    </row>
    <row r="18" spans="1:16" x14ac:dyDescent="0.25">
      <c r="A18" s="56" t="s">
        <v>88</v>
      </c>
      <c r="B18" s="57" t="s">
        <v>216</v>
      </c>
      <c r="C18" s="82">
        <v>265252.79631000001</v>
      </c>
      <c r="D18" s="82">
        <v>300449.37297000003</v>
      </c>
      <c r="E18" s="82">
        <v>300559.95922000002</v>
      </c>
      <c r="F18" s="82">
        <v>280949.80615000002</v>
      </c>
      <c r="G18" s="82">
        <v>0</v>
      </c>
      <c r="H18" s="82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82">
        <v>1147211.93465</v>
      </c>
      <c r="P18" s="59">
        <f t="shared" si="0"/>
        <v>2.0850405305035693</v>
      </c>
    </row>
    <row r="19" spans="1:16" x14ac:dyDescent="0.25">
      <c r="A19" s="56" t="s">
        <v>87</v>
      </c>
      <c r="B19" s="57" t="s">
        <v>217</v>
      </c>
      <c r="C19" s="82">
        <v>249647.6679</v>
      </c>
      <c r="D19" s="82">
        <v>226542.65351</v>
      </c>
      <c r="E19" s="82">
        <v>308413.27672999998</v>
      </c>
      <c r="F19" s="82">
        <v>267467.45039999997</v>
      </c>
      <c r="G19" s="82">
        <v>0</v>
      </c>
      <c r="H19" s="82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82">
        <v>1052071.0485400001</v>
      </c>
      <c r="P19" s="59">
        <f t="shared" si="0"/>
        <v>1.9121233931762849</v>
      </c>
    </row>
    <row r="20" spans="1:16" x14ac:dyDescent="0.25">
      <c r="A20" s="56" t="s">
        <v>86</v>
      </c>
      <c r="B20" s="57" t="s">
        <v>218</v>
      </c>
      <c r="C20" s="82">
        <v>229111.96268999999</v>
      </c>
      <c r="D20" s="82">
        <v>206094.86327</v>
      </c>
      <c r="E20" s="82">
        <v>232043.67090999999</v>
      </c>
      <c r="F20" s="82">
        <v>231382.06107</v>
      </c>
      <c r="G20" s="82">
        <v>0</v>
      </c>
      <c r="H20" s="82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82">
        <v>898632.55793999997</v>
      </c>
      <c r="P20" s="59">
        <f t="shared" si="0"/>
        <v>1.6332512317409207</v>
      </c>
    </row>
    <row r="21" spans="1:16" x14ac:dyDescent="0.25">
      <c r="A21" s="56" t="s">
        <v>85</v>
      </c>
      <c r="B21" s="57" t="s">
        <v>219</v>
      </c>
      <c r="C21" s="82">
        <v>199673.27294</v>
      </c>
      <c r="D21" s="82">
        <v>187740.19714</v>
      </c>
      <c r="E21" s="82">
        <v>202611.68979</v>
      </c>
      <c r="F21" s="82">
        <v>205697.63824</v>
      </c>
      <c r="G21" s="82">
        <v>0</v>
      </c>
      <c r="H21" s="82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82">
        <v>795722.79810999997</v>
      </c>
      <c r="P21" s="59">
        <f t="shared" si="0"/>
        <v>1.4462142826392701</v>
      </c>
    </row>
    <row r="22" spans="1:16" x14ac:dyDescent="0.25">
      <c r="A22" s="56" t="s">
        <v>84</v>
      </c>
      <c r="B22" s="57" t="s">
        <v>220</v>
      </c>
      <c r="C22" s="82">
        <v>200689.08543000001</v>
      </c>
      <c r="D22" s="82">
        <v>163012.00057999999</v>
      </c>
      <c r="E22" s="82">
        <v>206996.88237000001</v>
      </c>
      <c r="F22" s="82">
        <v>218784.08152000001</v>
      </c>
      <c r="G22" s="82">
        <v>0</v>
      </c>
      <c r="H22" s="82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82">
        <v>789482.04989999998</v>
      </c>
      <c r="P22" s="59">
        <f t="shared" si="0"/>
        <v>1.4348718161206599</v>
      </c>
    </row>
    <row r="23" spans="1:16" x14ac:dyDescent="0.25">
      <c r="A23" s="56" t="s">
        <v>83</v>
      </c>
      <c r="B23" s="57" t="s">
        <v>221</v>
      </c>
      <c r="C23" s="82">
        <v>173025.59112</v>
      </c>
      <c r="D23" s="82">
        <v>203964.60714000001</v>
      </c>
      <c r="E23" s="82">
        <v>211788.33643</v>
      </c>
      <c r="F23" s="82">
        <v>187071.52484</v>
      </c>
      <c r="G23" s="82">
        <v>0</v>
      </c>
      <c r="H23" s="82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82">
        <v>775850.05952999997</v>
      </c>
      <c r="P23" s="59">
        <f t="shared" si="0"/>
        <v>1.4100958775391319</v>
      </c>
    </row>
    <row r="24" spans="1:16" x14ac:dyDescent="0.25">
      <c r="A24" s="56" t="s">
        <v>82</v>
      </c>
      <c r="B24" s="57" t="s">
        <v>222</v>
      </c>
      <c r="C24" s="82">
        <v>125332.83036000001</v>
      </c>
      <c r="D24" s="82">
        <v>190039.13701000001</v>
      </c>
      <c r="E24" s="82">
        <v>243331.60696999999</v>
      </c>
      <c r="F24" s="82">
        <v>209094.53427999999</v>
      </c>
      <c r="G24" s="82">
        <v>0</v>
      </c>
      <c r="H24" s="82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82">
        <v>767798.10861999996</v>
      </c>
      <c r="P24" s="59">
        <f t="shared" si="0"/>
        <v>1.395461577206389</v>
      </c>
    </row>
    <row r="25" spans="1:16" ht="13" x14ac:dyDescent="0.3">
      <c r="A25" s="60"/>
      <c r="B25" s="170" t="s">
        <v>81</v>
      </c>
      <c r="C25" s="17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83">
        <f>SUM(O5:O24)</f>
        <v>35979237.588919997</v>
      </c>
      <c r="P25" s="62">
        <f>SUM(P5:P24)</f>
        <v>65.391726117635642</v>
      </c>
    </row>
    <row r="26" spans="1:16" ht="13.5" customHeight="1" x14ac:dyDescent="0.3">
      <c r="A26" s="60"/>
      <c r="B26" s="171" t="s">
        <v>80</v>
      </c>
      <c r="C26" s="171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83">
        <v>55021085.579229996</v>
      </c>
      <c r="P26" s="58">
        <f>O26/O$26*100</f>
        <v>100</v>
      </c>
    </row>
    <row r="27" spans="1:16" x14ac:dyDescent="0.25">
      <c r="B27" s="40"/>
    </row>
    <row r="28" spans="1:16" ht="13" x14ac:dyDescent="0.3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/>
  </sheetViews>
  <sheetFormatPr defaultColWidth="9.1796875" defaultRowHeight="12.5" x14ac:dyDescent="0.25"/>
  <sheetData/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/>
  </sheetViews>
  <sheetFormatPr defaultColWidth="9.1796875" defaultRowHeight="12.5" x14ac:dyDescent="0.25"/>
  <cols>
    <col min="5" max="5" width="10.54296875" customWidth="1"/>
  </cols>
  <sheetData>
    <row r="1" spans="2:2" ht="14" x14ac:dyDescent="0.3">
      <c r="B1" s="33" t="s">
        <v>2</v>
      </c>
    </row>
    <row r="2" spans="2:2" ht="14" x14ac:dyDescent="0.3">
      <c r="B2" s="33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2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2002_2019_AYLIK_IHR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Fahrettin İnce</cp:lastModifiedBy>
  <cp:lastPrinted>2016-02-26T09:44:09Z</cp:lastPrinted>
  <dcterms:created xsi:type="dcterms:W3CDTF">2013-08-01T04:41:02Z</dcterms:created>
  <dcterms:modified xsi:type="dcterms:W3CDTF">2019-05-06T08:33:33Z</dcterms:modified>
</cp:coreProperties>
</file>