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uleymansanli\Desktop\Yeni klasör\Yeni klasör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M46" i="1" l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8" i="1"/>
  <c r="M26" i="1"/>
  <c r="M25" i="1"/>
  <c r="M24" i="1"/>
  <c r="M21" i="1"/>
  <c r="M19" i="1"/>
  <c r="M17" i="1"/>
  <c r="M16" i="1"/>
  <c r="M15" i="1"/>
  <c r="M14" i="1"/>
  <c r="M13" i="1"/>
  <c r="M12" i="1"/>
  <c r="M11" i="1"/>
  <c r="M10" i="1"/>
  <c r="L46" i="1"/>
  <c r="I46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6" i="1"/>
  <c r="I25" i="1"/>
  <c r="I24" i="1"/>
  <c r="I21" i="1"/>
  <c r="I19" i="1"/>
  <c r="I17" i="1"/>
  <c r="I16" i="1"/>
  <c r="I15" i="1"/>
  <c r="I14" i="1"/>
  <c r="I13" i="1"/>
  <c r="I12" i="1"/>
  <c r="I11" i="1"/>
  <c r="I10" i="1"/>
  <c r="H46" i="1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M42" i="1" s="1"/>
  <c r="J42" i="1"/>
  <c r="J42" i="2" s="1"/>
  <c r="G42" i="1"/>
  <c r="I42" i="1" s="1"/>
  <c r="F42" i="1"/>
  <c r="F42" i="2" s="1"/>
  <c r="C42" i="1"/>
  <c r="C42" i="2" s="1"/>
  <c r="B42" i="1"/>
  <c r="B42" i="2" s="1"/>
  <c r="K29" i="1"/>
  <c r="M29" i="1" s="1"/>
  <c r="J29" i="1"/>
  <c r="J29" i="2" s="1"/>
  <c r="G29" i="1"/>
  <c r="I29" i="1" s="1"/>
  <c r="F29" i="1"/>
  <c r="F29" i="2" s="1"/>
  <c r="C29" i="1"/>
  <c r="C29" i="2" s="1"/>
  <c r="B29" i="1"/>
  <c r="B29" i="2" s="1"/>
  <c r="K27" i="1"/>
  <c r="M27" i="1" s="1"/>
  <c r="J27" i="1"/>
  <c r="J27" i="2" s="1"/>
  <c r="G27" i="1"/>
  <c r="I27" i="1" s="1"/>
  <c r="F27" i="1"/>
  <c r="F27" i="2" s="1"/>
  <c r="C27" i="1"/>
  <c r="C27" i="2" s="1"/>
  <c r="B27" i="1"/>
  <c r="B27" i="2" s="1"/>
  <c r="K23" i="1"/>
  <c r="M23" i="1" s="1"/>
  <c r="J23" i="1"/>
  <c r="J23" i="2" s="1"/>
  <c r="G23" i="1"/>
  <c r="I23" i="1" s="1"/>
  <c r="F23" i="1"/>
  <c r="F23" i="2" s="1"/>
  <c r="C23" i="1"/>
  <c r="B23" i="1"/>
  <c r="B23" i="2" s="1"/>
  <c r="K20" i="1"/>
  <c r="M20" i="1" s="1"/>
  <c r="J20" i="1"/>
  <c r="J20" i="2" s="1"/>
  <c r="G20" i="1"/>
  <c r="I20" i="1" s="1"/>
  <c r="F20" i="1"/>
  <c r="F20" i="2" s="1"/>
  <c r="C20" i="1"/>
  <c r="C20" i="2" s="1"/>
  <c r="B20" i="1"/>
  <c r="B20" i="2" s="1"/>
  <c r="K18" i="1"/>
  <c r="M18" i="1" s="1"/>
  <c r="J18" i="1"/>
  <c r="J18" i="2" s="1"/>
  <c r="G18" i="1"/>
  <c r="I18" i="1" s="1"/>
  <c r="F18" i="1"/>
  <c r="F18" i="2" s="1"/>
  <c r="C18" i="1"/>
  <c r="C18" i="2" s="1"/>
  <c r="B18" i="1"/>
  <c r="B18" i="2" s="1"/>
  <c r="K9" i="1"/>
  <c r="M9" i="1" s="1"/>
  <c r="J9" i="1"/>
  <c r="J9" i="2" s="1"/>
  <c r="G9" i="1"/>
  <c r="I9" i="1" s="1"/>
  <c r="F9" i="1"/>
  <c r="F9" i="2" s="1"/>
  <c r="C9" i="1"/>
  <c r="C9" i="2" s="1"/>
  <c r="B9" i="1"/>
  <c r="B9" i="2" s="1"/>
  <c r="K8" i="1" l="1"/>
  <c r="K22" i="1"/>
  <c r="M22" i="1" s="1"/>
  <c r="G22" i="1"/>
  <c r="I22" i="1" s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I8" i="1" s="1"/>
  <c r="K23" i="2"/>
  <c r="K42" i="2"/>
  <c r="G20" i="2"/>
  <c r="K20" i="2"/>
  <c r="B8" i="1"/>
  <c r="B22" i="1"/>
  <c r="B22" i="2" s="1"/>
  <c r="K22" i="2"/>
  <c r="K29" i="2"/>
  <c r="K18" i="2"/>
  <c r="C8" i="1"/>
  <c r="G23" i="2"/>
  <c r="K27" i="2"/>
  <c r="C22" i="1"/>
  <c r="C22" i="2" s="1"/>
  <c r="G42" i="2"/>
  <c r="J46" i="2"/>
  <c r="K8" i="2" l="1"/>
  <c r="M8" i="1"/>
  <c r="K44" i="1"/>
  <c r="M44" i="1" s="1"/>
  <c r="J44" i="1"/>
  <c r="J44" i="2" s="1"/>
  <c r="C8" i="2"/>
  <c r="C44" i="1"/>
  <c r="C46" i="1" s="1"/>
  <c r="B8" i="2"/>
  <c r="B44" i="1"/>
  <c r="B46" i="1" s="1"/>
  <c r="B46" i="2" s="1"/>
  <c r="G8" i="2"/>
  <c r="G44" i="1"/>
  <c r="I44" i="1" s="1"/>
  <c r="F8" i="2"/>
  <c r="F44" i="1"/>
  <c r="C46" i="2"/>
  <c r="C45" i="2"/>
  <c r="E46" i="1" l="1"/>
  <c r="D46" i="1"/>
  <c r="K44" i="2"/>
  <c r="M27" i="2" s="1"/>
  <c r="J45" i="1"/>
  <c r="F44" i="2"/>
  <c r="B44" i="2"/>
  <c r="B45" i="2"/>
  <c r="M20" i="2"/>
  <c r="M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9" i="2" l="1"/>
  <c r="K46" i="2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I45" i="1" l="1"/>
  <c r="L45" i="1"/>
  <c r="M45" i="1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  <c r="F45" i="1" l="1"/>
  <c r="H45" i="1" s="1"/>
  <c r="D45" i="3" s="1"/>
  <c r="F46" i="2"/>
  <c r="H46" i="2" s="1"/>
  <c r="E46" i="3" s="1"/>
  <c r="F45" i="2" l="1"/>
  <c r="H45" i="2" s="1"/>
  <c r="E45" i="3" s="1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<sst xmlns="http://schemas.openxmlformats.org/spreadsheetml/2006/main" count="420" uniqueCount="230">
  <si>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</si>
  <si>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</si>
  <si>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</si>
  <si>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</si>
  <si>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</si>
  <si>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</si>
  <si>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</si>
  <si>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</si>
  <si>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</si>
  <si>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</si>
  <si>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</si>
  <si>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</si>
  <si>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</si>
  <si>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</si>
  <si>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</si>
  <si>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</si>
  <si>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</si>
  <si>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</si>
  <si>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</si>
  <si>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</si>
  <si>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</si>
  <si>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</si>
  <si>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</si>
  <si>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</si>
  <si>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</si>
  <si>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</si>
  <si>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</si>
  <si>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</si>
  <si>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</si>
  <si>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</si>
  <si>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</si>
  <si>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</si>
  <si>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</si>
  <si>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</si>
  <si>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</si>
  <si>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</si>
  <si>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</si>
  <si>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</si>
  <si>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</si>
  <si>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</si>
  <si>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</si>
  <si>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</si>
  <si>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</si>
  <si>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</si>
  <si>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</si>
  <si>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</si>
  <si>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</si>
  <si>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</si>
  <si>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</si>
  <si>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</si>
  <si>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</si>
  <si>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</si>
  <si>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</si>
  <si>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</si>
  <si>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</si>
  <si>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</si>
  <si>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</si>
  <si>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</si>
  <si>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</si>
  <si>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</si>
  <si>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</si>
  <si>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</si>
  <si>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</si>
  <si>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</si>
  <si>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</si>
  <si>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</si>
  <si>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</si>
  <si>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</si>
  <si>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</si>
  <si>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</si>
  <si>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</si>
  <si>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</si>
  <si>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</si>
  <si>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</si>
  <si>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</si>
  <si>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</si>
  <si>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</si>
  <si>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</si>
  <si>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</si>
  <si>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</si>
  <si>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</si>
  <si>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</si>
  <si>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</si>
  <si>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</si>
  <si>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</si>
  <si>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</si>
  <si>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</si>
  <si>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</si>
  <si>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</si>
  <si>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</si>
  <si>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</si>
  <si>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</si>
  <si>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</si>
  <si>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</si>
  <si>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</si>
  <si>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</si>
  <si>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</si>
  <si>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</si>
  <si>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</si>
  <si>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</si>
  <si>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</si>
  <si>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</si>
  <si>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</si>
  <si>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</si>
  <si>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</si>
  <si>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</si>
  <si>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</si>
  <si>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</si>
  <si>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</si>
  <si>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</si>
  <si>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</si>
  <si>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</si>
  <si>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</si>
  <si>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</si>
  <si>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</si>
  <si>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</si>
  <si>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</si>
  <si>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</si>
  <si>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</si>
  <si>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</si>
  <si>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</si>
  <si>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</si>
  <si>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</si>
  <si>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</si>
  <si>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=2015 Yılında 0 fobusd üzerindeki İller baz alınmıştır.</t>
    </r>
  </si>
  <si>
    <t>SON 12 AYLIK
(2016/2015)</t>
  </si>
  <si>
    <t xml:space="preserve">SEKTÖREL BAZDA İHRACAT RAKAMLARI -1.000 $ 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</si>
  <si>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</si>
  <si>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</si>
  <si>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</si>
  <si>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</si>
  <si>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</si>
  <si>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</si>
  <si>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</si>
  <si>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</si>
  <si>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</si>
  <si>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</si>
  <si>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</si>
  <si>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</si>
  <si>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</si>
  <si>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</si>
  <si>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</si>
  <si>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</si>
  <si>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</si>
  <si>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</si>
  <si>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</si>
  <si>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</si>
  <si>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</si>
  <si>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</si>
  <si>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</si>
  <si>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</si>
  <si>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</si>
  <si>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</si>
  <si>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</si>
  <si>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</si>
  <si>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</si>
  <si>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LÜKSEMBURG</t>
  </si>
  <si>
    <t>YENI ZELANDA</t>
  </si>
  <si>
    <t xml:space="preserve">YEMEN </t>
  </si>
  <si>
    <t xml:space="preserve">HINDISTAN </t>
  </si>
  <si>
    <t>AVRUPA SERBEST BÖLG.</t>
  </si>
  <si>
    <t>KUVEYT</t>
  </si>
  <si>
    <t xml:space="preserve">ENDONEZYA </t>
  </si>
  <si>
    <t xml:space="preserve">SENEGAL </t>
  </si>
  <si>
    <t>BULGARİSTAN</t>
  </si>
  <si>
    <t xml:space="preserve">VIETNAM 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</si>
  <si>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</si>
  <si>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</si>
  <si>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</si>
  <si>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</si>
  <si>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</si>
  <si>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</si>
  <si>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</si>
  <si>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>HOLLANDA</t>
  </si>
  <si>
    <t>İRAN (İSLAM CUM.)</t>
  </si>
  <si>
    <t xml:space="preserve">SUUDİ ARABİSTAN </t>
  </si>
  <si>
    <t>İSTANBUL</t>
  </si>
  <si>
    <t>BURSA</t>
  </si>
  <si>
    <t>KOCAELI</t>
  </si>
  <si>
    <t>İZMIR</t>
  </si>
  <si>
    <t>GAZIANTEP</t>
  </si>
  <si>
    <t>ANKARA</t>
  </si>
  <si>
    <t>MANISA</t>
  </si>
  <si>
    <t>DENIZLI</t>
  </si>
  <si>
    <t>KAYSERI</t>
  </si>
  <si>
    <t>ADANA</t>
  </si>
  <si>
    <t>SIIRT</t>
  </si>
  <si>
    <t>ELAZIĞ</t>
  </si>
  <si>
    <t>BARTIN</t>
  </si>
  <si>
    <t>KILIS</t>
  </si>
  <si>
    <t>ARDAHAN</t>
  </si>
  <si>
    <t>KARABÜK</t>
  </si>
  <si>
    <t>KIRIKKALE</t>
  </si>
  <si>
    <t>YOZGAT</t>
  </si>
  <si>
    <t>BOLU</t>
  </si>
  <si>
    <t>NEVŞEHIR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</si>
  <si>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</si>
  <si>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</si>
  <si>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</si>
  <si>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</si>
  <si>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</si>
  <si>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</si>
  <si>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</si>
  <si>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</si>
  <si>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</si>
  <si>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</si>
  <si>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KİB</t>
  </si>
  <si>
    <t>BAİB</t>
  </si>
  <si>
    <t>DKİB</t>
  </si>
  <si>
    <t>İSRAİL</t>
  </si>
  <si>
    <t>BİRLEŞİK ARAP EMİRLİKLERİ</t>
  </si>
  <si>
    <t xml:space="preserve">POLONYA </t>
  </si>
  <si>
    <t xml:space="preserve">MISIR </t>
  </si>
  <si>
    <t xml:space="preserve">ROMANYA </t>
  </si>
  <si>
    <t>BELÇİKA</t>
  </si>
  <si>
    <t>ÇİN HALK CUMHURİYETİ</t>
  </si>
  <si>
    <t>CEZAYİR</t>
  </si>
  <si>
    <t xml:space="preserve">RUSYA FEDERASYONU </t>
  </si>
  <si>
    <t>HAZİRAN 2016 İHRACAT RAKAMLARI - TL</t>
  </si>
  <si>
    <t>1 - 30 HAZIRAN İHRACAT RAKAMLARI</t>
  </si>
  <si>
    <t>1 - 30 HAZIRAN</t>
  </si>
  <si>
    <t>1 OCAK  -  30 HAZIRAN</t>
  </si>
  <si>
    <t>2015  1 - 30 HAZIRAN</t>
  </si>
  <si>
    <t>2016  1 - 30 HAZIRAN</t>
  </si>
  <si>
    <t>HAZİRAN (2016/2015)</t>
  </si>
  <si>
    <t>OCAK-HAZİRAN
(2016/2015)</t>
  </si>
  <si>
    <t>1 Haziran - 30 Haziran</t>
  </si>
  <si>
    <t>1 Ocak - 30 Haziran</t>
  </si>
  <si>
    <t>1 Temmuz - 30 Haziran</t>
  </si>
  <si>
    <t>*Ocak - Mayıs dönemi için TUİK, Haziran için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</si>
</sst>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8662728.6634199992</c:v>
                </c:pt>
                <c:pt idx="1">
                  <c:v>8523418.1715699993</c:v>
                </c:pt>
                <c:pt idx="2">
                  <c:v>9125072.7521499991</c:v>
                </c:pt>
                <c:pt idx="3">
                  <c:v>9710639.8321400005</c:v>
                </c:pt>
                <c:pt idx="4">
                  <c:v>8807348.6286500022</c:v>
                </c:pt>
                <c:pt idx="5">
                  <c:v>9651284.8707799986</c:v>
                </c:pt>
                <c:pt idx="6">
                  <c:v>8898214.6980500016</c:v>
                </c:pt>
                <c:pt idx="7">
                  <c:v>8629107.9845899995</c:v>
                </c:pt>
                <c:pt idx="8">
                  <c:v>8694616.1487700008</c:v>
                </c:pt>
                <c:pt idx="9">
                  <c:v>9872419.6441399995</c:v>
                </c:pt>
                <c:pt idx="10">
                  <c:v>9097001.2300700024</c:v>
                </c:pt>
                <c:pt idx="11">
                  <c:v>9209120.6584799998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7470148.7979799984</c:v>
                </c:pt>
                <c:pt idx="1">
                  <c:v>8790426.0066799987</c:v>
                </c:pt>
                <c:pt idx="2">
                  <c:v>9427780.6682600006</c:v>
                </c:pt>
                <c:pt idx="3">
                  <c:v>9443545.8016999979</c:v>
                </c:pt>
                <c:pt idx="4">
                  <c:v>8878833.5978800002</c:v>
                </c:pt>
                <c:pt idx="5">
                  <c:v>9793055.5783099998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49280"/>
        <c:axId val="232549840"/>
      </c:lineChart>
      <c:catAx>
        <c:axId val="2325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54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549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549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'2002_2016_AYLIK_IHR'!$C$10:$H$10</c:f>
              <c:numCache>
                <c:formatCode>#,##0</c:formatCode>
                <c:ptCount val="6"/>
                <c:pt idx="0">
                  <c:v>89746.165129999994</c:v>
                </c:pt>
                <c:pt idx="1">
                  <c:v>105811.38399</c:v>
                </c:pt>
                <c:pt idx="2">
                  <c:v>108414.69313</c:v>
                </c:pt>
                <c:pt idx="3">
                  <c:v>96737.365340000004</c:v>
                </c:pt>
                <c:pt idx="4">
                  <c:v>96689.124410000004</c:v>
                </c:pt>
                <c:pt idx="5">
                  <c:v>99644.557939999999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94271.043049999993</c:v>
                </c:pt>
                <c:pt idx="2">
                  <c:v>98490.356310000003</c:v>
                </c:pt>
                <c:pt idx="3">
                  <c:v>110901.23342999999</c:v>
                </c:pt>
                <c:pt idx="4">
                  <c:v>85102.734970000005</c:v>
                </c:pt>
                <c:pt idx="5">
                  <c:v>92532.186530000006</c:v>
                </c:pt>
                <c:pt idx="6">
                  <c:v>76412.842829999994</c:v>
                </c:pt>
                <c:pt idx="7">
                  <c:v>88757.402780000004</c:v>
                </c:pt>
                <c:pt idx="8">
                  <c:v>114491.51446999999</c:v>
                </c:pt>
                <c:pt idx="9">
                  <c:v>201289.01928000001</c:v>
                </c:pt>
                <c:pt idx="10">
                  <c:v>150311.70022999999</c:v>
                </c:pt>
                <c:pt idx="11">
                  <c:v>131143.00888000001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7360"/>
        <c:axId val="267107776"/>
      </c:lineChart>
      <c:catAx>
        <c:axId val="23263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0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1077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37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178624.67934</c:v>
                </c:pt>
                <c:pt idx="1">
                  <c:v>170045.83880999999</c:v>
                </c:pt>
                <c:pt idx="2">
                  <c:v>138629.61636000001</c:v>
                </c:pt>
                <c:pt idx="3">
                  <c:v>142073.13673999999</c:v>
                </c:pt>
                <c:pt idx="4">
                  <c:v>141935.41558999999</c:v>
                </c:pt>
                <c:pt idx="5">
                  <c:v>156137.16683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215601.54558999999</c:v>
                </c:pt>
                <c:pt idx="5">
                  <c:v>207594.19146999999</c:v>
                </c:pt>
                <c:pt idx="6">
                  <c:v>227181.93338999999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307824.41453000001</c:v>
                </c:pt>
                <c:pt idx="10">
                  <c:v>255191.82045999999</c:v>
                </c:pt>
                <c:pt idx="11">
                  <c:v>271613.69274000003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11136"/>
        <c:axId val="267111696"/>
      </c:lineChart>
      <c:catAx>
        <c:axId val="2671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111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1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10205.72971</c:v>
                </c:pt>
                <c:pt idx="1">
                  <c:v>15930.644039999999</c:v>
                </c:pt>
                <c:pt idx="2">
                  <c:v>18612.352360000001</c:v>
                </c:pt>
                <c:pt idx="3">
                  <c:v>16075.79343</c:v>
                </c:pt>
                <c:pt idx="4">
                  <c:v>13711.40552</c:v>
                </c:pt>
                <c:pt idx="5">
                  <c:v>15906.68377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16443.221649999999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15056"/>
        <c:axId val="267115616"/>
      </c:lineChart>
      <c:catAx>
        <c:axId val="26711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115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5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58821.08236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18976"/>
        <c:axId val="267119536"/>
      </c:lineChart>
      <c:catAx>
        <c:axId val="2671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11953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1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11918.66762</c:v>
                </c:pt>
                <c:pt idx="3">
                  <c:v>14232.482830000001</c:v>
                </c:pt>
                <c:pt idx="4">
                  <c:v>5542.0771100000002</c:v>
                </c:pt>
                <c:pt idx="5">
                  <c:v>3180.4496899999999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6748.1485899999998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122896"/>
        <c:axId val="267123456"/>
      </c:lineChart>
      <c:catAx>
        <c:axId val="26712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2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12345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12289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134179.81791000001</c:v>
                </c:pt>
                <c:pt idx="1">
                  <c:v>143119.48126</c:v>
                </c:pt>
                <c:pt idx="2">
                  <c:v>150107.47907999999</c:v>
                </c:pt>
                <c:pt idx="3">
                  <c:v>144375.81382000001</c:v>
                </c:pt>
                <c:pt idx="4">
                  <c:v>154914.00737000001</c:v>
                </c:pt>
                <c:pt idx="5">
                  <c:v>155788.95757999999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109718.50732999999</c:v>
                </c:pt>
                <c:pt idx="6">
                  <c:v>152578.29842000001</c:v>
                </c:pt>
                <c:pt idx="7">
                  <c:v>141907.61348999999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153670.53761999999</c:v>
                </c:pt>
                <c:pt idx="11">
                  <c:v>157827.89903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59792"/>
        <c:axId val="267560352"/>
      </c:lineChart>
      <c:catAx>
        <c:axId val="26755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6035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597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272172.42512000003</c:v>
                </c:pt>
                <c:pt idx="1">
                  <c:v>345383.91806</c:v>
                </c:pt>
                <c:pt idx="2">
                  <c:v>369387.00201</c:v>
                </c:pt>
                <c:pt idx="3">
                  <c:v>344904.60826000001</c:v>
                </c:pt>
                <c:pt idx="4">
                  <c:v>359921.38313999999</c:v>
                </c:pt>
                <c:pt idx="5">
                  <c:v>380368.18226999999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316523.41618</c:v>
                </c:pt>
                <c:pt idx="1">
                  <c:v>302157.68461</c:v>
                </c:pt>
                <c:pt idx="2">
                  <c:v>347082.28542999999</c:v>
                </c:pt>
                <c:pt idx="3">
                  <c:v>362996.07591999997</c:v>
                </c:pt>
                <c:pt idx="4">
                  <c:v>328956.03136999998</c:v>
                </c:pt>
                <c:pt idx="5">
                  <c:v>354513.16032999998</c:v>
                </c:pt>
                <c:pt idx="6">
                  <c:v>348784.41462</c:v>
                </c:pt>
                <c:pt idx="7">
                  <c:v>345592.84184000001</c:v>
                </c:pt>
                <c:pt idx="8">
                  <c:v>312462.93615999998</c:v>
                </c:pt>
                <c:pt idx="9">
                  <c:v>365310.71737999999</c:v>
                </c:pt>
                <c:pt idx="10">
                  <c:v>342247.54421999998</c:v>
                </c:pt>
                <c:pt idx="11">
                  <c:v>348380.15671000001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63712"/>
        <c:axId val="267564272"/>
      </c:lineChart>
      <c:catAx>
        <c:axId val="2675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6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642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637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596511.72092999995</c:v>
                </c:pt>
                <c:pt idx="1">
                  <c:v>633113.63199000002</c:v>
                </c:pt>
                <c:pt idx="2">
                  <c:v>703808.52101999999</c:v>
                </c:pt>
                <c:pt idx="3">
                  <c:v>690630.53252999997</c:v>
                </c:pt>
                <c:pt idx="4">
                  <c:v>668430.41295000003</c:v>
                </c:pt>
                <c:pt idx="5">
                  <c:v>714326.21493000002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609091.59302999999</c:v>
                </c:pt>
                <c:pt idx="2">
                  <c:v>676799.76575000002</c:v>
                </c:pt>
                <c:pt idx="3">
                  <c:v>724097.63251000002</c:v>
                </c:pt>
                <c:pt idx="4">
                  <c:v>652380.31055000005</c:v>
                </c:pt>
                <c:pt idx="5">
                  <c:v>678623.23263999994</c:v>
                </c:pt>
                <c:pt idx="6">
                  <c:v>630944.46200000006</c:v>
                </c:pt>
                <c:pt idx="7">
                  <c:v>639220.36557000002</c:v>
                </c:pt>
                <c:pt idx="8">
                  <c:v>648392.51711999997</c:v>
                </c:pt>
                <c:pt idx="9">
                  <c:v>753926.29004999995</c:v>
                </c:pt>
                <c:pt idx="10">
                  <c:v>658705.75736000005</c:v>
                </c:pt>
                <c:pt idx="11">
                  <c:v>627469.51896999998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67632"/>
        <c:axId val="267568192"/>
      </c:lineChart>
      <c:catAx>
        <c:axId val="26756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68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676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88265.088650000005</c:v>
                </c:pt>
                <c:pt idx="1">
                  <c:v>108479.13971</c:v>
                </c:pt>
                <c:pt idx="2">
                  <c:v>126460.88800000001</c:v>
                </c:pt>
                <c:pt idx="3">
                  <c:v>134499.53107999999</c:v>
                </c:pt>
                <c:pt idx="4">
                  <c:v>121536.51442000001</c:v>
                </c:pt>
                <c:pt idx="5">
                  <c:v>124773.24653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112829.78754999999</c:v>
                </c:pt>
                <c:pt idx="1">
                  <c:v>115694.13949</c:v>
                </c:pt>
                <c:pt idx="2">
                  <c:v>144207.13498</c:v>
                </c:pt>
                <c:pt idx="3">
                  <c:v>145988.64683000001</c:v>
                </c:pt>
                <c:pt idx="4">
                  <c:v>117697.77284999999</c:v>
                </c:pt>
                <c:pt idx="5">
                  <c:v>115520.33348</c:v>
                </c:pt>
                <c:pt idx="6">
                  <c:v>118421.15157</c:v>
                </c:pt>
                <c:pt idx="7">
                  <c:v>133968.177</c:v>
                </c:pt>
                <c:pt idx="8">
                  <c:v>117148.69181999999</c:v>
                </c:pt>
                <c:pt idx="9">
                  <c:v>126212.84553000001</c:v>
                </c:pt>
                <c:pt idx="10">
                  <c:v>111618.05232</c:v>
                </c:pt>
                <c:pt idx="11">
                  <c:v>113137.81466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71552"/>
        <c:axId val="267572112"/>
      </c:lineChart>
      <c:catAx>
        <c:axId val="2675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7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72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71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179034.79376999999</c:v>
                </c:pt>
                <c:pt idx="3">
                  <c:v>170950.27929000001</c:v>
                </c:pt>
                <c:pt idx="4">
                  <c:v>164671.30541</c:v>
                </c:pt>
                <c:pt idx="5">
                  <c:v>172384.79102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146386.09591999999</c:v>
                </c:pt>
                <c:pt idx="7">
                  <c:v>168405.25076</c:v>
                </c:pt>
                <c:pt idx="8">
                  <c:v>165188.11491</c:v>
                </c:pt>
                <c:pt idx="9">
                  <c:v>188749.88042</c:v>
                </c:pt>
                <c:pt idx="10">
                  <c:v>175218.90530000001</c:v>
                </c:pt>
                <c:pt idx="11">
                  <c:v>172975.33215999999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89264"/>
        <c:axId val="266389824"/>
      </c:lineChart>
      <c:catAx>
        <c:axId val="26638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8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898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89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315520.68541999999</c:v>
                </c:pt>
                <c:pt idx="10">
                  <c:v>291657.45085000002</c:v>
                </c:pt>
                <c:pt idx="11">
                  <c:v>309047.22055999999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236221.49257</c:v>
                </c:pt>
                <c:pt idx="1">
                  <c:v>244362.81987000001</c:v>
                </c:pt>
                <c:pt idx="2">
                  <c:v>265692.58695000003</c:v>
                </c:pt>
                <c:pt idx="3">
                  <c:v>337372.80472000001</c:v>
                </c:pt>
                <c:pt idx="4">
                  <c:v>316616.42236999999</c:v>
                </c:pt>
                <c:pt idx="5">
                  <c:v>362707.65669999999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54880"/>
        <c:axId val="232555440"/>
      </c:lineChart>
      <c:catAx>
        <c:axId val="23255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55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555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554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997948.67024999997</c:v>
                </c:pt>
                <c:pt idx="1">
                  <c:v>1137423.62163</c:v>
                </c:pt>
                <c:pt idx="2">
                  <c:v>1190091.5941600001</c:v>
                </c:pt>
                <c:pt idx="3">
                  <c:v>1231033.6636300001</c:v>
                </c:pt>
                <c:pt idx="4">
                  <c:v>1130351.5878099999</c:v>
                </c:pt>
                <c:pt idx="5">
                  <c:v>1322632.8290500001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1197749.1368799999</c:v>
                </c:pt>
                <c:pt idx="1">
                  <c:v>1176291.8132499999</c:v>
                </c:pt>
                <c:pt idx="2">
                  <c:v>1342695.2692100001</c:v>
                </c:pt>
                <c:pt idx="3">
                  <c:v>1439379.3918300001</c:v>
                </c:pt>
                <c:pt idx="4">
                  <c:v>1377752.54908</c:v>
                </c:pt>
                <c:pt idx="5">
                  <c:v>1416856.8097000001</c:v>
                </c:pt>
                <c:pt idx="6">
                  <c:v>1310343.4997099999</c:v>
                </c:pt>
                <c:pt idx="7">
                  <c:v>1185557.2758200001</c:v>
                </c:pt>
                <c:pt idx="8">
                  <c:v>1088972.87051</c:v>
                </c:pt>
                <c:pt idx="9">
                  <c:v>1305074.50923</c:v>
                </c:pt>
                <c:pt idx="10">
                  <c:v>1295989.0481199999</c:v>
                </c:pt>
                <c:pt idx="11">
                  <c:v>1261816.4962899999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93184"/>
        <c:axId val="266393744"/>
      </c:lineChart>
      <c:catAx>
        <c:axId val="2663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9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9374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93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376048.52279000002</c:v>
                </c:pt>
                <c:pt idx="1">
                  <c:v>439429.40229</c:v>
                </c:pt>
                <c:pt idx="2">
                  <c:v>469429.71840000001</c:v>
                </c:pt>
                <c:pt idx="3">
                  <c:v>493729.59576</c:v>
                </c:pt>
                <c:pt idx="4">
                  <c:v>456309.30031000002</c:v>
                </c:pt>
                <c:pt idx="5">
                  <c:v>474782.61440999998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465550.93128000002</c:v>
                </c:pt>
                <c:pt idx="1">
                  <c:v>432304.07919999998</c:v>
                </c:pt>
                <c:pt idx="2">
                  <c:v>450256.79758000001</c:v>
                </c:pt>
                <c:pt idx="3">
                  <c:v>492498.43300999998</c:v>
                </c:pt>
                <c:pt idx="4">
                  <c:v>411825.54811999999</c:v>
                </c:pt>
                <c:pt idx="5">
                  <c:v>470042.16327999998</c:v>
                </c:pt>
                <c:pt idx="6">
                  <c:v>482673.67670000001</c:v>
                </c:pt>
                <c:pt idx="7">
                  <c:v>434256.25014000002</c:v>
                </c:pt>
                <c:pt idx="8">
                  <c:v>438360.15456</c:v>
                </c:pt>
                <c:pt idx="9">
                  <c:v>456920.34512000001</c:v>
                </c:pt>
                <c:pt idx="10">
                  <c:v>486786.47350000002</c:v>
                </c:pt>
                <c:pt idx="11">
                  <c:v>502032.97671999998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97104"/>
        <c:axId val="266397664"/>
      </c:lineChart>
      <c:catAx>
        <c:axId val="2663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9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3976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3971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1512353.09293</c:v>
                </c:pt>
                <c:pt idx="1">
                  <c:v>1983315.96587</c:v>
                </c:pt>
                <c:pt idx="2">
                  <c:v>2046831.7042100001</c:v>
                </c:pt>
                <c:pt idx="3">
                  <c:v>2045942.4669300001</c:v>
                </c:pt>
                <c:pt idx="4">
                  <c:v>1999572.31868</c:v>
                </c:pt>
                <c:pt idx="5">
                  <c:v>2131520.6632699999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1703279.75015</c:v>
                </c:pt>
                <c:pt idx="2">
                  <c:v>1770417.7382400001</c:v>
                </c:pt>
                <c:pt idx="3">
                  <c:v>1835673.64307</c:v>
                </c:pt>
                <c:pt idx="4">
                  <c:v>1480106.1511299999</c:v>
                </c:pt>
                <c:pt idx="5">
                  <c:v>1969909.5286900001</c:v>
                </c:pt>
                <c:pt idx="6">
                  <c:v>1641980.52734</c:v>
                </c:pt>
                <c:pt idx="7">
                  <c:v>1361430.29409</c:v>
                </c:pt>
                <c:pt idx="8">
                  <c:v>1872658.86555</c:v>
                </c:pt>
                <c:pt idx="9">
                  <c:v>2024818.29883</c:v>
                </c:pt>
                <c:pt idx="10">
                  <c:v>1916088.5657200001</c:v>
                </c:pt>
                <c:pt idx="11">
                  <c:v>1847566.1491799999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01024"/>
        <c:axId val="266401584"/>
      </c:lineChart>
      <c:catAx>
        <c:axId val="266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40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4015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640102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626884.63962999999</c:v>
                </c:pt>
                <c:pt idx="1">
                  <c:v>803828.31449999998</c:v>
                </c:pt>
                <c:pt idx="2">
                  <c:v>896259.39101999998</c:v>
                </c:pt>
                <c:pt idx="3">
                  <c:v>885814.78335000004</c:v>
                </c:pt>
                <c:pt idx="4">
                  <c:v>808932.43455999997</c:v>
                </c:pt>
                <c:pt idx="5">
                  <c:v>924862.99714999995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732034.20849999995</c:v>
                </c:pt>
                <c:pt idx="1">
                  <c:v>830881.90549000003</c:v>
                </c:pt>
                <c:pt idx="2">
                  <c:v>838376.19932999997</c:v>
                </c:pt>
                <c:pt idx="3">
                  <c:v>881094.76477000001</c:v>
                </c:pt>
                <c:pt idx="4">
                  <c:v>826084.44212000002</c:v>
                </c:pt>
                <c:pt idx="5">
                  <c:v>961652.74899999995</c:v>
                </c:pt>
                <c:pt idx="6">
                  <c:v>815923.05656000006</c:v>
                </c:pt>
                <c:pt idx="7">
                  <c:v>830815.27673000004</c:v>
                </c:pt>
                <c:pt idx="8">
                  <c:v>854076.83889000001</c:v>
                </c:pt>
                <c:pt idx="9">
                  <c:v>1039304.0444</c:v>
                </c:pt>
                <c:pt idx="10">
                  <c:v>927258.84855</c:v>
                </c:pt>
                <c:pt idx="11">
                  <c:v>934566.69649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76736"/>
        <c:axId val="267477296"/>
      </c:lineChart>
      <c:catAx>
        <c:axId val="2674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7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772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767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1318081.24345</c:v>
                </c:pt>
                <c:pt idx="1">
                  <c:v>1418048.85834</c:v>
                </c:pt>
                <c:pt idx="2">
                  <c:v>1511387.46389</c:v>
                </c:pt>
                <c:pt idx="3">
                  <c:v>1524805.3941899999</c:v>
                </c:pt>
                <c:pt idx="4">
                  <c:v>1425366.65607</c:v>
                </c:pt>
                <c:pt idx="5">
                  <c:v>1531649.3383200001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1383349.5695400001</c:v>
                </c:pt>
                <c:pt idx="1">
                  <c:v>1264097.3210700001</c:v>
                </c:pt>
                <c:pt idx="2">
                  <c:v>1324696.2990300001</c:v>
                </c:pt>
                <c:pt idx="3">
                  <c:v>1384777.80369</c:v>
                </c:pt>
                <c:pt idx="4">
                  <c:v>1342558.4608700001</c:v>
                </c:pt>
                <c:pt idx="5">
                  <c:v>1456441.79174</c:v>
                </c:pt>
                <c:pt idx="6">
                  <c:v>1490065.7165300001</c:v>
                </c:pt>
                <c:pt idx="7">
                  <c:v>1541335.9739699999</c:v>
                </c:pt>
                <c:pt idx="8">
                  <c:v>1386763.44194</c:v>
                </c:pt>
                <c:pt idx="9">
                  <c:v>1588923.2192899999</c:v>
                </c:pt>
                <c:pt idx="10">
                  <c:v>1404348.4335400001</c:v>
                </c:pt>
                <c:pt idx="11">
                  <c:v>1388735.5168000001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80656"/>
        <c:axId val="267481216"/>
      </c:lineChart>
      <c:catAx>
        <c:axId val="26748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812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0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423834.53791999997</c:v>
                </c:pt>
                <c:pt idx="1">
                  <c:v>502390.85868</c:v>
                </c:pt>
                <c:pt idx="2">
                  <c:v>536467.86163000006</c:v>
                </c:pt>
                <c:pt idx="3">
                  <c:v>515951.13462999999</c:v>
                </c:pt>
                <c:pt idx="4">
                  <c:v>504383.83770999999</c:v>
                </c:pt>
                <c:pt idx="5">
                  <c:v>539025.69897000003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487407.33957000001</c:v>
                </c:pt>
                <c:pt idx="1">
                  <c:v>472955.40367999999</c:v>
                </c:pt>
                <c:pt idx="2">
                  <c:v>531382.43290000001</c:v>
                </c:pt>
                <c:pt idx="3">
                  <c:v>573363.50586000003</c:v>
                </c:pt>
                <c:pt idx="4">
                  <c:v>518542.47288000002</c:v>
                </c:pt>
                <c:pt idx="5">
                  <c:v>543286.54151000001</c:v>
                </c:pt>
                <c:pt idx="6">
                  <c:v>527503.70183000003</c:v>
                </c:pt>
                <c:pt idx="7">
                  <c:v>514685.32542000001</c:v>
                </c:pt>
                <c:pt idx="8">
                  <c:v>481265.49911999999</c:v>
                </c:pt>
                <c:pt idx="9">
                  <c:v>569429.73086000001</c:v>
                </c:pt>
                <c:pt idx="10">
                  <c:v>504248.29401000001</c:v>
                </c:pt>
                <c:pt idx="11">
                  <c:v>506304.49242999998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84576"/>
        <c:axId val="267485136"/>
      </c:lineChart>
      <c:catAx>
        <c:axId val="2674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85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45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184487.56275000001</c:v>
                </c:pt>
                <c:pt idx="1">
                  <c:v>224287.03159</c:v>
                </c:pt>
                <c:pt idx="2">
                  <c:v>273977.01007999998</c:v>
                </c:pt>
                <c:pt idx="3">
                  <c:v>251899.78179000001</c:v>
                </c:pt>
                <c:pt idx="4">
                  <c:v>234175.89842000001</c:v>
                </c:pt>
                <c:pt idx="5">
                  <c:v>240171.26410999999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214500.38548999999</c:v>
                </c:pt>
                <c:pt idx="2">
                  <c:v>255234.01407999999</c:v>
                </c:pt>
                <c:pt idx="3">
                  <c:v>264035.47511</c:v>
                </c:pt>
                <c:pt idx="4">
                  <c:v>243012.05600000001</c:v>
                </c:pt>
                <c:pt idx="5">
                  <c:v>238435.64301999999</c:v>
                </c:pt>
                <c:pt idx="6">
                  <c:v>230345.85438</c:v>
                </c:pt>
                <c:pt idx="7">
                  <c:v>220589.03412999999</c:v>
                </c:pt>
                <c:pt idx="8">
                  <c:v>213315.56121000001</c:v>
                </c:pt>
                <c:pt idx="9">
                  <c:v>238482.42027</c:v>
                </c:pt>
                <c:pt idx="10">
                  <c:v>214862.83609</c:v>
                </c:pt>
                <c:pt idx="11">
                  <c:v>221475.09857999999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88496"/>
        <c:axId val="267489056"/>
      </c:lineChart>
      <c:catAx>
        <c:axId val="26748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89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8849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170271.88844000001</c:v>
                </c:pt>
                <c:pt idx="1">
                  <c:v>155622.2353</c:v>
                </c:pt>
                <c:pt idx="2">
                  <c:v>194919.39700999999</c:v>
                </c:pt>
                <c:pt idx="3">
                  <c:v>248900.32225</c:v>
                </c:pt>
                <c:pt idx="4">
                  <c:v>173088.51597000001</c:v>
                </c:pt>
                <c:pt idx="5">
                  <c:v>157467.79808000001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143501.87935</c:v>
                </c:pt>
                <c:pt idx="2">
                  <c:v>159502.55905000001</c:v>
                </c:pt>
                <c:pt idx="3">
                  <c:v>248153.5404</c:v>
                </c:pt>
                <c:pt idx="4">
                  <c:v>344006.66226999997</c:v>
                </c:pt>
                <c:pt idx="5">
                  <c:v>232756.33554999999</c:v>
                </c:pt>
                <c:pt idx="6">
                  <c:v>148979.14981999999</c:v>
                </c:pt>
                <c:pt idx="7">
                  <c:v>245693.21844</c:v>
                </c:pt>
                <c:pt idx="8">
                  <c:v>148522.46945</c:v>
                </c:pt>
                <c:pt idx="9">
                  <c:v>269431.80284000002</c:v>
                </c:pt>
                <c:pt idx="10">
                  <c:v>204994.9681</c:v>
                </c:pt>
                <c:pt idx="11">
                  <c:v>212299.22250999999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92416"/>
        <c:axId val="267492976"/>
      </c:lineChart>
      <c:catAx>
        <c:axId val="2674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9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92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92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626933.28356999997</c:v>
                </c:pt>
                <c:pt idx="1">
                  <c:v>744946.69567000004</c:v>
                </c:pt>
                <c:pt idx="2">
                  <c:v>731742.03220999998</c:v>
                </c:pt>
                <c:pt idx="3">
                  <c:v>696156.97603000002</c:v>
                </c:pt>
                <c:pt idx="4">
                  <c:v>755404.42605000001</c:v>
                </c:pt>
                <c:pt idx="5">
                  <c:v>909270.10285999998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954845.98077000002</c:v>
                </c:pt>
                <c:pt idx="3">
                  <c:v>973028.22149000003</c:v>
                </c:pt>
                <c:pt idx="4">
                  <c:v>790369.94894999999</c:v>
                </c:pt>
                <c:pt idx="5">
                  <c:v>830151.84849999996</c:v>
                </c:pt>
                <c:pt idx="6">
                  <c:v>799546.81232999999</c:v>
                </c:pt>
                <c:pt idx="7">
                  <c:v>793990.73222999997</c:v>
                </c:pt>
                <c:pt idx="8">
                  <c:v>759077.65466999996</c:v>
                </c:pt>
                <c:pt idx="9">
                  <c:v>767523.08886999998</c:v>
                </c:pt>
                <c:pt idx="10">
                  <c:v>661539.25338999997</c:v>
                </c:pt>
                <c:pt idx="11">
                  <c:v>760003.12505000003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96336"/>
        <c:axId val="267496896"/>
      </c:lineChart>
      <c:catAx>
        <c:axId val="2674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9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49689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4963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236221.49257</c:v>
                </c:pt>
                <c:pt idx="1">
                  <c:v>244362.81987000001</c:v>
                </c:pt>
                <c:pt idx="2">
                  <c:v>265692.58695000003</c:v>
                </c:pt>
                <c:pt idx="3">
                  <c:v>337372.80472000001</c:v>
                </c:pt>
                <c:pt idx="4">
                  <c:v>316616.42236999999</c:v>
                </c:pt>
                <c:pt idx="5">
                  <c:v>362707.65669999999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315520.68541999999</c:v>
                </c:pt>
                <c:pt idx="10">
                  <c:v>291657.45085000002</c:v>
                </c:pt>
                <c:pt idx="11">
                  <c:v>309047.22055999999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00256"/>
        <c:axId val="267500816"/>
      </c:lineChart>
      <c:catAx>
        <c:axId val="2675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0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0081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00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'2002_2016_AYLIK_IHR'!$C$76:$H$76</c:f>
              <c:numCache>
                <c:formatCode>#,##0</c:formatCode>
                <c:ptCount val="6"/>
                <c:pt idx="0">
                  <c:v>9549666.2229999993</c:v>
                </c:pt>
                <c:pt idx="1">
                  <c:v>12370279.805</c:v>
                </c:pt>
                <c:pt idx="2">
                  <c:v>12764782.028999999</c:v>
                </c:pt>
                <c:pt idx="3">
                  <c:v>11964411.59</c:v>
                </c:pt>
                <c:pt idx="4">
                  <c:v>12140006.731000001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12301777.238</c:v>
                </c:pt>
                <c:pt idx="1">
                  <c:v>12232103.07</c:v>
                </c:pt>
                <c:pt idx="2">
                  <c:v>12520029.675000001</c:v>
                </c:pt>
                <c:pt idx="3">
                  <c:v>13349560.251</c:v>
                </c:pt>
                <c:pt idx="4">
                  <c:v>11080578.865</c:v>
                </c:pt>
                <c:pt idx="5">
                  <c:v>11949819.376</c:v>
                </c:pt>
                <c:pt idx="6">
                  <c:v>11129730.646</c:v>
                </c:pt>
                <c:pt idx="7">
                  <c:v>11022220.824999999</c:v>
                </c:pt>
                <c:pt idx="8">
                  <c:v>11582284.753</c:v>
                </c:pt>
                <c:pt idx="9">
                  <c:v>13240720.723999999</c:v>
                </c:pt>
                <c:pt idx="10">
                  <c:v>11682670.530999999</c:v>
                </c:pt>
                <c:pt idx="11">
                  <c:v>11752570.257999999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7600"/>
        <c:axId val="235798160"/>
      </c:lineChart>
      <c:catAx>
        <c:axId val="2357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9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98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797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41417.511720000002</c:v>
                </c:pt>
                <c:pt idx="1">
                  <c:v>60080.299330000002</c:v>
                </c:pt>
                <c:pt idx="2">
                  <c:v>79414.776440000001</c:v>
                </c:pt>
                <c:pt idx="3">
                  <c:v>92793.202439999994</c:v>
                </c:pt>
                <c:pt idx="4">
                  <c:v>33853.179360000002</c:v>
                </c:pt>
                <c:pt idx="5">
                  <c:v>58515.610529999998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61358.134149999998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04176"/>
        <c:axId val="267504736"/>
      </c:lineChart>
      <c:catAx>
        <c:axId val="2675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0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0473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75041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146815.49273999999</c:v>
                </c:pt>
                <c:pt idx="4">
                  <c:v>106368.84015</c:v>
                </c:pt>
                <c:pt idx="5">
                  <c:v>143123.74471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162035.99627999999</c:v>
                </c:pt>
                <c:pt idx="9">
                  <c:v>129552.53593</c:v>
                </c:pt>
                <c:pt idx="10">
                  <c:v>108305.56518999999</c:v>
                </c:pt>
                <c:pt idx="11">
                  <c:v>282382.47564999998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21264"/>
        <c:axId val="246321824"/>
      </c:lineChart>
      <c:catAx>
        <c:axId val="24632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632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321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6321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254166.64545000001</c:v>
                </c:pt>
                <c:pt idx="1">
                  <c:v>280111.49099999998</c:v>
                </c:pt>
                <c:pt idx="2">
                  <c:v>314801.88916000002</c:v>
                </c:pt>
                <c:pt idx="3">
                  <c:v>304044.26020000002</c:v>
                </c:pt>
                <c:pt idx="4">
                  <c:v>287333.06539</c:v>
                </c:pt>
                <c:pt idx="5">
                  <c:v>335574.08143999998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274711.79819</c:v>
                </c:pt>
                <c:pt idx="1">
                  <c:v>295438.31614000001</c:v>
                </c:pt>
                <c:pt idx="2">
                  <c:v>315229.46811999998</c:v>
                </c:pt>
                <c:pt idx="3">
                  <c:v>327377.02581999998</c:v>
                </c:pt>
                <c:pt idx="4">
                  <c:v>295723.90495</c:v>
                </c:pt>
                <c:pt idx="5">
                  <c:v>321366.10074999998</c:v>
                </c:pt>
                <c:pt idx="6">
                  <c:v>301101.68537000002</c:v>
                </c:pt>
                <c:pt idx="7">
                  <c:v>285551.46399999998</c:v>
                </c:pt>
                <c:pt idx="8">
                  <c:v>275348.10167</c:v>
                </c:pt>
                <c:pt idx="9">
                  <c:v>332935.64954999997</c:v>
                </c:pt>
                <c:pt idx="10">
                  <c:v>314580.01377999998</c:v>
                </c:pt>
                <c:pt idx="11">
                  <c:v>307670.52947000001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25184"/>
        <c:axId val="246325744"/>
      </c:lineChart>
      <c:catAx>
        <c:axId val="246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632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32574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63251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1817729.9193999998</c:v>
                </c:pt>
                <c:pt idx="1">
                  <c:v>1656336.7019699998</c:v>
                </c:pt>
                <c:pt idx="2">
                  <c:v>1770955.5596699999</c:v>
                </c:pt>
                <c:pt idx="3">
                  <c:v>1708025.55639</c:v>
                </c:pt>
                <c:pt idx="4">
                  <c:v>1569239.7302300001</c:v>
                </c:pt>
                <c:pt idx="5">
                  <c:v>1611671.68676</c:v>
                </c:pt>
                <c:pt idx="6">
                  <c:v>1530069.3190099997</c:v>
                </c:pt>
                <c:pt idx="7">
                  <c:v>1469644.8621</c:v>
                </c:pt>
                <c:pt idx="8">
                  <c:v>1554678.9622399998</c:v>
                </c:pt>
                <c:pt idx="9">
                  <c:v>2104880.4056799999</c:v>
                </c:pt>
                <c:pt idx="10">
                  <c:v>1997616.5153100004</c:v>
                </c:pt>
                <c:pt idx="11">
                  <c:v>1980429.5528500003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1452698.1323500001</c:v>
                </c:pt>
                <c:pt idx="1">
                  <c:v>1715008.1543999999</c:v>
                </c:pt>
                <c:pt idx="2">
                  <c:v>1750715.9002</c:v>
                </c:pt>
                <c:pt idx="3">
                  <c:v>1638282.7629800001</c:v>
                </c:pt>
                <c:pt idx="4">
                  <c:v>1604216.00982</c:v>
                </c:pt>
                <c:pt idx="5">
                  <c:v>1709456.6379999998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01520"/>
        <c:axId val="235802080"/>
      </c:lineChart>
      <c:catAx>
        <c:axId val="23580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8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802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80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12301777.238</c:v>
                </c:pt>
                <c:pt idx="1">
                  <c:v>12232103.07</c:v>
                </c:pt>
                <c:pt idx="2">
                  <c:v>12520029.675000001</c:v>
                </c:pt>
                <c:pt idx="3">
                  <c:v>13349560.251</c:v>
                </c:pt>
                <c:pt idx="4">
                  <c:v>11080578.865</c:v>
                </c:pt>
                <c:pt idx="5">
                  <c:v>11949819.376</c:v>
                </c:pt>
                <c:pt idx="6">
                  <c:v>11129730.646</c:v>
                </c:pt>
                <c:pt idx="7">
                  <c:v>11022220.824999999</c:v>
                </c:pt>
                <c:pt idx="8">
                  <c:v>11582284.753</c:v>
                </c:pt>
                <c:pt idx="9">
                  <c:v>13240720.723999999</c:v>
                </c:pt>
                <c:pt idx="10">
                  <c:v>11682670.530999999</c:v>
                </c:pt>
                <c:pt idx="11">
                  <c:v>11752570.257999999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'2002_2016_AYLIK_IHR'!$C$76:$G$76</c:f>
              <c:numCache>
                <c:formatCode>#,##0</c:formatCode>
                <c:ptCount val="5"/>
                <c:pt idx="0">
                  <c:v>9549666.2229999993</c:v>
                </c:pt>
                <c:pt idx="1">
                  <c:v>12370279.805</c:v>
                </c:pt>
                <c:pt idx="2">
                  <c:v>12764782.028999999</c:v>
                </c:pt>
                <c:pt idx="3">
                  <c:v>11964411.59</c:v>
                </c:pt>
                <c:pt idx="4">
                  <c:v>12140006.731000001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08800"/>
        <c:axId val="235809360"/>
      </c:lineChart>
      <c:catAx>
        <c:axId val="2358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80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80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58088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143844066.21200001</c:v>
                </c:pt>
                <c:pt idx="14">
                  <c:v>58789146.377999999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22240"/>
        <c:axId val="232622800"/>
      </c:barChart>
      <c:catAx>
        <c:axId val="2326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2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2280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222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'2002_2016_AYLIK_IHR'!$C$4:$H$4</c:f>
              <c:numCache>
                <c:formatCode>#,##0</c:formatCode>
                <c:ptCount val="6"/>
                <c:pt idx="0">
                  <c:v>460818.86079000001</c:v>
                </c:pt>
                <c:pt idx="1">
                  <c:v>562581.29816999997</c:v>
                </c:pt>
                <c:pt idx="2">
                  <c:v>569855.32232000004</c:v>
                </c:pt>
                <c:pt idx="3">
                  <c:v>534195.84550000005</c:v>
                </c:pt>
                <c:pt idx="4">
                  <c:v>512300.28580000001</c:v>
                </c:pt>
                <c:pt idx="5">
                  <c:v>535587.33204000001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566117.66602999996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459881.61290000001</c:v>
                </c:pt>
                <c:pt idx="8">
                  <c:v>438173.99703000003</c:v>
                </c:pt>
                <c:pt idx="9">
                  <c:v>587624.92608999996</c:v>
                </c:pt>
                <c:pt idx="10">
                  <c:v>607952.09594999999</c:v>
                </c:pt>
                <c:pt idx="11">
                  <c:v>541773.56961999997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5600"/>
        <c:axId val="232626160"/>
      </c:lineChart>
      <c:catAx>
        <c:axId val="23262560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2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261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256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'2002_2016_AYLIK_IHR'!$C$6:$H$6</c:f>
              <c:numCache>
                <c:formatCode>#,##0</c:formatCode>
                <c:ptCount val="6"/>
                <c:pt idx="0">
                  <c:v>133664.50292999999</c:v>
                </c:pt>
                <c:pt idx="1">
                  <c:v>159718.72521999999</c:v>
                </c:pt>
                <c:pt idx="2">
                  <c:v>147833.79735000001</c:v>
                </c:pt>
                <c:pt idx="3">
                  <c:v>138106.34099</c:v>
                </c:pt>
                <c:pt idx="4">
                  <c:v>141416.12221</c:v>
                </c:pt>
                <c:pt idx="5">
                  <c:v>171042.14147999999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181171.54305000001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237273.41518000001</c:v>
                </c:pt>
                <c:pt idx="10">
                  <c:v>266879.81209000002</c:v>
                </c:pt>
                <c:pt idx="11">
                  <c:v>308968.70043000003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9520"/>
        <c:axId val="232630080"/>
      </c:lineChart>
      <c:catAx>
        <c:axId val="23262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3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30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29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'2002_2016_AYLIK_IHR'!$C$8:$H$8</c:f>
              <c:numCache>
                <c:formatCode>#,##0</c:formatCode>
                <c:ptCount val="6"/>
                <c:pt idx="0">
                  <c:v>82394.024090000006</c:v>
                </c:pt>
                <c:pt idx="1">
                  <c:v>106265.82131</c:v>
                </c:pt>
                <c:pt idx="2">
                  <c:v>115290.95359999999</c:v>
                </c:pt>
                <c:pt idx="3">
                  <c:v>101412.73917</c:v>
                </c:pt>
                <c:pt idx="4">
                  <c:v>99867.744930000001</c:v>
                </c:pt>
                <c:pt idx="5">
                  <c:v>118698.28303000001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93016.967910000007</c:v>
                </c:pt>
                <c:pt idx="1">
                  <c:v>98704.324250000005</c:v>
                </c:pt>
                <c:pt idx="2">
                  <c:v>104051.43909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110250.82988</c:v>
                </c:pt>
                <c:pt idx="6">
                  <c:v>110579.86521</c:v>
                </c:pt>
                <c:pt idx="7">
                  <c:v>109877.84795</c:v>
                </c:pt>
                <c:pt idx="8">
                  <c:v>113742.67637</c:v>
                </c:pt>
                <c:pt idx="9">
                  <c:v>144274.66862000001</c:v>
                </c:pt>
                <c:pt idx="10">
                  <c:v>128773.4178</c:v>
                </c:pt>
                <c:pt idx="11">
                  <c:v>102366.42557000001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3440"/>
        <c:axId val="232634000"/>
      </c:lineChart>
      <c:catAx>
        <c:axId val="2326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3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634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633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G25" sqref="G25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3" t="s">
        <v>219</v>
      </c>
      <c r="C1" s="153"/>
      <c r="D1" s="153"/>
      <c r="E1" s="153"/>
      <c r="F1" s="153"/>
      <c r="G1" s="153"/>
      <c r="H1" s="153"/>
      <c r="I1" s="153"/>
      <c r="J1" s="153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0" t="s">
        <v>126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8" x14ac:dyDescent="0.2">
      <c r="A6" s="3"/>
      <c r="B6" s="149" t="s">
        <v>220</v>
      </c>
      <c r="C6" s="149"/>
      <c r="D6" s="149"/>
      <c r="E6" s="149"/>
      <c r="F6" s="149" t="s">
        <v>221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120</v>
      </c>
      <c r="E7" s="7" t="s">
        <v>121</v>
      </c>
      <c r="F7" s="5">
        <v>2015</v>
      </c>
      <c r="G7" s="6">
        <v>2016</v>
      </c>
      <c r="H7" s="7" t="s">
        <v>120</v>
      </c>
      <c r="I7" s="7" t="s">
        <v>121</v>
      </c>
      <c r="J7" s="5" t="s">
        <v>127</v>
      </c>
      <c r="K7" s="5" t="s">
        <v>128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1611671.68676</v>
      </c>
      <c r="C8" s="50">
        <f>C9+C18+C20</f>
        <v>1709456.6368599997</v>
      </c>
      <c r="D8" s="48">
        <f t="shared" ref="D8:D44" si="0">(C8-B8)/B8*100</f>
        <v>6.0672996183596357</v>
      </c>
      <c r="E8" s="48">
        <f>C8/C$44*100</f>
        <v>14.407755313772771</v>
      </c>
      <c r="F8" s="50">
        <f>F9+F18+F20</f>
        <v>10133959.15442</v>
      </c>
      <c r="G8" s="50">
        <f>G9+G18+G20</f>
        <v>9870377.5966100004</v>
      </c>
      <c r="H8" s="48">
        <f t="shared" ref="H8:H45" si="1">(G8-F8)/F8*100</f>
        <v>-2.600973161560812</v>
      </c>
      <c r="I8" s="48">
        <f t="shared" ref="I8:I46" si="2">G8/G$46*100</f>
        <v>13.970022952104339</v>
      </c>
      <c r="J8" s="50">
        <f>J9+J18+J20</f>
        <v>21672241.037239999</v>
      </c>
      <c r="K8" s="50">
        <f>K9+K18+K20</f>
        <v>20507697.213799998</v>
      </c>
      <c r="L8" s="48">
        <f t="shared" ref="L8:L46" si="3">(K8-J8)/J8*100</f>
        <v>-5.3734351765418875</v>
      </c>
      <c r="M8" s="48">
        <f t="shared" ref="M8:M46" si="4">K8/K$46*100</f>
        <v>14.537848728572078</v>
      </c>
    </row>
    <row r="9" spans="1:13" ht="15.75" x14ac:dyDescent="0.25">
      <c r="A9" s="9" t="s">
        <v>3</v>
      </c>
      <c r="B9" s="50">
        <f>B10+B11+B12+B13+B14+B15+B16+B17</f>
        <v>1147440.0190999999</v>
      </c>
      <c r="C9" s="50">
        <f>C10+C11+C12+C13+C14+C15+C16+C17</f>
        <v>1173299.4981499999</v>
      </c>
      <c r="D9" s="48">
        <f t="shared" si="0"/>
        <v>2.2536671738434721</v>
      </c>
      <c r="E9" s="48">
        <f t="shared" ref="E9:E44" si="5">C9/C$44*100</f>
        <v>9.8888803112132013</v>
      </c>
      <c r="F9" s="50">
        <f>F10+F11+F12+F13+F14+F15+F16+F17</f>
        <v>7204158.6886399994</v>
      </c>
      <c r="G9" s="50">
        <f>G10+G11+G12+G13+G14+G15+G16+G17</f>
        <v>6915754.5218700003</v>
      </c>
      <c r="H9" s="48">
        <f t="shared" si="1"/>
        <v>-4.0033011380603556</v>
      </c>
      <c r="I9" s="48">
        <f t="shared" si="2"/>
        <v>9.7882019665413065</v>
      </c>
      <c r="J9" s="50">
        <f>J10+J11+J12+J13+J14+J15+J16+J17</f>
        <v>15357714.47071</v>
      </c>
      <c r="K9" s="50">
        <f>K10+K11+K12+K13+K14+K15+K16+K17</f>
        <v>14595071.46848</v>
      </c>
      <c r="L9" s="48">
        <f t="shared" si="3"/>
        <v>-4.9658626202779121</v>
      </c>
      <c r="M9" s="48">
        <f t="shared" si="4"/>
        <v>10.346405009758005</v>
      </c>
    </row>
    <row r="10" spans="1:13" ht="14.25" x14ac:dyDescent="0.2">
      <c r="A10" s="11" t="s">
        <v>129</v>
      </c>
      <c r="B10" s="12">
        <v>480768.24197999999</v>
      </c>
      <c r="C10" s="12">
        <v>535587.33204000001</v>
      </c>
      <c r="D10" s="13">
        <f t="shared" si="0"/>
        <v>11.402394183574318</v>
      </c>
      <c r="E10" s="13">
        <f t="shared" si="5"/>
        <v>4.5140725203552865</v>
      </c>
      <c r="F10" s="12">
        <v>3061235.5888999999</v>
      </c>
      <c r="G10" s="12">
        <v>3175338.9446200002</v>
      </c>
      <c r="H10" s="13">
        <f t="shared" si="1"/>
        <v>3.7273627725268064</v>
      </c>
      <c r="I10" s="13">
        <f t="shared" si="2"/>
        <v>4.4942108346784559</v>
      </c>
      <c r="J10" s="12">
        <v>6357838.6279999996</v>
      </c>
      <c r="K10" s="12">
        <v>6241413.5337199997</v>
      </c>
      <c r="L10" s="13">
        <f t="shared" si="3"/>
        <v>-1.8312055572983921</v>
      </c>
      <c r="M10" s="13">
        <f t="shared" si="4"/>
        <v>4.4245204549160926</v>
      </c>
    </row>
    <row r="11" spans="1:13" ht="14.25" x14ac:dyDescent="0.2">
      <c r="A11" s="11" t="s">
        <v>130</v>
      </c>
      <c r="B11" s="12">
        <v>181171.54305000001</v>
      </c>
      <c r="C11" s="12">
        <v>171042.14147999999</v>
      </c>
      <c r="D11" s="13">
        <f t="shared" si="0"/>
        <v>-5.5910555264214361</v>
      </c>
      <c r="E11" s="13">
        <f t="shared" si="5"/>
        <v>1.4415886718917497</v>
      </c>
      <c r="F11" s="12">
        <v>994043.23855999997</v>
      </c>
      <c r="G11" s="12">
        <v>891781.63017999998</v>
      </c>
      <c r="H11" s="13">
        <f t="shared" si="1"/>
        <v>-10.287440667886754</v>
      </c>
      <c r="I11" s="13">
        <f t="shared" si="2"/>
        <v>1.2621816865606457</v>
      </c>
      <c r="J11" s="12">
        <v>2242835.5877399999</v>
      </c>
      <c r="K11" s="12">
        <v>1983331.32461</v>
      </c>
      <c r="L11" s="13">
        <f t="shared" si="3"/>
        <v>-11.570364967834763</v>
      </c>
      <c r="M11" s="13">
        <f t="shared" si="4"/>
        <v>1.4059779835454258</v>
      </c>
    </row>
    <row r="12" spans="1:13" ht="14.25" x14ac:dyDescent="0.2">
      <c r="A12" s="11" t="s">
        <v>131</v>
      </c>
      <c r="B12" s="12">
        <v>110250.82988</v>
      </c>
      <c r="C12" s="12">
        <v>118698.28303000001</v>
      </c>
      <c r="D12" s="13">
        <f t="shared" si="0"/>
        <v>7.6620313508700466</v>
      </c>
      <c r="E12" s="13">
        <f t="shared" si="5"/>
        <v>1.0004207074842846</v>
      </c>
      <c r="F12" s="12">
        <v>608147.28803000005</v>
      </c>
      <c r="G12" s="12">
        <v>623929.56613000005</v>
      </c>
      <c r="H12" s="13">
        <f t="shared" si="1"/>
        <v>2.5951407513670359</v>
      </c>
      <c r="I12" s="13">
        <f t="shared" si="2"/>
        <v>0.88307770133598895</v>
      </c>
      <c r="J12" s="12">
        <v>1341620.8935400001</v>
      </c>
      <c r="K12" s="12">
        <v>1333544.46765</v>
      </c>
      <c r="L12" s="13">
        <f t="shared" si="3"/>
        <v>-0.6019901694203359</v>
      </c>
      <c r="M12" s="13">
        <f t="shared" si="4"/>
        <v>0.94534591287383107</v>
      </c>
    </row>
    <row r="13" spans="1:13" ht="14.25" x14ac:dyDescent="0.2">
      <c r="A13" s="11" t="s">
        <v>132</v>
      </c>
      <c r="B13" s="12">
        <v>92532.186530000006</v>
      </c>
      <c r="C13" s="12">
        <v>99644.557939999999</v>
      </c>
      <c r="D13" s="13">
        <f t="shared" si="0"/>
        <v>7.6863756026062129</v>
      </c>
      <c r="E13" s="13">
        <f t="shared" si="5"/>
        <v>0.83983084343434578</v>
      </c>
      <c r="F13" s="12">
        <v>579110.45268999995</v>
      </c>
      <c r="G13" s="12">
        <v>597043.28994000005</v>
      </c>
      <c r="H13" s="13">
        <f t="shared" si="1"/>
        <v>3.0966177810642308</v>
      </c>
      <c r="I13" s="13">
        <f t="shared" si="2"/>
        <v>0.84502425385694635</v>
      </c>
      <c r="J13" s="12">
        <v>1382938.1611500001</v>
      </c>
      <c r="K13" s="12">
        <v>1359448.77841</v>
      </c>
      <c r="L13" s="13">
        <f t="shared" si="3"/>
        <v>-1.6985128764157562</v>
      </c>
      <c r="M13" s="13">
        <f t="shared" si="4"/>
        <v>0.96370940572827923</v>
      </c>
    </row>
    <row r="14" spans="1:13" ht="14.25" x14ac:dyDescent="0.2">
      <c r="A14" s="11" t="s">
        <v>133</v>
      </c>
      <c r="B14" s="12">
        <v>207594.19146999999</v>
      </c>
      <c r="C14" s="12">
        <v>156137.16683</v>
      </c>
      <c r="D14" s="13">
        <f t="shared" si="0"/>
        <v>-24.787314267141326</v>
      </c>
      <c r="E14" s="13">
        <f t="shared" si="5"/>
        <v>1.3159655802702843</v>
      </c>
      <c r="F14" s="12">
        <v>1349404.9079799999</v>
      </c>
      <c r="G14" s="12">
        <v>927445.85366999998</v>
      </c>
      <c r="H14" s="13">
        <f t="shared" si="1"/>
        <v>-31.270010344163797</v>
      </c>
      <c r="I14" s="13">
        <f t="shared" si="2"/>
        <v>1.3126589875400323</v>
      </c>
      <c r="J14" s="12">
        <v>2742607.43817</v>
      </c>
      <c r="K14" s="12">
        <v>2403976.7172599998</v>
      </c>
      <c r="L14" s="13">
        <f t="shared" si="3"/>
        <v>-12.347035751348757</v>
      </c>
      <c r="M14" s="13">
        <f t="shared" si="4"/>
        <v>1.7041723162860816</v>
      </c>
    </row>
    <row r="15" spans="1:13" ht="14.25" x14ac:dyDescent="0.2">
      <c r="A15" s="11" t="s">
        <v>134</v>
      </c>
      <c r="B15" s="12">
        <v>17736.840499999998</v>
      </c>
      <c r="C15" s="12">
        <v>15906.68377</v>
      </c>
      <c r="D15" s="13">
        <f t="shared" si="0"/>
        <v>-10.318391993207578</v>
      </c>
      <c r="E15" s="13">
        <f t="shared" si="5"/>
        <v>0.13406576257628103</v>
      </c>
      <c r="F15" s="12">
        <v>108001.15366</v>
      </c>
      <c r="G15" s="12">
        <v>90442.608829999997</v>
      </c>
      <c r="H15" s="13">
        <f t="shared" si="1"/>
        <v>-16.257738213867889</v>
      </c>
      <c r="I15" s="13">
        <f t="shared" si="2"/>
        <v>0.12800779998905421</v>
      </c>
      <c r="J15" s="12">
        <v>206467.05134000001</v>
      </c>
      <c r="K15" s="12">
        <v>171924.86747</v>
      </c>
      <c r="L15" s="13">
        <f t="shared" si="3"/>
        <v>-16.730119234917343</v>
      </c>
      <c r="M15" s="13">
        <f t="shared" si="4"/>
        <v>0.12187705376675639</v>
      </c>
    </row>
    <row r="16" spans="1:13" ht="14.25" x14ac:dyDescent="0.2">
      <c r="A16" s="11" t="s">
        <v>135</v>
      </c>
      <c r="B16" s="12">
        <v>54936.205170000001</v>
      </c>
      <c r="C16" s="12">
        <v>73102.883369999996</v>
      </c>
      <c r="D16" s="13">
        <f t="shared" si="0"/>
        <v>33.068680560994771</v>
      </c>
      <c r="E16" s="13">
        <f t="shared" si="5"/>
        <v>0.61613054909709708</v>
      </c>
      <c r="F16" s="12">
        <v>458611.09359</v>
      </c>
      <c r="G16" s="12">
        <v>557574.85984000005</v>
      </c>
      <c r="H16" s="13">
        <f t="shared" si="1"/>
        <v>21.579017087291398</v>
      </c>
      <c r="I16" s="13">
        <f t="shared" si="2"/>
        <v>0.78916267521076611</v>
      </c>
      <c r="J16" s="12">
        <v>1006781.81353</v>
      </c>
      <c r="K16" s="12">
        <v>1017217.62999</v>
      </c>
      <c r="L16" s="13">
        <f t="shared" si="3"/>
        <v>1.0365519440016222</v>
      </c>
      <c r="M16" s="13">
        <f t="shared" si="4"/>
        <v>0.72110270961480794</v>
      </c>
    </row>
    <row r="17" spans="1:13" ht="14.25" x14ac:dyDescent="0.2">
      <c r="A17" s="11" t="s">
        <v>136</v>
      </c>
      <c r="B17" s="12">
        <v>2449.9805200000001</v>
      </c>
      <c r="C17" s="12">
        <v>3180.4496899999999</v>
      </c>
      <c r="D17" s="13">
        <f t="shared" si="0"/>
        <v>29.815305225365623</v>
      </c>
      <c r="E17" s="13">
        <f t="shared" si="5"/>
        <v>2.6805676103872567E-2</v>
      </c>
      <c r="F17" s="12">
        <v>45604.965230000002</v>
      </c>
      <c r="G17" s="12">
        <v>52197.768660000002</v>
      </c>
      <c r="H17" s="13">
        <f t="shared" si="1"/>
        <v>14.456328158020613</v>
      </c>
      <c r="I17" s="13">
        <f t="shared" si="2"/>
        <v>7.3878027369416843E-2</v>
      </c>
      <c r="J17" s="12">
        <v>76624.897240000006</v>
      </c>
      <c r="K17" s="12">
        <v>84214.149369999999</v>
      </c>
      <c r="L17" s="13">
        <f t="shared" si="3"/>
        <v>9.9044206300589011</v>
      </c>
      <c r="M17" s="13">
        <f t="shared" si="4"/>
        <v>5.9699173026729939E-2</v>
      </c>
    </row>
    <row r="18" spans="1:13" ht="15.75" x14ac:dyDescent="0.25">
      <c r="A18" s="9" t="s">
        <v>12</v>
      </c>
      <c r="B18" s="50">
        <f>B19</f>
        <v>109718.50732999999</v>
      </c>
      <c r="C18" s="50">
        <f>C19</f>
        <v>155788.95757999999</v>
      </c>
      <c r="D18" s="48">
        <f t="shared" si="0"/>
        <v>41.989680110607097</v>
      </c>
      <c r="E18" s="48">
        <f t="shared" si="5"/>
        <v>1.3130307800748209</v>
      </c>
      <c r="F18" s="50">
        <f>F19</f>
        <v>917571.81194000004</v>
      </c>
      <c r="G18" s="50">
        <f>G19</f>
        <v>882485.55701999995</v>
      </c>
      <c r="H18" s="48">
        <f t="shared" si="1"/>
        <v>-3.8238156908741634</v>
      </c>
      <c r="I18" s="48">
        <f t="shared" si="2"/>
        <v>1.2490245044631496</v>
      </c>
      <c r="J18" s="50">
        <f>J19</f>
        <v>2054876.0177</v>
      </c>
      <c r="K18" s="50">
        <f>K19</f>
        <v>1777709.6166699999</v>
      </c>
      <c r="L18" s="48">
        <f t="shared" si="3"/>
        <v>-13.488229880663525</v>
      </c>
      <c r="M18" s="48">
        <f t="shared" si="4"/>
        <v>1.2602133345856781</v>
      </c>
    </row>
    <row r="19" spans="1:13" ht="14.25" x14ac:dyDescent="0.2">
      <c r="A19" s="11" t="s">
        <v>137</v>
      </c>
      <c r="B19" s="12">
        <v>109718.50732999999</v>
      </c>
      <c r="C19" s="12">
        <v>155788.95757999999</v>
      </c>
      <c r="D19" s="13">
        <f t="shared" si="0"/>
        <v>41.989680110607097</v>
      </c>
      <c r="E19" s="13">
        <f t="shared" si="5"/>
        <v>1.3130307800748209</v>
      </c>
      <c r="F19" s="12">
        <v>917571.81194000004</v>
      </c>
      <c r="G19" s="12">
        <v>882485.55701999995</v>
      </c>
      <c r="H19" s="13">
        <f t="shared" si="1"/>
        <v>-3.8238156908741634</v>
      </c>
      <c r="I19" s="13">
        <f t="shared" si="2"/>
        <v>1.2490245044631496</v>
      </c>
      <c r="J19" s="12">
        <v>2054876.0177</v>
      </c>
      <c r="K19" s="12">
        <v>1777709.6166699999</v>
      </c>
      <c r="L19" s="13">
        <f t="shared" si="3"/>
        <v>-13.488229880663525</v>
      </c>
      <c r="M19" s="13">
        <f t="shared" si="4"/>
        <v>1.2602133345856781</v>
      </c>
    </row>
    <row r="20" spans="1:13" ht="15.75" x14ac:dyDescent="0.25">
      <c r="A20" s="9" t="s">
        <v>114</v>
      </c>
      <c r="B20" s="50">
        <f>B21</f>
        <v>354513.16032999998</v>
      </c>
      <c r="C20" s="50">
        <f>C21</f>
        <v>380368.18112999998</v>
      </c>
      <c r="D20" s="10">
        <f t="shared" si="0"/>
        <v>7.2931060657755982</v>
      </c>
      <c r="E20" s="10">
        <f t="shared" si="5"/>
        <v>3.2058442224847497</v>
      </c>
      <c r="F20" s="50">
        <f>F21</f>
        <v>2012228.65384</v>
      </c>
      <c r="G20" s="50">
        <f>G21</f>
        <v>2072137.5177199999</v>
      </c>
      <c r="H20" s="10">
        <f t="shared" si="1"/>
        <v>2.9772393791169733</v>
      </c>
      <c r="I20" s="10">
        <f t="shared" si="2"/>
        <v>2.9327964810998806</v>
      </c>
      <c r="J20" s="50">
        <f>J21</f>
        <v>4259650.5488299998</v>
      </c>
      <c r="K20" s="50">
        <f>K21</f>
        <v>4134916.1286499999</v>
      </c>
      <c r="L20" s="10">
        <f t="shared" si="3"/>
        <v>-2.9282782413750059</v>
      </c>
      <c r="M20" s="10">
        <f t="shared" si="4"/>
        <v>2.9312303842283964</v>
      </c>
    </row>
    <row r="21" spans="1:13" ht="14.25" x14ac:dyDescent="0.2">
      <c r="A21" s="11" t="s">
        <v>138</v>
      </c>
      <c r="B21" s="12">
        <v>354513.16032999998</v>
      </c>
      <c r="C21" s="12">
        <v>380368.18112999998</v>
      </c>
      <c r="D21" s="13">
        <f t="shared" si="0"/>
        <v>7.2931060657755982</v>
      </c>
      <c r="E21" s="13">
        <f t="shared" si="5"/>
        <v>3.2058442224847497</v>
      </c>
      <c r="F21" s="12">
        <v>2012228.65384</v>
      </c>
      <c r="G21" s="12">
        <v>2072137.5177199999</v>
      </c>
      <c r="H21" s="13">
        <f t="shared" si="1"/>
        <v>2.9772393791169733</v>
      </c>
      <c r="I21" s="13">
        <f t="shared" si="2"/>
        <v>2.9327964810998806</v>
      </c>
      <c r="J21" s="12">
        <v>4259650.5488299998</v>
      </c>
      <c r="K21" s="12">
        <v>4134916.1286499999</v>
      </c>
      <c r="L21" s="13">
        <f t="shared" si="3"/>
        <v>-2.9282782413750059</v>
      </c>
      <c r="M21" s="13">
        <f t="shared" si="4"/>
        <v>2.9312303842283964</v>
      </c>
    </row>
    <row r="22" spans="1:13" ht="16.5" x14ac:dyDescent="0.25">
      <c r="A22" s="49" t="s">
        <v>14</v>
      </c>
      <c r="B22" s="50">
        <f>B23+B27+B29</f>
        <v>9651284.8707800023</v>
      </c>
      <c r="C22" s="50">
        <f>C23+C27+C29</f>
        <v>9792672.3838499989</v>
      </c>
      <c r="D22" s="48">
        <f t="shared" si="0"/>
        <v>1.4649605204179399</v>
      </c>
      <c r="E22" s="48">
        <f t="shared" si="5"/>
        <v>82.535248061987332</v>
      </c>
      <c r="F22" s="50">
        <f>F23+F27+F29</f>
        <v>54480492.918709986</v>
      </c>
      <c r="G22" s="50">
        <f>G23+G27+G29</f>
        <v>53803507.175689995</v>
      </c>
      <c r="H22" s="48">
        <f t="shared" si="1"/>
        <v>-1.2426204440369455</v>
      </c>
      <c r="I22" s="48">
        <f t="shared" si="2"/>
        <v>76.150706778051784</v>
      </c>
      <c r="J22" s="50">
        <f>J23+J27+J29</f>
        <v>115819082.27388</v>
      </c>
      <c r="K22" s="50">
        <f>K23+K27+K29</f>
        <v>108204156.22615002</v>
      </c>
      <c r="L22" s="48">
        <f t="shared" si="3"/>
        <v>-6.5748457838085752</v>
      </c>
      <c r="M22" s="48">
        <f t="shared" si="4"/>
        <v>76.705621241570327</v>
      </c>
    </row>
    <row r="23" spans="1:13" ht="15.75" x14ac:dyDescent="0.25">
      <c r="A23" s="9" t="s">
        <v>15</v>
      </c>
      <c r="B23" s="50">
        <f>B24+B25+B26</f>
        <v>986923.69923999999</v>
      </c>
      <c r="C23" s="50">
        <f>C24+C25+C26</f>
        <v>1011418.32858</v>
      </c>
      <c r="D23" s="48">
        <f>(C23-B23)/B23*100</f>
        <v>2.4819172301630368</v>
      </c>
      <c r="E23" s="48">
        <f t="shared" si="5"/>
        <v>8.5245027477342799</v>
      </c>
      <c r="F23" s="50">
        <f>F24+F25+F26</f>
        <v>5739829.48539</v>
      </c>
      <c r="G23" s="50">
        <f>G24+G25+G26</f>
        <v>5682341.5085500004</v>
      </c>
      <c r="H23" s="48">
        <f t="shared" si="1"/>
        <v>-1.0015624503537595</v>
      </c>
      <c r="I23" s="48">
        <f t="shared" si="2"/>
        <v>8.0424928549240846</v>
      </c>
      <c r="J23" s="50">
        <f>J24+J25+J26</f>
        <v>12284570.179190001</v>
      </c>
      <c r="K23" s="50">
        <f>K24+K25+K26</f>
        <v>11378496.655890001</v>
      </c>
      <c r="L23" s="48">
        <f t="shared" si="3"/>
        <v>-7.3757039121717387</v>
      </c>
      <c r="M23" s="48">
        <f t="shared" si="4"/>
        <v>8.0661841950045368</v>
      </c>
    </row>
    <row r="24" spans="1:13" ht="14.25" x14ac:dyDescent="0.2">
      <c r="A24" s="11" t="s">
        <v>139</v>
      </c>
      <c r="B24" s="12">
        <v>678623.23263999994</v>
      </c>
      <c r="C24" s="12">
        <v>714260.29102999996</v>
      </c>
      <c r="D24" s="13">
        <f t="shared" si="0"/>
        <v>5.251376120938815</v>
      </c>
      <c r="E24" s="13">
        <f t="shared" si="5"/>
        <v>6.0199757522993345</v>
      </c>
      <c r="F24" s="12">
        <v>3989194.7203500001</v>
      </c>
      <c r="G24" s="12">
        <v>4006755.11045</v>
      </c>
      <c r="H24" s="13">
        <f t="shared" si="1"/>
        <v>0.4401988704742712</v>
      </c>
      <c r="I24" s="13">
        <f t="shared" si="2"/>
        <v>5.6709543589976112</v>
      </c>
      <c r="J24" s="12">
        <v>8354434.0876599997</v>
      </c>
      <c r="K24" s="12">
        <v>7965479.9454199998</v>
      </c>
      <c r="L24" s="13">
        <f t="shared" si="3"/>
        <v>-4.6556611514178865</v>
      </c>
      <c r="M24" s="13">
        <f t="shared" si="4"/>
        <v>5.6467062727582107</v>
      </c>
    </row>
    <row r="25" spans="1:13" ht="14.25" x14ac:dyDescent="0.2">
      <c r="A25" s="11" t="s">
        <v>140</v>
      </c>
      <c r="B25" s="12">
        <v>115520.33348</v>
      </c>
      <c r="C25" s="12">
        <v>124773.24653</v>
      </c>
      <c r="D25" s="13">
        <f t="shared" si="0"/>
        <v>8.009770030314149</v>
      </c>
      <c r="E25" s="13">
        <f t="shared" si="5"/>
        <v>1.0516221160259327</v>
      </c>
      <c r="F25" s="12">
        <v>751937.81518000003</v>
      </c>
      <c r="G25" s="12">
        <v>704014.40839</v>
      </c>
      <c r="H25" s="13">
        <f t="shared" si="1"/>
        <v>-6.3733204824295289</v>
      </c>
      <c r="I25" s="13">
        <f t="shared" si="2"/>
        <v>0.99642565317849019</v>
      </c>
      <c r="J25" s="12">
        <v>1722000.5891199999</v>
      </c>
      <c r="K25" s="12">
        <v>1424521.1412899999</v>
      </c>
      <c r="L25" s="13">
        <f t="shared" si="3"/>
        <v>-17.275223348327771</v>
      </c>
      <c r="M25" s="13">
        <f t="shared" si="4"/>
        <v>1.0098390202870313</v>
      </c>
    </row>
    <row r="26" spans="1:13" ht="14.25" x14ac:dyDescent="0.2">
      <c r="A26" s="11" t="s">
        <v>141</v>
      </c>
      <c r="B26" s="12">
        <v>192780.13312000001</v>
      </c>
      <c r="C26" s="12">
        <v>172384.79102</v>
      </c>
      <c r="D26" s="13">
        <f t="shared" si="0"/>
        <v>-10.579587102631837</v>
      </c>
      <c r="E26" s="13">
        <f t="shared" si="5"/>
        <v>1.4529048794090123</v>
      </c>
      <c r="F26" s="12">
        <v>998696.94986000005</v>
      </c>
      <c r="G26" s="12">
        <v>971571.98970999999</v>
      </c>
      <c r="H26" s="13">
        <f t="shared" si="1"/>
        <v>-2.7160351449759115</v>
      </c>
      <c r="I26" s="13">
        <f t="shared" si="2"/>
        <v>1.3751128427479826</v>
      </c>
      <c r="J26" s="12">
        <v>2208135.5024100002</v>
      </c>
      <c r="K26" s="12">
        <v>1988495.5691800001</v>
      </c>
      <c r="L26" s="13">
        <f t="shared" si="3"/>
        <v>-9.9468503173958744</v>
      </c>
      <c r="M26" s="13">
        <f t="shared" si="4"/>
        <v>1.4096389019592928</v>
      </c>
    </row>
    <row r="27" spans="1:13" ht="15.75" x14ac:dyDescent="0.25">
      <c r="A27" s="9" t="s">
        <v>19</v>
      </c>
      <c r="B27" s="50">
        <f>B28</f>
        <v>1416856.8097000001</v>
      </c>
      <c r="C27" s="50">
        <f>C28</f>
        <v>1322606.66249</v>
      </c>
      <c r="D27" s="48">
        <f t="shared" si="0"/>
        <v>-6.6520587376755635</v>
      </c>
      <c r="E27" s="48">
        <f t="shared" si="5"/>
        <v>11.147280813465986</v>
      </c>
      <c r="F27" s="50">
        <f>F28</f>
        <v>7950724.9699499998</v>
      </c>
      <c r="G27" s="50">
        <f>G28</f>
        <v>7009455.7999700001</v>
      </c>
      <c r="H27" s="48">
        <f t="shared" si="1"/>
        <v>-11.838784180531391</v>
      </c>
      <c r="I27" s="48">
        <f t="shared" si="2"/>
        <v>9.9208219188061602</v>
      </c>
      <c r="J27" s="50">
        <f>J28</f>
        <v>16829678.926819999</v>
      </c>
      <c r="K27" s="50">
        <f>K28</f>
        <v>14457209.49965</v>
      </c>
      <c r="L27" s="48">
        <f t="shared" si="3"/>
        <v>-14.096938138191101</v>
      </c>
      <c r="M27" s="48">
        <f t="shared" si="4"/>
        <v>10.248675048788765</v>
      </c>
    </row>
    <row r="28" spans="1:13" ht="14.25" x14ac:dyDescent="0.2">
      <c r="A28" s="11" t="s">
        <v>142</v>
      </c>
      <c r="B28" s="12">
        <v>1416856.8097000001</v>
      </c>
      <c r="C28" s="12">
        <v>1322606.66249</v>
      </c>
      <c r="D28" s="13">
        <f t="shared" si="0"/>
        <v>-6.6520587376755635</v>
      </c>
      <c r="E28" s="13">
        <f t="shared" si="5"/>
        <v>11.147280813465986</v>
      </c>
      <c r="F28" s="12">
        <v>7950724.9699499998</v>
      </c>
      <c r="G28" s="12">
        <v>7009455.7999700001</v>
      </c>
      <c r="H28" s="13">
        <f t="shared" si="1"/>
        <v>-11.838784180531391</v>
      </c>
      <c r="I28" s="13">
        <f t="shared" si="2"/>
        <v>9.9208219188061602</v>
      </c>
      <c r="J28" s="12">
        <v>16829678.926819999</v>
      </c>
      <c r="K28" s="12">
        <v>14457209.49965</v>
      </c>
      <c r="L28" s="13">
        <f t="shared" si="3"/>
        <v>-14.096938138191101</v>
      </c>
      <c r="M28" s="13">
        <f t="shared" si="4"/>
        <v>10.248675048788765</v>
      </c>
    </row>
    <row r="29" spans="1:13" ht="15.75" x14ac:dyDescent="0.25">
      <c r="A29" s="9" t="s">
        <v>21</v>
      </c>
      <c r="B29" s="50">
        <f>B30+B31+B32+B33+B34+B35+B36+B37+B38+B39+B40+B41</f>
        <v>7247504.3618400013</v>
      </c>
      <c r="C29" s="50">
        <f>C30+C31+C32+C33+C34+C35+C36+C37+C38+C39+C40+C41</f>
        <v>7458647.3927799994</v>
      </c>
      <c r="D29" s="48">
        <f t="shared" si="0"/>
        <v>2.913320508666696</v>
      </c>
      <c r="E29" s="48">
        <f t="shared" si="5"/>
        <v>62.863464500787067</v>
      </c>
      <c r="F29" s="50">
        <f>F30+F31+F32+F33+F34+F35+F36+F37+F38+F39+F40+F41</f>
        <v>40789938.463369988</v>
      </c>
      <c r="G29" s="50">
        <f>G30+G31+G32+G33+G34+G35+G36+G37+G38+G39+G40+G41</f>
        <v>41111709.867169999</v>
      </c>
      <c r="H29" s="48">
        <f t="shared" si="1"/>
        <v>0.78884993682686366</v>
      </c>
      <c r="I29" s="48">
        <f t="shared" si="2"/>
        <v>58.187392004321545</v>
      </c>
      <c r="J29" s="50">
        <f>J30+J31+J32+J33+J34+J35+J36+J37+J38+J39+J40+J41</f>
        <v>86704833.167870015</v>
      </c>
      <c r="K29" s="50">
        <f>K30+K31+K32+K33+K34+K35+K36+K37+K38+K39+K40+K41</f>
        <v>82368450.070610017</v>
      </c>
      <c r="L29" s="48">
        <f t="shared" si="3"/>
        <v>-5.0013164650974966</v>
      </c>
      <c r="M29" s="48">
        <f t="shared" si="4"/>
        <v>58.39076199777702</v>
      </c>
    </row>
    <row r="30" spans="1:13" ht="14.25" x14ac:dyDescent="0.2">
      <c r="A30" s="11" t="s">
        <v>143</v>
      </c>
      <c r="B30" s="12">
        <v>1456441.79174</v>
      </c>
      <c r="C30" s="12">
        <v>1531502.9608799999</v>
      </c>
      <c r="D30" s="13">
        <f t="shared" si="0"/>
        <v>5.1537362883775044</v>
      </c>
      <c r="E30" s="13">
        <f t="shared" si="5"/>
        <v>12.90791439039273</v>
      </c>
      <c r="F30" s="12">
        <v>8155921.2459399998</v>
      </c>
      <c r="G30" s="12">
        <v>8729292.4961600006</v>
      </c>
      <c r="H30" s="13">
        <f t="shared" si="1"/>
        <v>7.0301224463811947</v>
      </c>
      <c r="I30" s="13">
        <f t="shared" si="2"/>
        <v>12.354990002497047</v>
      </c>
      <c r="J30" s="12">
        <v>17461702.327009998</v>
      </c>
      <c r="K30" s="12">
        <v>17529482.19915</v>
      </c>
      <c r="L30" s="13">
        <f t="shared" si="3"/>
        <v>0.38816302597919494</v>
      </c>
      <c r="M30" s="13">
        <f t="shared" si="4"/>
        <v>12.426600502466588</v>
      </c>
    </row>
    <row r="31" spans="1:13" ht="14.25" x14ac:dyDescent="0.2">
      <c r="A31" s="11" t="s">
        <v>144</v>
      </c>
      <c r="B31" s="12">
        <v>1969909.5286900001</v>
      </c>
      <c r="C31" s="12">
        <v>2131505.2350300001</v>
      </c>
      <c r="D31" s="13">
        <f t="shared" si="0"/>
        <v>8.2032044612455888</v>
      </c>
      <c r="E31" s="13">
        <f t="shared" si="5"/>
        <v>17.964893179594032</v>
      </c>
      <c r="F31" s="12">
        <v>10487572.44936</v>
      </c>
      <c r="G31" s="12">
        <v>11719520.78365</v>
      </c>
      <c r="H31" s="13">
        <f t="shared" si="1"/>
        <v>11.746744446711107</v>
      </c>
      <c r="I31" s="13">
        <f t="shared" si="2"/>
        <v>16.587204768284135</v>
      </c>
      <c r="J31" s="12">
        <v>21055327.24856</v>
      </c>
      <c r="K31" s="12">
        <v>22384075.982390001</v>
      </c>
      <c r="L31" s="13">
        <f t="shared" si="3"/>
        <v>6.3107484302856234</v>
      </c>
      <c r="M31" s="13">
        <f t="shared" si="4"/>
        <v>15.868008346732895</v>
      </c>
    </row>
    <row r="32" spans="1:13" ht="14.25" x14ac:dyDescent="0.2">
      <c r="A32" s="11" t="s">
        <v>145</v>
      </c>
      <c r="B32" s="12">
        <v>53593.840929999998</v>
      </c>
      <c r="C32" s="12">
        <v>58515.610529999998</v>
      </c>
      <c r="D32" s="13">
        <f t="shared" si="0"/>
        <v>9.183461223517126</v>
      </c>
      <c r="E32" s="13">
        <f t="shared" si="5"/>
        <v>0.493185132850674</v>
      </c>
      <c r="F32" s="12">
        <v>443148.18612999999</v>
      </c>
      <c r="G32" s="12">
        <v>366074.57981999998</v>
      </c>
      <c r="H32" s="13">
        <f t="shared" si="1"/>
        <v>-17.392287438448417</v>
      </c>
      <c r="I32" s="13">
        <f t="shared" si="2"/>
        <v>0.51812306390626717</v>
      </c>
      <c r="J32" s="12">
        <v>1152287.0042399999</v>
      </c>
      <c r="K32" s="12">
        <v>952785.16353000002</v>
      </c>
      <c r="L32" s="13">
        <f t="shared" si="3"/>
        <v>-17.313554693917851</v>
      </c>
      <c r="M32" s="13">
        <f t="shared" si="4"/>
        <v>0.67542671582385483</v>
      </c>
    </row>
    <row r="33" spans="1:13" ht="14.25" x14ac:dyDescent="0.2">
      <c r="A33" s="11" t="s">
        <v>146</v>
      </c>
      <c r="B33" s="12">
        <v>961652.74899999995</v>
      </c>
      <c r="C33" s="12">
        <v>924843.25083999999</v>
      </c>
      <c r="D33" s="13">
        <f t="shared" si="0"/>
        <v>-3.8277328482944899</v>
      </c>
      <c r="E33" s="13">
        <f t="shared" si="5"/>
        <v>7.7948249603877899</v>
      </c>
      <c r="F33" s="12">
        <v>5070124.2692099996</v>
      </c>
      <c r="G33" s="12">
        <v>4946562.8139000004</v>
      </c>
      <c r="H33" s="13">
        <f t="shared" si="1"/>
        <v>-2.4370498384106054</v>
      </c>
      <c r="I33" s="13">
        <f t="shared" si="2"/>
        <v>7.0011096706110383</v>
      </c>
      <c r="J33" s="12">
        <v>11180667.735239999</v>
      </c>
      <c r="K33" s="12">
        <v>10348507.575519999</v>
      </c>
      <c r="L33" s="13">
        <f t="shared" si="3"/>
        <v>-7.4428484901410688</v>
      </c>
      <c r="M33" s="13">
        <f t="shared" si="4"/>
        <v>7.3360278402274632</v>
      </c>
    </row>
    <row r="34" spans="1:13" ht="14.25" x14ac:dyDescent="0.2">
      <c r="A34" s="11" t="s">
        <v>147</v>
      </c>
      <c r="B34" s="12">
        <v>470042.16327999998</v>
      </c>
      <c r="C34" s="12">
        <v>474763.23475</v>
      </c>
      <c r="D34" s="13">
        <f t="shared" si="0"/>
        <v>1.0043931882739898</v>
      </c>
      <c r="E34" s="13">
        <f t="shared" si="5"/>
        <v>4.0014308469489785</v>
      </c>
      <c r="F34" s="12">
        <v>2722477.9524699999</v>
      </c>
      <c r="G34" s="12">
        <v>2709709.7743000002</v>
      </c>
      <c r="H34" s="13">
        <f t="shared" si="1"/>
        <v>-0.46899105862053569</v>
      </c>
      <c r="I34" s="13">
        <f t="shared" si="2"/>
        <v>3.8351833422779826</v>
      </c>
      <c r="J34" s="12">
        <v>5740816.3136799997</v>
      </c>
      <c r="K34" s="12">
        <v>5510739.6510399999</v>
      </c>
      <c r="L34" s="13">
        <f t="shared" si="3"/>
        <v>-4.0077342675420864</v>
      </c>
      <c r="M34" s="13">
        <f t="shared" si="4"/>
        <v>3.9065477997916438</v>
      </c>
    </row>
    <row r="35" spans="1:13" ht="14.25" x14ac:dyDescent="0.2">
      <c r="A35" s="11" t="s">
        <v>148</v>
      </c>
      <c r="B35" s="12">
        <v>543286.54151000001</v>
      </c>
      <c r="C35" s="12">
        <v>539023.1642</v>
      </c>
      <c r="D35" s="13">
        <f t="shared" si="0"/>
        <v>-0.78473825214783766</v>
      </c>
      <c r="E35" s="13">
        <f t="shared" si="5"/>
        <v>4.5430306278574459</v>
      </c>
      <c r="F35" s="12">
        <v>3126937.6963999998</v>
      </c>
      <c r="G35" s="12">
        <v>3022051.3947700001</v>
      </c>
      <c r="H35" s="13">
        <f t="shared" si="1"/>
        <v>-3.3542817866423693</v>
      </c>
      <c r="I35" s="13">
        <f t="shared" si="2"/>
        <v>4.2772555491570783</v>
      </c>
      <c r="J35" s="12">
        <v>6578438.0998400003</v>
      </c>
      <c r="K35" s="12">
        <v>6125488.4384399997</v>
      </c>
      <c r="L35" s="13">
        <f t="shared" si="3"/>
        <v>-6.8853678415096304</v>
      </c>
      <c r="M35" s="13">
        <f t="shared" si="4"/>
        <v>4.3423414817502577</v>
      </c>
    </row>
    <row r="36" spans="1:13" ht="14.25" x14ac:dyDescent="0.2">
      <c r="A36" s="11" t="s">
        <v>149</v>
      </c>
      <c r="B36" s="12">
        <v>830151.84849999996</v>
      </c>
      <c r="C36" s="12">
        <v>909197.23935000005</v>
      </c>
      <c r="D36" s="13">
        <f t="shared" si="0"/>
        <v>9.5217990531283014</v>
      </c>
      <c r="E36" s="13">
        <f t="shared" si="5"/>
        <v>7.66295621313576</v>
      </c>
      <c r="F36" s="12">
        <v>5338326.9323100001</v>
      </c>
      <c r="G36" s="12">
        <v>4464380.65288</v>
      </c>
      <c r="H36" s="13">
        <f t="shared" si="1"/>
        <v>-16.371164421206146</v>
      </c>
      <c r="I36" s="13">
        <f t="shared" si="2"/>
        <v>6.3186539296211306</v>
      </c>
      <c r="J36" s="12">
        <v>11536538.085480001</v>
      </c>
      <c r="K36" s="12">
        <v>9006134.1829300001</v>
      </c>
      <c r="L36" s="13">
        <f t="shared" si="3"/>
        <v>-21.93382350754592</v>
      </c>
      <c r="M36" s="13">
        <f t="shared" si="4"/>
        <v>6.3844231273589029</v>
      </c>
    </row>
    <row r="37" spans="1:13" ht="14.25" x14ac:dyDescent="0.2">
      <c r="A37" s="14" t="s">
        <v>150</v>
      </c>
      <c r="B37" s="12">
        <v>238435.64301999999</v>
      </c>
      <c r="C37" s="12">
        <v>240171.26410999999</v>
      </c>
      <c r="D37" s="13">
        <f t="shared" si="0"/>
        <v>0.72792014986384257</v>
      </c>
      <c r="E37" s="13">
        <f t="shared" si="5"/>
        <v>2.0242273083056674</v>
      </c>
      <c r="F37" s="12">
        <v>1416282.8533300001</v>
      </c>
      <c r="G37" s="12">
        <v>1408998.54874</v>
      </c>
      <c r="H37" s="13">
        <f t="shared" si="1"/>
        <v>-0.51432555106298372</v>
      </c>
      <c r="I37" s="13">
        <f t="shared" si="2"/>
        <v>1.9942238149166573</v>
      </c>
      <c r="J37" s="12">
        <v>2935488.5089400001</v>
      </c>
      <c r="K37" s="12">
        <v>2748069.3533999999</v>
      </c>
      <c r="L37" s="13">
        <f t="shared" si="3"/>
        <v>-6.3845985078537035</v>
      </c>
      <c r="M37" s="13">
        <f t="shared" si="4"/>
        <v>1.9480986157953573</v>
      </c>
    </row>
    <row r="38" spans="1:13" ht="14.25" x14ac:dyDescent="0.2">
      <c r="A38" s="11" t="s">
        <v>151</v>
      </c>
      <c r="B38" s="12">
        <v>232756.33554999999</v>
      </c>
      <c r="C38" s="12">
        <v>157467.79808000001</v>
      </c>
      <c r="D38" s="13">
        <f t="shared" si="0"/>
        <v>-32.346504034828612</v>
      </c>
      <c r="E38" s="13">
        <f t="shared" si="5"/>
        <v>1.3271804944421199</v>
      </c>
      <c r="F38" s="12">
        <v>1414856.6071200001</v>
      </c>
      <c r="G38" s="12">
        <v>1100270.15705</v>
      </c>
      <c r="H38" s="13">
        <f t="shared" si="1"/>
        <v>-22.234511150239737</v>
      </c>
      <c r="I38" s="13">
        <f t="shared" si="2"/>
        <v>1.5572655855418414</v>
      </c>
      <c r="J38" s="12">
        <v>3373137.1479699998</v>
      </c>
      <c r="K38" s="12">
        <v>2330190.9882100001</v>
      </c>
      <c r="L38" s="13">
        <f t="shared" si="3"/>
        <v>-30.919174466050364</v>
      </c>
      <c r="M38" s="13">
        <f t="shared" si="4"/>
        <v>1.6518658210188084</v>
      </c>
    </row>
    <row r="39" spans="1:13" ht="14.25" x14ac:dyDescent="0.2">
      <c r="A39" s="11" t="s">
        <v>152</v>
      </c>
      <c r="B39" s="12">
        <v>159703.81526999999</v>
      </c>
      <c r="C39" s="12">
        <v>143123.74471</v>
      </c>
      <c r="D39" s="13">
        <f>(C39-B39)/B39*100</f>
        <v>-10.381762346734945</v>
      </c>
      <c r="E39" s="13">
        <f t="shared" si="5"/>
        <v>1.206284996594178</v>
      </c>
      <c r="F39" s="12">
        <v>730906.17244999995</v>
      </c>
      <c r="G39" s="12">
        <v>815698.73164000001</v>
      </c>
      <c r="H39" s="13">
        <f t="shared" si="1"/>
        <v>11.601018350382116</v>
      </c>
      <c r="I39" s="13">
        <f t="shared" si="2"/>
        <v>1.1544978792834577</v>
      </c>
      <c r="J39" s="12">
        <v>1600911.22315</v>
      </c>
      <c r="K39" s="12">
        <v>1738880.47581</v>
      </c>
      <c r="L39" s="13">
        <f t="shared" si="3"/>
        <v>8.6181701186732678</v>
      </c>
      <c r="M39" s="13">
        <f t="shared" si="4"/>
        <v>1.2326874661179479</v>
      </c>
    </row>
    <row r="40" spans="1:13" ht="14.25" x14ac:dyDescent="0.2">
      <c r="A40" s="11" t="s">
        <v>153</v>
      </c>
      <c r="B40" s="12">
        <v>321366.10074999998</v>
      </c>
      <c r="C40" s="12">
        <v>335559.30736999999</v>
      </c>
      <c r="D40" s="13">
        <f>(C40-B40)/B40*100</f>
        <v>4.4165226471852792</v>
      </c>
      <c r="E40" s="13">
        <f t="shared" si="5"/>
        <v>2.8281831136275697</v>
      </c>
      <c r="F40" s="12">
        <v>1829846.6139700001</v>
      </c>
      <c r="G40" s="12">
        <v>1776016.65857</v>
      </c>
      <c r="H40" s="13">
        <f t="shared" si="1"/>
        <v>-2.9417741896525227</v>
      </c>
      <c r="I40" s="13">
        <f t="shared" si="2"/>
        <v>2.5136823024950874</v>
      </c>
      <c r="J40" s="12">
        <v>3987137.61087</v>
      </c>
      <c r="K40" s="12">
        <v>3593204.1024099998</v>
      </c>
      <c r="L40" s="13">
        <f t="shared" si="3"/>
        <v>-9.8801081604515577</v>
      </c>
      <c r="M40" s="13">
        <f t="shared" si="4"/>
        <v>2.5472122563117261</v>
      </c>
    </row>
    <row r="41" spans="1:13" ht="14.25" x14ac:dyDescent="0.2">
      <c r="A41" s="11" t="s">
        <v>154</v>
      </c>
      <c r="B41" s="12">
        <v>10164.0036</v>
      </c>
      <c r="C41" s="12">
        <v>12974.58293</v>
      </c>
      <c r="D41" s="13">
        <f t="shared" si="0"/>
        <v>27.652285857120322</v>
      </c>
      <c r="E41" s="13">
        <f t="shared" si="5"/>
        <v>0.10935323665013358</v>
      </c>
      <c r="F41" s="12">
        <v>53537.484680000001</v>
      </c>
      <c r="G41" s="12">
        <v>53133.275690000002</v>
      </c>
      <c r="H41" s="13">
        <f t="shared" si="1"/>
        <v>-0.75500183173715585</v>
      </c>
      <c r="I41" s="13">
        <f t="shared" si="2"/>
        <v>7.5202095729825225E-2</v>
      </c>
      <c r="J41" s="12">
        <v>102381.86289</v>
      </c>
      <c r="K41" s="12">
        <v>100891.95778</v>
      </c>
      <c r="L41" s="13">
        <f t="shared" si="3"/>
        <v>-1.4552432119747367</v>
      </c>
      <c r="M41" s="13">
        <f t="shared" si="4"/>
        <v>7.1522024381563271E-2</v>
      </c>
    </row>
    <row r="42" spans="1:13" ht="15.75" x14ac:dyDescent="0.25">
      <c r="A42" s="51" t="s">
        <v>31</v>
      </c>
      <c r="B42" s="50">
        <f>B43</f>
        <v>393504.76014000003</v>
      </c>
      <c r="C42" s="50">
        <f>C43</f>
        <v>362707.65669999999</v>
      </c>
      <c r="D42" s="48">
        <f t="shared" si="0"/>
        <v>-7.826361091297378</v>
      </c>
      <c r="E42" s="48">
        <f t="shared" si="5"/>
        <v>3.0569966242398898</v>
      </c>
      <c r="F42" s="50">
        <f>F43</f>
        <v>1978232.1515800001</v>
      </c>
      <c r="G42" s="50">
        <f>G43</f>
        <v>1762973.78318</v>
      </c>
      <c r="H42" s="48">
        <f t="shared" si="1"/>
        <v>-10.881350210998981</v>
      </c>
      <c r="I42" s="48">
        <f t="shared" si="2"/>
        <v>2.4952220899270983</v>
      </c>
      <c r="J42" s="50">
        <f>J43</f>
        <v>4247124.8984200004</v>
      </c>
      <c r="K42" s="50">
        <f>K43</f>
        <v>3679969.9711699998</v>
      </c>
      <c r="L42" s="48">
        <f t="shared" si="3"/>
        <v>-13.353855627391404</v>
      </c>
      <c r="M42" s="48">
        <f t="shared" si="4"/>
        <v>2.6087203360188522</v>
      </c>
    </row>
    <row r="43" spans="1:13" ht="14.25" x14ac:dyDescent="0.2">
      <c r="A43" s="11" t="s">
        <v>155</v>
      </c>
      <c r="B43" s="12">
        <v>393504.76014000003</v>
      </c>
      <c r="C43" s="12">
        <v>362707.65669999999</v>
      </c>
      <c r="D43" s="13">
        <f t="shared" si="0"/>
        <v>-7.826361091297378</v>
      </c>
      <c r="E43" s="13">
        <f t="shared" si="5"/>
        <v>3.0569966242398898</v>
      </c>
      <c r="F43" s="12">
        <v>1978232.1515800001</v>
      </c>
      <c r="G43" s="12">
        <v>1762973.78318</v>
      </c>
      <c r="H43" s="13">
        <f t="shared" si="1"/>
        <v>-10.881350210998981</v>
      </c>
      <c r="I43" s="13">
        <f t="shared" si="2"/>
        <v>2.4952220899270983</v>
      </c>
      <c r="J43" s="12">
        <v>4247124.8984200004</v>
      </c>
      <c r="K43" s="12">
        <v>3679969.9711699998</v>
      </c>
      <c r="L43" s="13">
        <f t="shared" si="3"/>
        <v>-13.353855627391404</v>
      </c>
      <c r="M43" s="13">
        <f t="shared" si="4"/>
        <v>2.6087203360188522</v>
      </c>
    </row>
    <row r="44" spans="1:13" ht="15.75" x14ac:dyDescent="0.25">
      <c r="A44" s="9" t="s">
        <v>33</v>
      </c>
      <c r="B44" s="8">
        <f>B8+B22+B42</f>
        <v>11656461.317680003</v>
      </c>
      <c r="C44" s="8">
        <f>C8+C22+C42</f>
        <v>11864836.677409999</v>
      </c>
      <c r="D44" s="10">
        <f t="shared" si="0"/>
        <v>1.7876382381498701</v>
      </c>
      <c r="E44" s="10">
        <f t="shared" si="5"/>
        <v>100</v>
      </c>
      <c r="F44" s="15">
        <f>F8+F22+F42</f>
        <v>66592684.22470998</v>
      </c>
      <c r="G44" s="15">
        <f>G8+G22+G42</f>
        <v>65436858.555479996</v>
      </c>
      <c r="H44" s="16">
        <f t="shared" si="1"/>
        <v>-1.7356646344661113</v>
      </c>
      <c r="I44" s="16">
        <f t="shared" si="2"/>
        <v>92.615951820083225</v>
      </c>
      <c r="J44" s="15">
        <f>J8+J22+J42</f>
        <v>141738448.20954001</v>
      </c>
      <c r="K44" s="15">
        <f>K8+K22+K42</f>
        <v>132391823.41112001</v>
      </c>
      <c r="L44" s="16">
        <f t="shared" si="3"/>
        <v>-6.5942762295537127</v>
      </c>
      <c r="M44" s="16">
        <f t="shared" si="4"/>
        <v>93.852190306161248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6841184.2502900138</v>
      </c>
      <c r="G45" s="55">
        <f>G46-G44</f>
        <v>5217124.1219300106</v>
      </c>
      <c r="H45" s="56">
        <f t="shared" si="1"/>
        <v>-23.739458972927903</v>
      </c>
      <c r="I45" s="56">
        <f t="shared" si="2"/>
        <v>7.3840481799167801</v>
      </c>
      <c r="J45" s="55">
        <f>J46-J44</f>
        <v>9238396.6654599905</v>
      </c>
      <c r="K45" s="55">
        <f>K46-K44</f>
        <v>8672357.3812900037</v>
      </c>
      <c r="L45" s="56">
        <f t="shared" si="3"/>
        <v>-6.1270294475042775</v>
      </c>
      <c r="M45" s="56">
        <f t="shared" si="4"/>
        <v>6.1478096938387505</v>
      </c>
    </row>
    <row r="46" spans="1:13" s="18" customFormat="1" ht="22.5" customHeight="1" x14ac:dyDescent="0.3">
      <c r="A46" s="17" t="s">
        <v>35</v>
      </c>
      <c r="B46" s="57">
        <f>+B44</f>
        <v>11656461.317680003</v>
      </c>
      <c r="C46" s="57">
        <f>+C44</f>
        <v>11864836.677409999</v>
      </c>
      <c r="D46" s="58">
        <f t="shared" ref="D46" si="6">(C46-B46)/B46*100</f>
        <v>1.7876382381498701</v>
      </c>
      <c r="E46" s="58">
        <f t="shared" ref="E46" si="7">C46/C$44*100</f>
        <v>100</v>
      </c>
      <c r="F46" s="106">
        <v>73433868.474999994</v>
      </c>
      <c r="G46" s="106">
        <v>70653982.677410007</v>
      </c>
      <c r="H46" s="107">
        <f t="shared" ref="H46" si="8">(G46-F46)/F46*100</f>
        <v>-3.7855636034432512</v>
      </c>
      <c r="I46" s="107">
        <f t="shared" si="2"/>
        <v>100</v>
      </c>
      <c r="J46" s="106">
        <v>150976844.875</v>
      </c>
      <c r="K46" s="106">
        <v>141064180.79241002</v>
      </c>
      <c r="L46" s="107">
        <f t="shared" si="3"/>
        <v>-6.5656850166640384</v>
      </c>
      <c r="M46" s="107">
        <f t="shared" si="4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229</v>
      </c>
      <c r="C49" s="117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zoomScale="90" zoomScaleNormal="90" workbookViewId="0">
      <selection activeCell="B62" sqref="B62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2016</v>
      </c>
      <c r="B2" s="38" t="s">
        <v>2</v>
      </c>
      <c r="C2" s="130">
        <f>C4+C6+C8+C10+C12+C14+C16+C18+C20+C22</f>
        <v>1452698.1323500001</v>
      </c>
      <c r="D2" s="130">
        <f t="shared" ref="D2:O2" si="0">D4+D6+D8+D10+D12+D14+D16+D18+D20+D22</f>
        <v>1715008.1543999999</v>
      </c>
      <c r="E2" s="130">
        <f t="shared" si="0"/>
        <v>1750715.9002</v>
      </c>
      <c r="F2" s="130">
        <f t="shared" si="0"/>
        <v>1638282.7629800001</v>
      </c>
      <c r="G2" s="130">
        <f t="shared" si="0"/>
        <v>1604216.00982</v>
      </c>
      <c r="H2" s="130">
        <f t="shared" si="0"/>
        <v>1709456.6379999998</v>
      </c>
      <c r="I2" s="130">
        <f t="shared" si="0"/>
        <v>0</v>
      </c>
      <c r="J2" s="130">
        <f t="shared" si="0"/>
        <v>0</v>
      </c>
      <c r="K2" s="130">
        <f t="shared" si="0"/>
        <v>0</v>
      </c>
      <c r="L2" s="130">
        <f t="shared" si="0"/>
        <v>0</v>
      </c>
      <c r="M2" s="130">
        <f t="shared" si="0"/>
        <v>0</v>
      </c>
      <c r="N2" s="130">
        <f t="shared" si="0"/>
        <v>0</v>
      </c>
      <c r="O2" s="130">
        <f t="shared" si="0"/>
        <v>9870377.5977500007</v>
      </c>
    </row>
    <row r="3" spans="1:15" ht="15.75" thickTop="1" x14ac:dyDescent="0.25">
      <c r="A3" s="39">
        <v>2015</v>
      </c>
      <c r="B3" s="38" t="s">
        <v>2</v>
      </c>
      <c r="C3" s="130">
        <f>C5+C7+C9+C11+C13+C15+C17+C19+C21+C23</f>
        <v>1817729.9193999998</v>
      </c>
      <c r="D3" s="130">
        <f t="shared" ref="D3:O3" si="1">D5+D7+D9+D11+D13+D15+D17+D19+D21+D23</f>
        <v>1656336.7019699998</v>
      </c>
      <c r="E3" s="130">
        <f t="shared" si="1"/>
        <v>1770955.5596699999</v>
      </c>
      <c r="F3" s="130">
        <f t="shared" si="1"/>
        <v>1708025.55639</v>
      </c>
      <c r="G3" s="130">
        <f t="shared" si="1"/>
        <v>1569239.7302300001</v>
      </c>
      <c r="H3" s="130">
        <f t="shared" si="1"/>
        <v>1611671.68676</v>
      </c>
      <c r="I3" s="130">
        <f t="shared" si="1"/>
        <v>1530069.3190099997</v>
      </c>
      <c r="J3" s="130">
        <f t="shared" si="1"/>
        <v>1469644.8621</v>
      </c>
      <c r="K3" s="130">
        <f t="shared" si="1"/>
        <v>1554678.9622399998</v>
      </c>
      <c r="L3" s="130">
        <f t="shared" si="1"/>
        <v>2104880.4056799999</v>
      </c>
      <c r="M3" s="130">
        <f t="shared" si="1"/>
        <v>1997616.5153100004</v>
      </c>
      <c r="N3" s="130">
        <f t="shared" si="1"/>
        <v>1980429.5528500003</v>
      </c>
      <c r="O3" s="130">
        <f t="shared" si="1"/>
        <v>20771278.771609999</v>
      </c>
    </row>
    <row r="4" spans="1:15" s="67" customFormat="1" ht="15" x14ac:dyDescent="0.25">
      <c r="A4" s="37">
        <v>2016</v>
      </c>
      <c r="B4" s="40" t="s">
        <v>129</v>
      </c>
      <c r="C4" s="131">
        <v>460818.86079000001</v>
      </c>
      <c r="D4" s="131">
        <v>562581.29816999997</v>
      </c>
      <c r="E4" s="131">
        <v>569855.32232000004</v>
      </c>
      <c r="F4" s="131">
        <v>534195.84550000005</v>
      </c>
      <c r="G4" s="131">
        <v>512300.28580000001</v>
      </c>
      <c r="H4" s="131">
        <v>535587.33204000001</v>
      </c>
      <c r="I4" s="131">
        <v>0</v>
      </c>
      <c r="J4" s="131">
        <v>0</v>
      </c>
      <c r="K4" s="131">
        <v>0</v>
      </c>
      <c r="L4" s="131">
        <v>0</v>
      </c>
      <c r="M4" s="131">
        <v>0</v>
      </c>
      <c r="N4" s="131">
        <v>0</v>
      </c>
      <c r="O4" s="132">
        <v>3175338.9446200002</v>
      </c>
    </row>
    <row r="5" spans="1:15" ht="15" x14ac:dyDescent="0.25">
      <c r="A5" s="39">
        <v>2015</v>
      </c>
      <c r="B5" s="40" t="s">
        <v>129</v>
      </c>
      <c r="C5" s="131">
        <v>566117.66602999996</v>
      </c>
      <c r="D5" s="131">
        <v>491783.75361999997</v>
      </c>
      <c r="E5" s="131">
        <v>554740.76428</v>
      </c>
      <c r="F5" s="131">
        <v>486976.49277999997</v>
      </c>
      <c r="G5" s="131">
        <v>480848.67021000001</v>
      </c>
      <c r="H5" s="131">
        <v>480768.24197999999</v>
      </c>
      <c r="I5" s="131">
        <v>430668.38750999997</v>
      </c>
      <c r="J5" s="131">
        <v>459881.61290000001</v>
      </c>
      <c r="K5" s="131">
        <v>438173.99703000003</v>
      </c>
      <c r="L5" s="131">
        <v>587624.92608999996</v>
      </c>
      <c r="M5" s="131">
        <v>607952.09594999999</v>
      </c>
      <c r="N5" s="131">
        <v>541773.56961999997</v>
      </c>
      <c r="O5" s="132">
        <v>6127310.1780000003</v>
      </c>
    </row>
    <row r="6" spans="1:15" s="67" customFormat="1" ht="15" x14ac:dyDescent="0.25">
      <c r="A6" s="37">
        <v>2016</v>
      </c>
      <c r="B6" s="40" t="s">
        <v>130</v>
      </c>
      <c r="C6" s="131">
        <v>133664.50292999999</v>
      </c>
      <c r="D6" s="131">
        <v>159718.72521999999</v>
      </c>
      <c r="E6" s="131">
        <v>147833.79735000001</v>
      </c>
      <c r="F6" s="131">
        <v>138106.34099</v>
      </c>
      <c r="G6" s="131">
        <v>141416.12221</v>
      </c>
      <c r="H6" s="131">
        <v>171042.14147999999</v>
      </c>
      <c r="I6" s="131">
        <v>0</v>
      </c>
      <c r="J6" s="131">
        <v>0</v>
      </c>
      <c r="K6" s="131">
        <v>0</v>
      </c>
      <c r="L6" s="131">
        <v>0</v>
      </c>
      <c r="M6" s="131">
        <v>0</v>
      </c>
      <c r="N6" s="131">
        <v>0</v>
      </c>
      <c r="O6" s="132">
        <v>891781.63017999998</v>
      </c>
    </row>
    <row r="7" spans="1:15" ht="15" x14ac:dyDescent="0.25">
      <c r="A7" s="39">
        <v>2015</v>
      </c>
      <c r="B7" s="40" t="s">
        <v>130</v>
      </c>
      <c r="C7" s="131">
        <v>218481.59776</v>
      </c>
      <c r="D7" s="131">
        <v>155554.29676</v>
      </c>
      <c r="E7" s="131">
        <v>152629.234</v>
      </c>
      <c r="F7" s="131">
        <v>124853.16082999999</v>
      </c>
      <c r="G7" s="131">
        <v>161353.40616000001</v>
      </c>
      <c r="H7" s="131">
        <v>181171.54305000001</v>
      </c>
      <c r="I7" s="131">
        <v>93843.73358</v>
      </c>
      <c r="J7" s="131">
        <v>73244.345950000003</v>
      </c>
      <c r="K7" s="131">
        <v>111339.6872</v>
      </c>
      <c r="L7" s="131">
        <v>237273.41518000001</v>
      </c>
      <c r="M7" s="131">
        <v>266879.81209000002</v>
      </c>
      <c r="N7" s="131">
        <v>308968.70043000003</v>
      </c>
      <c r="O7" s="132">
        <v>2085592.9329899999</v>
      </c>
    </row>
    <row r="8" spans="1:15" s="67" customFormat="1" ht="15" x14ac:dyDescent="0.25">
      <c r="A8" s="37">
        <v>2016</v>
      </c>
      <c r="B8" s="40" t="s">
        <v>131</v>
      </c>
      <c r="C8" s="131">
        <v>82394.024090000006</v>
      </c>
      <c r="D8" s="131">
        <v>106265.82131</v>
      </c>
      <c r="E8" s="131">
        <v>115290.95359999999</v>
      </c>
      <c r="F8" s="131">
        <v>101412.73917</v>
      </c>
      <c r="G8" s="131">
        <v>99867.744930000001</v>
      </c>
      <c r="H8" s="131">
        <v>118698.28303000001</v>
      </c>
      <c r="I8" s="131">
        <v>0</v>
      </c>
      <c r="J8" s="131">
        <v>0</v>
      </c>
      <c r="K8" s="131">
        <v>0</v>
      </c>
      <c r="L8" s="131">
        <v>0</v>
      </c>
      <c r="M8" s="131">
        <v>0</v>
      </c>
      <c r="N8" s="131">
        <v>0</v>
      </c>
      <c r="O8" s="132">
        <v>623929.56613000005</v>
      </c>
    </row>
    <row r="9" spans="1:15" ht="15" x14ac:dyDescent="0.25">
      <c r="A9" s="39">
        <v>2015</v>
      </c>
      <c r="B9" s="40" t="s">
        <v>131</v>
      </c>
      <c r="C9" s="131">
        <v>93016.967910000007</v>
      </c>
      <c r="D9" s="131">
        <v>98704.324250000005</v>
      </c>
      <c r="E9" s="131">
        <v>104051.43909</v>
      </c>
      <c r="F9" s="131">
        <v>105917.70758</v>
      </c>
      <c r="G9" s="131">
        <v>96206.019320000007</v>
      </c>
      <c r="H9" s="131">
        <v>110250.82988</v>
      </c>
      <c r="I9" s="131">
        <v>110579.86521</v>
      </c>
      <c r="J9" s="131">
        <v>109877.84795</v>
      </c>
      <c r="K9" s="131">
        <v>113742.67637</v>
      </c>
      <c r="L9" s="131">
        <v>144274.66862000001</v>
      </c>
      <c r="M9" s="131">
        <v>128773.4178</v>
      </c>
      <c r="N9" s="131">
        <v>102366.42557000001</v>
      </c>
      <c r="O9" s="132">
        <v>1317762.18955</v>
      </c>
    </row>
    <row r="10" spans="1:15" s="67" customFormat="1" ht="15" x14ac:dyDescent="0.25">
      <c r="A10" s="37">
        <v>2016</v>
      </c>
      <c r="B10" s="40" t="s">
        <v>132</v>
      </c>
      <c r="C10" s="131">
        <v>89746.165129999994</v>
      </c>
      <c r="D10" s="131">
        <v>105811.38399</v>
      </c>
      <c r="E10" s="131">
        <v>108414.69313</v>
      </c>
      <c r="F10" s="131">
        <v>96737.365340000004</v>
      </c>
      <c r="G10" s="131">
        <v>96689.124410000004</v>
      </c>
      <c r="H10" s="131">
        <v>99644.557939999999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  <c r="O10" s="132">
        <v>597043.28994000005</v>
      </c>
    </row>
    <row r="11" spans="1:15" ht="15" x14ac:dyDescent="0.25">
      <c r="A11" s="39">
        <v>2015</v>
      </c>
      <c r="B11" s="40" t="s">
        <v>132</v>
      </c>
      <c r="C11" s="131">
        <v>97812.898400000005</v>
      </c>
      <c r="D11" s="131">
        <v>94271.043049999993</v>
      </c>
      <c r="E11" s="131">
        <v>98490.356310000003</v>
      </c>
      <c r="F11" s="131">
        <v>110901.23342999999</v>
      </c>
      <c r="G11" s="131">
        <v>85102.734970000005</v>
      </c>
      <c r="H11" s="131">
        <v>92532.186530000006</v>
      </c>
      <c r="I11" s="131">
        <v>76412.842829999994</v>
      </c>
      <c r="J11" s="131">
        <v>88757.402780000004</v>
      </c>
      <c r="K11" s="131">
        <v>114491.51446999999</v>
      </c>
      <c r="L11" s="131">
        <v>201289.01928000001</v>
      </c>
      <c r="M11" s="131">
        <v>150311.70022999999</v>
      </c>
      <c r="N11" s="131">
        <v>131143.00888000001</v>
      </c>
      <c r="O11" s="132">
        <v>1341515.9411599999</v>
      </c>
    </row>
    <row r="12" spans="1:15" s="67" customFormat="1" ht="15" x14ac:dyDescent="0.25">
      <c r="A12" s="37">
        <v>2016</v>
      </c>
      <c r="B12" s="40" t="s">
        <v>133</v>
      </c>
      <c r="C12" s="131">
        <v>178624.67934</v>
      </c>
      <c r="D12" s="131">
        <v>170045.83880999999</v>
      </c>
      <c r="E12" s="131">
        <v>138629.61636000001</v>
      </c>
      <c r="F12" s="131">
        <v>142073.13673999999</v>
      </c>
      <c r="G12" s="131">
        <v>141935.41558999999</v>
      </c>
      <c r="H12" s="131">
        <v>156137.16683</v>
      </c>
      <c r="I12" s="131">
        <v>0</v>
      </c>
      <c r="J12" s="131">
        <v>0</v>
      </c>
      <c r="K12" s="131">
        <v>0</v>
      </c>
      <c r="L12" s="131">
        <v>0</v>
      </c>
      <c r="M12" s="131">
        <v>0</v>
      </c>
      <c r="N12" s="131">
        <v>0</v>
      </c>
      <c r="O12" s="132">
        <v>927445.85366999998</v>
      </c>
    </row>
    <row r="13" spans="1:15" ht="15" x14ac:dyDescent="0.25">
      <c r="A13" s="39">
        <v>2015</v>
      </c>
      <c r="B13" s="40" t="s">
        <v>133</v>
      </c>
      <c r="C13" s="131">
        <v>245531.10282999999</v>
      </c>
      <c r="D13" s="131">
        <v>231388.24583999999</v>
      </c>
      <c r="E13" s="131">
        <v>206870.61434999999</v>
      </c>
      <c r="F13" s="131">
        <v>242419.20790000001</v>
      </c>
      <c r="G13" s="131">
        <v>215601.54558999999</v>
      </c>
      <c r="H13" s="131">
        <v>207594.19146999999</v>
      </c>
      <c r="I13" s="131">
        <v>227181.93338999999</v>
      </c>
      <c r="J13" s="131">
        <v>152733.69157</v>
      </c>
      <c r="K13" s="131">
        <v>261985.31090000001</v>
      </c>
      <c r="L13" s="131">
        <v>307824.41453000001</v>
      </c>
      <c r="M13" s="131">
        <v>255191.82045999999</v>
      </c>
      <c r="N13" s="131">
        <v>271613.69274000003</v>
      </c>
      <c r="O13" s="132">
        <v>2825935.7715699999</v>
      </c>
    </row>
    <row r="14" spans="1:15" s="67" customFormat="1" ht="15" x14ac:dyDescent="0.25">
      <c r="A14" s="37">
        <v>2016</v>
      </c>
      <c r="B14" s="40" t="s">
        <v>134</v>
      </c>
      <c r="C14" s="131">
        <v>10205.72971</v>
      </c>
      <c r="D14" s="131">
        <v>15930.644039999999</v>
      </c>
      <c r="E14" s="131">
        <v>18612.352360000001</v>
      </c>
      <c r="F14" s="131">
        <v>16075.79343</v>
      </c>
      <c r="G14" s="131">
        <v>13711.40552</v>
      </c>
      <c r="H14" s="131">
        <v>15906.68377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2">
        <v>90442.608829999997</v>
      </c>
    </row>
    <row r="15" spans="1:15" ht="15" x14ac:dyDescent="0.25">
      <c r="A15" s="39">
        <v>2015</v>
      </c>
      <c r="B15" s="40" t="s">
        <v>134</v>
      </c>
      <c r="C15" s="131">
        <v>16791.806779999999</v>
      </c>
      <c r="D15" s="131">
        <v>19131.206109999999</v>
      </c>
      <c r="E15" s="131">
        <v>19111.990160000001</v>
      </c>
      <c r="F15" s="131">
        <v>18199.15724</v>
      </c>
      <c r="G15" s="131">
        <v>17030.152870000002</v>
      </c>
      <c r="H15" s="131">
        <v>17736.840499999998</v>
      </c>
      <c r="I15" s="131">
        <v>12890.33347</v>
      </c>
      <c r="J15" s="131">
        <v>10622.04089</v>
      </c>
      <c r="K15" s="131">
        <v>11021.520619999999</v>
      </c>
      <c r="L15" s="131">
        <v>13036.69392</v>
      </c>
      <c r="M15" s="131">
        <v>16443.221649999999</v>
      </c>
      <c r="N15" s="131">
        <v>17468.448090000002</v>
      </c>
      <c r="O15" s="132">
        <v>189483.4123</v>
      </c>
    </row>
    <row r="16" spans="1:15" ht="15" x14ac:dyDescent="0.25">
      <c r="A16" s="37">
        <v>2016</v>
      </c>
      <c r="B16" s="40" t="s">
        <v>135</v>
      </c>
      <c r="C16" s="131">
        <v>84511.730519999997</v>
      </c>
      <c r="D16" s="131">
        <v>95207.148939999999</v>
      </c>
      <c r="E16" s="131">
        <v>120666.01637</v>
      </c>
      <c r="F16" s="131">
        <v>106168.6369</v>
      </c>
      <c r="G16" s="131">
        <v>77918.443740000002</v>
      </c>
      <c r="H16" s="131">
        <v>73102.883369999996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2">
        <v>557574.85984000005</v>
      </c>
    </row>
    <row r="17" spans="1:15" ht="15" x14ac:dyDescent="0.25">
      <c r="A17" s="39">
        <v>2015</v>
      </c>
      <c r="B17" s="40" t="s">
        <v>135</v>
      </c>
      <c r="C17" s="131">
        <v>84587.382100000003</v>
      </c>
      <c r="D17" s="131">
        <v>87419.751180000007</v>
      </c>
      <c r="E17" s="131">
        <v>105669.31832000001</v>
      </c>
      <c r="F17" s="131">
        <v>72638.579329999993</v>
      </c>
      <c r="G17" s="131">
        <v>53359.857490000002</v>
      </c>
      <c r="H17" s="131">
        <v>54936.205170000001</v>
      </c>
      <c r="I17" s="131">
        <v>73120.949699999997</v>
      </c>
      <c r="J17" s="131">
        <v>81940.677330000006</v>
      </c>
      <c r="K17" s="131">
        <v>58821.08236</v>
      </c>
      <c r="L17" s="131">
        <v>80593.646659999999</v>
      </c>
      <c r="M17" s="131">
        <v>71026.910910000006</v>
      </c>
      <c r="N17" s="131">
        <v>94139.503190000003</v>
      </c>
      <c r="O17" s="132">
        <v>918253.86373999994</v>
      </c>
    </row>
    <row r="18" spans="1:15" ht="15" x14ac:dyDescent="0.25">
      <c r="A18" s="37">
        <v>2016</v>
      </c>
      <c r="B18" s="40" t="s">
        <v>136</v>
      </c>
      <c r="C18" s="131">
        <v>6380.1968100000004</v>
      </c>
      <c r="D18" s="131">
        <v>10943.8946</v>
      </c>
      <c r="E18" s="131">
        <v>11918.66762</v>
      </c>
      <c r="F18" s="131">
        <v>14232.482830000001</v>
      </c>
      <c r="G18" s="131">
        <v>5542.0771100000002</v>
      </c>
      <c r="H18" s="131">
        <v>3180.4496899999999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2">
        <v>52197.768660000002</v>
      </c>
    </row>
    <row r="19" spans="1:15" ht="15" x14ac:dyDescent="0.25">
      <c r="A19" s="39">
        <v>2015</v>
      </c>
      <c r="B19" s="40" t="s">
        <v>136</v>
      </c>
      <c r="C19" s="131">
        <v>6323.2487099999998</v>
      </c>
      <c r="D19" s="131">
        <v>8819.9491300000009</v>
      </c>
      <c r="E19" s="131">
        <v>11241.36759</v>
      </c>
      <c r="F19" s="131">
        <v>10605.65509</v>
      </c>
      <c r="G19" s="131">
        <v>6164.7641899999999</v>
      </c>
      <c r="H19" s="131">
        <v>2449.9805200000001</v>
      </c>
      <c r="I19" s="131">
        <v>4008.5602800000001</v>
      </c>
      <c r="J19" s="131">
        <v>5086.7874000000002</v>
      </c>
      <c r="K19" s="131">
        <v>5655.7401399999999</v>
      </c>
      <c r="L19" s="131">
        <v>5397.6899199999998</v>
      </c>
      <c r="M19" s="131">
        <v>5119.4543800000001</v>
      </c>
      <c r="N19" s="131">
        <v>6748.1485899999998</v>
      </c>
      <c r="O19" s="132">
        <v>77621.345939999999</v>
      </c>
    </row>
    <row r="20" spans="1:15" ht="15" x14ac:dyDescent="0.25">
      <c r="A20" s="37">
        <v>2016</v>
      </c>
      <c r="B20" s="40" t="s">
        <v>137</v>
      </c>
      <c r="C20" s="133">
        <v>134179.81791000001</v>
      </c>
      <c r="D20" s="133">
        <v>143119.48126</v>
      </c>
      <c r="E20" s="133">
        <v>150107.47907999999</v>
      </c>
      <c r="F20" s="133">
        <v>144375.81382000001</v>
      </c>
      <c r="G20" s="133">
        <v>154914.00737000001</v>
      </c>
      <c r="H20" s="131">
        <v>155788.95757999999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2">
        <v>882485.55701999995</v>
      </c>
    </row>
    <row r="21" spans="1:15" ht="15" x14ac:dyDescent="0.25">
      <c r="A21" s="39">
        <v>2015</v>
      </c>
      <c r="B21" s="40" t="s">
        <v>137</v>
      </c>
      <c r="C21" s="131">
        <v>172543.8327</v>
      </c>
      <c r="D21" s="131">
        <v>167106.44742000001</v>
      </c>
      <c r="E21" s="131">
        <v>171068.19013999999</v>
      </c>
      <c r="F21" s="131">
        <v>172518.28628999999</v>
      </c>
      <c r="G21" s="131">
        <v>124616.54806</v>
      </c>
      <c r="H21" s="131">
        <v>109718.50732999999</v>
      </c>
      <c r="I21" s="131">
        <v>152578.29842000001</v>
      </c>
      <c r="J21" s="131">
        <v>141907.61348999999</v>
      </c>
      <c r="K21" s="131">
        <v>126984.49699</v>
      </c>
      <c r="L21" s="131">
        <v>162255.21410000001</v>
      </c>
      <c r="M21" s="131">
        <v>153670.53761999999</v>
      </c>
      <c r="N21" s="131">
        <v>157827.89903</v>
      </c>
      <c r="O21" s="132">
        <v>1812795.8715900001</v>
      </c>
    </row>
    <row r="22" spans="1:15" ht="15" x14ac:dyDescent="0.25">
      <c r="A22" s="37">
        <v>2016</v>
      </c>
      <c r="B22" s="40" t="s">
        <v>138</v>
      </c>
      <c r="C22" s="133">
        <v>272172.42512000003</v>
      </c>
      <c r="D22" s="133">
        <v>345383.91806</v>
      </c>
      <c r="E22" s="133">
        <v>369387.00201</v>
      </c>
      <c r="F22" s="133">
        <v>344904.60826000001</v>
      </c>
      <c r="G22" s="133">
        <v>359921.38313999999</v>
      </c>
      <c r="H22" s="131">
        <v>380368.18226999999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2">
        <v>2072137.51886</v>
      </c>
    </row>
    <row r="23" spans="1:15" ht="15" x14ac:dyDescent="0.25">
      <c r="A23" s="39">
        <v>2015</v>
      </c>
      <c r="B23" s="40" t="s">
        <v>138</v>
      </c>
      <c r="C23" s="131">
        <v>316523.41618</v>
      </c>
      <c r="D23" s="133">
        <v>302157.68461</v>
      </c>
      <c r="E23" s="131">
        <v>347082.28542999999</v>
      </c>
      <c r="F23" s="131">
        <v>362996.07591999997</v>
      </c>
      <c r="G23" s="131">
        <v>328956.03136999998</v>
      </c>
      <c r="H23" s="131">
        <v>354513.16032999998</v>
      </c>
      <c r="I23" s="131">
        <v>348784.41462</v>
      </c>
      <c r="J23" s="131">
        <v>345592.84184000001</v>
      </c>
      <c r="K23" s="131">
        <v>312462.93615999998</v>
      </c>
      <c r="L23" s="131">
        <v>365310.71737999999</v>
      </c>
      <c r="M23" s="131">
        <v>342247.54421999998</v>
      </c>
      <c r="N23" s="131">
        <v>348380.15671000001</v>
      </c>
      <c r="O23" s="132">
        <v>4075007.2647699998</v>
      </c>
    </row>
    <row r="24" spans="1:15" ht="15" x14ac:dyDescent="0.25">
      <c r="A24" s="37">
        <v>2016</v>
      </c>
      <c r="B24" s="38" t="s">
        <v>14</v>
      </c>
      <c r="C24" s="134">
        <f>C26+C28+C30+C32+C34+C36+C38+C40+C42+C44+C46+C48+C50+C52+C54+C56</f>
        <v>7470148.7979799984</v>
      </c>
      <c r="D24" s="134">
        <f t="shared" ref="D24:O24" si="2">D26+D28+D30+D32+D34+D36+D38+D40+D42+D44+D46+D48+D50+D52+D54+D56</f>
        <v>8790426.0066799987</v>
      </c>
      <c r="E24" s="134">
        <f t="shared" si="2"/>
        <v>9427780.6682600006</v>
      </c>
      <c r="F24" s="134">
        <f t="shared" si="2"/>
        <v>9443545.8016999979</v>
      </c>
      <c r="G24" s="134">
        <f t="shared" si="2"/>
        <v>8878833.5978800002</v>
      </c>
      <c r="H24" s="134">
        <f t="shared" si="2"/>
        <v>9793055.5783099998</v>
      </c>
      <c r="I24" s="134">
        <f t="shared" si="2"/>
        <v>0</v>
      </c>
      <c r="J24" s="134">
        <f t="shared" si="2"/>
        <v>0</v>
      </c>
      <c r="K24" s="134">
        <f t="shared" si="2"/>
        <v>0</v>
      </c>
      <c r="L24" s="134">
        <f t="shared" si="2"/>
        <v>0</v>
      </c>
      <c r="M24" s="134">
        <f t="shared" si="2"/>
        <v>0</v>
      </c>
      <c r="N24" s="134">
        <f t="shared" si="2"/>
        <v>0</v>
      </c>
      <c r="O24" s="134">
        <f t="shared" si="2"/>
        <v>53803790.45081</v>
      </c>
    </row>
    <row r="25" spans="1:15" ht="15" x14ac:dyDescent="0.25">
      <c r="A25" s="39">
        <v>2015</v>
      </c>
      <c r="B25" s="38" t="s">
        <v>14</v>
      </c>
      <c r="C25" s="134">
        <f>C27+C29+C31+C33+C35+C37+C39+C41+C43+C45+C47+C49+C51+C53+C55+C57</f>
        <v>8662728.6634199992</v>
      </c>
      <c r="D25" s="134">
        <f t="shared" ref="D25:O25" si="3">D27+D29+D31+D33+D35+D37+D39+D41+D43+D45+D47+D49+D51+D53+D55+D57</f>
        <v>8523418.1715699993</v>
      </c>
      <c r="E25" s="134">
        <f t="shared" si="3"/>
        <v>9125072.7521499991</v>
      </c>
      <c r="F25" s="134">
        <f t="shared" si="3"/>
        <v>9710639.8321400005</v>
      </c>
      <c r="G25" s="134">
        <f t="shared" si="3"/>
        <v>8807348.6286500022</v>
      </c>
      <c r="H25" s="134">
        <f t="shared" si="3"/>
        <v>9651284.8707799986</v>
      </c>
      <c r="I25" s="134">
        <f t="shared" si="3"/>
        <v>8898214.6980500016</v>
      </c>
      <c r="J25" s="134">
        <f t="shared" si="3"/>
        <v>8629107.9845899995</v>
      </c>
      <c r="K25" s="134">
        <f t="shared" si="3"/>
        <v>8694616.1487700008</v>
      </c>
      <c r="L25" s="134">
        <f t="shared" si="3"/>
        <v>9872419.6441399995</v>
      </c>
      <c r="M25" s="134">
        <f t="shared" si="3"/>
        <v>9097001.2300700024</v>
      </c>
      <c r="N25" s="134">
        <f t="shared" si="3"/>
        <v>9209120.6584799998</v>
      </c>
      <c r="O25" s="134">
        <f t="shared" si="3"/>
        <v>108880973.28280997</v>
      </c>
    </row>
    <row r="26" spans="1:15" ht="15" x14ac:dyDescent="0.25">
      <c r="A26" s="37">
        <v>2016</v>
      </c>
      <c r="B26" s="40" t="s">
        <v>139</v>
      </c>
      <c r="C26" s="131">
        <v>596511.72092999995</v>
      </c>
      <c r="D26" s="131">
        <v>633113.63199000002</v>
      </c>
      <c r="E26" s="131">
        <v>703808.52101999999</v>
      </c>
      <c r="F26" s="131">
        <v>690630.53252999997</v>
      </c>
      <c r="G26" s="131">
        <v>668430.41295000003</v>
      </c>
      <c r="H26" s="131">
        <v>714326.21493000002</v>
      </c>
      <c r="I26" s="131">
        <v>0</v>
      </c>
      <c r="J26" s="131">
        <v>0</v>
      </c>
      <c r="K26" s="131">
        <v>0</v>
      </c>
      <c r="L26" s="131">
        <v>0</v>
      </c>
      <c r="M26" s="131">
        <v>0</v>
      </c>
      <c r="N26" s="131">
        <v>0</v>
      </c>
      <c r="O26" s="132">
        <v>4006821.0343499999</v>
      </c>
    </row>
    <row r="27" spans="1:15" ht="15" x14ac:dyDescent="0.25">
      <c r="A27" s="39">
        <v>2015</v>
      </c>
      <c r="B27" s="40" t="s">
        <v>139</v>
      </c>
      <c r="C27" s="131">
        <v>648202.18587000004</v>
      </c>
      <c r="D27" s="131">
        <v>609091.59302999999</v>
      </c>
      <c r="E27" s="131">
        <v>676799.76575000002</v>
      </c>
      <c r="F27" s="131">
        <v>724097.63251000002</v>
      </c>
      <c r="G27" s="131">
        <v>652380.31055000005</v>
      </c>
      <c r="H27" s="131">
        <v>678623.23263999994</v>
      </c>
      <c r="I27" s="131">
        <v>630944.46200000006</v>
      </c>
      <c r="J27" s="131">
        <v>639220.36557000002</v>
      </c>
      <c r="K27" s="131">
        <v>648392.51711999997</v>
      </c>
      <c r="L27" s="131">
        <v>753926.29004999995</v>
      </c>
      <c r="M27" s="131">
        <v>658705.75736000005</v>
      </c>
      <c r="N27" s="131">
        <v>627469.51896999998</v>
      </c>
      <c r="O27" s="132">
        <v>7947853.6314200005</v>
      </c>
    </row>
    <row r="28" spans="1:15" ht="15" x14ac:dyDescent="0.25">
      <c r="A28" s="37">
        <v>2016</v>
      </c>
      <c r="B28" s="40" t="s">
        <v>140</v>
      </c>
      <c r="C28" s="131">
        <v>88265.088650000005</v>
      </c>
      <c r="D28" s="131">
        <v>108479.13971</v>
      </c>
      <c r="E28" s="131">
        <v>126460.88800000001</v>
      </c>
      <c r="F28" s="131">
        <v>134499.53107999999</v>
      </c>
      <c r="G28" s="131">
        <v>121536.51442000001</v>
      </c>
      <c r="H28" s="131">
        <v>124773.24653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2">
        <v>704014.40839</v>
      </c>
    </row>
    <row r="29" spans="1:15" ht="15" x14ac:dyDescent="0.25">
      <c r="A29" s="39">
        <v>2015</v>
      </c>
      <c r="B29" s="40" t="s">
        <v>140</v>
      </c>
      <c r="C29" s="131">
        <v>112829.78754999999</v>
      </c>
      <c r="D29" s="131">
        <v>115694.13949</v>
      </c>
      <c r="E29" s="131">
        <v>144207.13498</v>
      </c>
      <c r="F29" s="131">
        <v>145988.64683000001</v>
      </c>
      <c r="G29" s="131">
        <v>117697.77284999999</v>
      </c>
      <c r="H29" s="131">
        <v>115520.33348</v>
      </c>
      <c r="I29" s="131">
        <v>118421.15157</v>
      </c>
      <c r="J29" s="131">
        <v>133968.177</v>
      </c>
      <c r="K29" s="131">
        <v>117148.69181999999</v>
      </c>
      <c r="L29" s="131">
        <v>126212.84553000001</v>
      </c>
      <c r="M29" s="131">
        <v>111618.05232</v>
      </c>
      <c r="N29" s="131">
        <v>113137.81466</v>
      </c>
      <c r="O29" s="132">
        <v>1472444.5480800001</v>
      </c>
    </row>
    <row r="30" spans="1:15" s="67" customFormat="1" ht="15" x14ac:dyDescent="0.25">
      <c r="A30" s="37">
        <v>2016</v>
      </c>
      <c r="B30" s="40" t="s">
        <v>141</v>
      </c>
      <c r="C30" s="131">
        <v>129495.75634000001</v>
      </c>
      <c r="D30" s="131">
        <v>155035.06388</v>
      </c>
      <c r="E30" s="131">
        <v>179034.79376999999</v>
      </c>
      <c r="F30" s="131">
        <v>170950.27929000001</v>
      </c>
      <c r="G30" s="131">
        <v>164671.30541</v>
      </c>
      <c r="H30" s="131">
        <v>172384.79102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1">
        <v>0</v>
      </c>
      <c r="O30" s="132">
        <v>971571.98970999999</v>
      </c>
    </row>
    <row r="31" spans="1:15" ht="15" x14ac:dyDescent="0.25">
      <c r="A31" s="39">
        <v>2015</v>
      </c>
      <c r="B31" s="40" t="s">
        <v>141</v>
      </c>
      <c r="C31" s="131">
        <v>143592.34104999999</v>
      </c>
      <c r="D31" s="131">
        <v>147034.17332999999</v>
      </c>
      <c r="E31" s="131">
        <v>167697.59656999999</v>
      </c>
      <c r="F31" s="131">
        <v>177976.82922000001</v>
      </c>
      <c r="G31" s="131">
        <v>169615.87656999999</v>
      </c>
      <c r="H31" s="131">
        <v>192780.13312000001</v>
      </c>
      <c r="I31" s="131">
        <v>146386.09591999999</v>
      </c>
      <c r="J31" s="131">
        <v>168405.25076</v>
      </c>
      <c r="K31" s="131">
        <v>165188.11491</v>
      </c>
      <c r="L31" s="131">
        <v>188749.88042</v>
      </c>
      <c r="M31" s="131">
        <v>175218.90530000001</v>
      </c>
      <c r="N31" s="131">
        <v>172975.33215999999</v>
      </c>
      <c r="O31" s="132">
        <v>2015620.52933</v>
      </c>
    </row>
    <row r="32" spans="1:15" ht="15" x14ac:dyDescent="0.25">
      <c r="A32" s="37">
        <v>2016</v>
      </c>
      <c r="B32" s="40" t="s">
        <v>142</v>
      </c>
      <c r="C32" s="133">
        <v>997948.67024999997</v>
      </c>
      <c r="D32" s="133">
        <v>1137423.62163</v>
      </c>
      <c r="E32" s="133">
        <v>1190091.5941600001</v>
      </c>
      <c r="F32" s="133">
        <v>1231033.6636300001</v>
      </c>
      <c r="G32" s="133">
        <v>1130351.5878099999</v>
      </c>
      <c r="H32" s="133">
        <v>1322632.8290500001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2">
        <v>7009481.9665299999</v>
      </c>
    </row>
    <row r="33" spans="1:15" ht="15" x14ac:dyDescent="0.25">
      <c r="A33" s="39">
        <v>2015</v>
      </c>
      <c r="B33" s="40" t="s">
        <v>142</v>
      </c>
      <c r="C33" s="131">
        <v>1197749.1368799999</v>
      </c>
      <c r="D33" s="131">
        <v>1176291.8132499999</v>
      </c>
      <c r="E33" s="131">
        <v>1342695.2692100001</v>
      </c>
      <c r="F33" s="133">
        <v>1439379.3918300001</v>
      </c>
      <c r="G33" s="133">
        <v>1377752.54908</v>
      </c>
      <c r="H33" s="133">
        <v>1416856.8097000001</v>
      </c>
      <c r="I33" s="133">
        <v>1310343.4997099999</v>
      </c>
      <c r="J33" s="133">
        <v>1185557.2758200001</v>
      </c>
      <c r="K33" s="133">
        <v>1088972.87051</v>
      </c>
      <c r="L33" s="133">
        <v>1305074.50923</v>
      </c>
      <c r="M33" s="133">
        <v>1295989.0481199999</v>
      </c>
      <c r="N33" s="133">
        <v>1261816.4962899999</v>
      </c>
      <c r="O33" s="132">
        <v>15398478.66963</v>
      </c>
    </row>
    <row r="34" spans="1:15" ht="15" x14ac:dyDescent="0.25">
      <c r="A34" s="37">
        <v>2016</v>
      </c>
      <c r="B34" s="40" t="s">
        <v>143</v>
      </c>
      <c r="C34" s="131">
        <v>1318081.24345</v>
      </c>
      <c r="D34" s="131">
        <v>1418048.85834</v>
      </c>
      <c r="E34" s="131">
        <v>1511387.46389</v>
      </c>
      <c r="F34" s="131">
        <v>1524805.3941899999</v>
      </c>
      <c r="G34" s="131">
        <v>1425366.65607</v>
      </c>
      <c r="H34" s="131">
        <v>1531649.3383200001</v>
      </c>
      <c r="I34" s="131">
        <v>0</v>
      </c>
      <c r="J34" s="131">
        <v>0</v>
      </c>
      <c r="K34" s="131">
        <v>0</v>
      </c>
      <c r="L34" s="131">
        <v>0</v>
      </c>
      <c r="M34" s="131">
        <v>0</v>
      </c>
      <c r="N34" s="131">
        <v>0</v>
      </c>
      <c r="O34" s="132">
        <v>8729338.9542599991</v>
      </c>
    </row>
    <row r="35" spans="1:15" ht="15" x14ac:dyDescent="0.25">
      <c r="A35" s="39">
        <v>2015</v>
      </c>
      <c r="B35" s="40" t="s">
        <v>143</v>
      </c>
      <c r="C35" s="131">
        <v>1383349.5695400001</v>
      </c>
      <c r="D35" s="131">
        <v>1264097.3210700001</v>
      </c>
      <c r="E35" s="131">
        <v>1324696.2990300001</v>
      </c>
      <c r="F35" s="131">
        <v>1384777.80369</v>
      </c>
      <c r="G35" s="131">
        <v>1342558.4608700001</v>
      </c>
      <c r="H35" s="131">
        <v>1456441.79174</v>
      </c>
      <c r="I35" s="131">
        <v>1490065.7165300001</v>
      </c>
      <c r="J35" s="131">
        <v>1541335.9739699999</v>
      </c>
      <c r="K35" s="131">
        <v>1386763.44194</v>
      </c>
      <c r="L35" s="131">
        <v>1588923.2192899999</v>
      </c>
      <c r="M35" s="131">
        <v>1404348.4335400001</v>
      </c>
      <c r="N35" s="131">
        <v>1388735.5168000001</v>
      </c>
      <c r="O35" s="132">
        <v>16956093.548009999</v>
      </c>
    </row>
    <row r="36" spans="1:15" ht="15" x14ac:dyDescent="0.25">
      <c r="A36" s="37">
        <v>2016</v>
      </c>
      <c r="B36" s="40" t="s">
        <v>144</v>
      </c>
      <c r="C36" s="131">
        <v>1512353.09293</v>
      </c>
      <c r="D36" s="131">
        <v>1983315.96587</v>
      </c>
      <c r="E36" s="131">
        <v>2046831.7042100001</v>
      </c>
      <c r="F36" s="131">
        <v>2045942.4669300001</v>
      </c>
      <c r="G36" s="131">
        <v>1999572.31868</v>
      </c>
      <c r="H36" s="131">
        <v>2131520.6632699999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0</v>
      </c>
      <c r="O36" s="132">
        <v>11719536.211890001</v>
      </c>
    </row>
    <row r="37" spans="1:15" ht="15" x14ac:dyDescent="0.25">
      <c r="A37" s="39">
        <v>2015</v>
      </c>
      <c r="B37" s="40" t="s">
        <v>144</v>
      </c>
      <c r="C37" s="131">
        <v>1728185.6380799999</v>
      </c>
      <c r="D37" s="131">
        <v>1703279.75015</v>
      </c>
      <c r="E37" s="131">
        <v>1770417.7382400001</v>
      </c>
      <c r="F37" s="131">
        <v>1835673.64307</v>
      </c>
      <c r="G37" s="131">
        <v>1480106.1511299999</v>
      </c>
      <c r="H37" s="131">
        <v>1969909.5286900001</v>
      </c>
      <c r="I37" s="131">
        <v>1641980.52734</v>
      </c>
      <c r="J37" s="131">
        <v>1361430.29409</v>
      </c>
      <c r="K37" s="131">
        <v>1872658.86555</v>
      </c>
      <c r="L37" s="131">
        <v>2024818.29883</v>
      </c>
      <c r="M37" s="131">
        <v>1916088.5657200001</v>
      </c>
      <c r="N37" s="131">
        <v>1847566.1491799999</v>
      </c>
      <c r="O37" s="132">
        <v>21152115.15007</v>
      </c>
    </row>
    <row r="38" spans="1:15" ht="15" x14ac:dyDescent="0.25">
      <c r="A38" s="37">
        <v>2016</v>
      </c>
      <c r="B38" s="40" t="s">
        <v>145</v>
      </c>
      <c r="C38" s="131">
        <v>41417.511720000002</v>
      </c>
      <c r="D38" s="131">
        <v>60080.299330000002</v>
      </c>
      <c r="E38" s="131">
        <v>79414.776440000001</v>
      </c>
      <c r="F38" s="131">
        <v>92793.202439999994</v>
      </c>
      <c r="G38" s="131">
        <v>33853.179360000002</v>
      </c>
      <c r="H38" s="131">
        <v>58515.610529999998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v>0</v>
      </c>
      <c r="O38" s="132">
        <v>366074.57981999998</v>
      </c>
    </row>
    <row r="39" spans="1:15" ht="15" x14ac:dyDescent="0.25">
      <c r="A39" s="39">
        <v>2015</v>
      </c>
      <c r="B39" s="40" t="s">
        <v>145</v>
      </c>
      <c r="C39" s="131">
        <v>43975.630740000001</v>
      </c>
      <c r="D39" s="131">
        <v>77870.873619999998</v>
      </c>
      <c r="E39" s="131">
        <v>46982.886599999998</v>
      </c>
      <c r="F39" s="131">
        <v>103764.36032000001</v>
      </c>
      <c r="G39" s="131">
        <v>116960.59392</v>
      </c>
      <c r="H39" s="131">
        <v>53593.840929999998</v>
      </c>
      <c r="I39" s="131">
        <v>148860.65543000001</v>
      </c>
      <c r="J39" s="131">
        <v>123107.68345</v>
      </c>
      <c r="K39" s="131">
        <v>75751.284390000001</v>
      </c>
      <c r="L39" s="131">
        <v>75632.592009999993</v>
      </c>
      <c r="M39" s="131">
        <v>102000.23428</v>
      </c>
      <c r="N39" s="131">
        <v>61358.134149999998</v>
      </c>
      <c r="O39" s="132">
        <v>1029858.76984</v>
      </c>
    </row>
    <row r="40" spans="1:15" ht="15" x14ac:dyDescent="0.25">
      <c r="A40" s="37">
        <v>2016</v>
      </c>
      <c r="B40" s="40" t="s">
        <v>146</v>
      </c>
      <c r="C40" s="131">
        <v>626884.63962999999</v>
      </c>
      <c r="D40" s="131">
        <v>803828.31449999998</v>
      </c>
      <c r="E40" s="131">
        <v>896259.39101999998</v>
      </c>
      <c r="F40" s="131">
        <v>885814.78335000004</v>
      </c>
      <c r="G40" s="131">
        <v>808932.43455999997</v>
      </c>
      <c r="H40" s="131">
        <v>924862.99714999995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2">
        <v>4946582.5602099998</v>
      </c>
    </row>
    <row r="41" spans="1:15" ht="15" x14ac:dyDescent="0.25">
      <c r="A41" s="39">
        <v>2015</v>
      </c>
      <c r="B41" s="40" t="s">
        <v>146</v>
      </c>
      <c r="C41" s="131">
        <v>732034.20849999995</v>
      </c>
      <c r="D41" s="131">
        <v>830881.90549000003</v>
      </c>
      <c r="E41" s="131">
        <v>838376.19932999997</v>
      </c>
      <c r="F41" s="131">
        <v>881094.76477000001</v>
      </c>
      <c r="G41" s="131">
        <v>826084.44212000002</v>
      </c>
      <c r="H41" s="131">
        <v>961652.74899999995</v>
      </c>
      <c r="I41" s="131">
        <v>815923.05656000006</v>
      </c>
      <c r="J41" s="131">
        <v>830815.27673000004</v>
      </c>
      <c r="K41" s="131">
        <v>854076.83889000001</v>
      </c>
      <c r="L41" s="131">
        <v>1039304.0444</v>
      </c>
      <c r="M41" s="131">
        <v>927258.84855</v>
      </c>
      <c r="N41" s="131">
        <v>934566.69649</v>
      </c>
      <c r="O41" s="132">
        <v>10472069.03083</v>
      </c>
    </row>
    <row r="42" spans="1:15" ht="15" x14ac:dyDescent="0.25">
      <c r="A42" s="37">
        <v>2016</v>
      </c>
      <c r="B42" s="40" t="s">
        <v>147</v>
      </c>
      <c r="C42" s="131">
        <v>376048.52279000002</v>
      </c>
      <c r="D42" s="131">
        <v>439429.40229</v>
      </c>
      <c r="E42" s="131">
        <v>469429.71840000001</v>
      </c>
      <c r="F42" s="131">
        <v>493729.59576</v>
      </c>
      <c r="G42" s="131">
        <v>456309.30031000002</v>
      </c>
      <c r="H42" s="131">
        <v>474782.61440999998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2">
        <v>2709729.1539599998</v>
      </c>
    </row>
    <row r="43" spans="1:15" ht="15" x14ac:dyDescent="0.25">
      <c r="A43" s="39">
        <v>2015</v>
      </c>
      <c r="B43" s="40" t="s">
        <v>147</v>
      </c>
      <c r="C43" s="131">
        <v>465550.93128000002</v>
      </c>
      <c r="D43" s="131">
        <v>432304.07919999998</v>
      </c>
      <c r="E43" s="131">
        <v>450256.79758000001</v>
      </c>
      <c r="F43" s="131">
        <v>492498.43300999998</v>
      </c>
      <c r="G43" s="131">
        <v>411825.54811999999</v>
      </c>
      <c r="H43" s="131">
        <v>470042.16327999998</v>
      </c>
      <c r="I43" s="131">
        <v>482673.67670000001</v>
      </c>
      <c r="J43" s="131">
        <v>434256.25014000002</v>
      </c>
      <c r="K43" s="131">
        <v>438360.15456</v>
      </c>
      <c r="L43" s="131">
        <v>456920.34512000001</v>
      </c>
      <c r="M43" s="131">
        <v>486786.47350000002</v>
      </c>
      <c r="N43" s="131">
        <v>502032.97671999998</v>
      </c>
      <c r="O43" s="132">
        <v>5523507.8292100001</v>
      </c>
    </row>
    <row r="44" spans="1:15" ht="15" x14ac:dyDescent="0.25">
      <c r="A44" s="37">
        <v>2016</v>
      </c>
      <c r="B44" s="40" t="s">
        <v>148</v>
      </c>
      <c r="C44" s="131">
        <v>423834.53791999997</v>
      </c>
      <c r="D44" s="131">
        <v>502390.85868</v>
      </c>
      <c r="E44" s="131">
        <v>536467.86163000006</v>
      </c>
      <c r="F44" s="131">
        <v>515951.13462999999</v>
      </c>
      <c r="G44" s="131">
        <v>504383.83770999999</v>
      </c>
      <c r="H44" s="131">
        <v>539025.69897000003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2">
        <v>3022053.9295399999</v>
      </c>
    </row>
    <row r="45" spans="1:15" ht="15" x14ac:dyDescent="0.25">
      <c r="A45" s="39">
        <v>2015</v>
      </c>
      <c r="B45" s="40" t="s">
        <v>148</v>
      </c>
      <c r="C45" s="131">
        <v>487407.33957000001</v>
      </c>
      <c r="D45" s="131">
        <v>472955.40367999999</v>
      </c>
      <c r="E45" s="131">
        <v>531382.43290000001</v>
      </c>
      <c r="F45" s="131">
        <v>573363.50586000003</v>
      </c>
      <c r="G45" s="131">
        <v>518542.47288000002</v>
      </c>
      <c r="H45" s="131">
        <v>543286.54151000001</v>
      </c>
      <c r="I45" s="131">
        <v>527503.70183000003</v>
      </c>
      <c r="J45" s="131">
        <v>514685.32542000001</v>
      </c>
      <c r="K45" s="131">
        <v>481265.49911999999</v>
      </c>
      <c r="L45" s="131">
        <v>569429.73086000001</v>
      </c>
      <c r="M45" s="131">
        <v>504248.29401000001</v>
      </c>
      <c r="N45" s="131">
        <v>506304.49242999998</v>
      </c>
      <c r="O45" s="132">
        <v>6230374.7400700003</v>
      </c>
    </row>
    <row r="46" spans="1:15" ht="15" x14ac:dyDescent="0.25">
      <c r="A46" s="37">
        <v>2016</v>
      </c>
      <c r="B46" s="40" t="s">
        <v>149</v>
      </c>
      <c r="C46" s="131">
        <v>626933.28356999997</v>
      </c>
      <c r="D46" s="131">
        <v>744946.69567000004</v>
      </c>
      <c r="E46" s="131">
        <v>731742.03220999998</v>
      </c>
      <c r="F46" s="131">
        <v>696156.97603000002</v>
      </c>
      <c r="G46" s="131">
        <v>755404.42605000001</v>
      </c>
      <c r="H46" s="131">
        <v>909270.10285999998</v>
      </c>
      <c r="I46" s="131">
        <v>0</v>
      </c>
      <c r="J46" s="131">
        <v>0</v>
      </c>
      <c r="K46" s="131">
        <v>0</v>
      </c>
      <c r="L46" s="131">
        <v>0</v>
      </c>
      <c r="M46" s="131">
        <v>0</v>
      </c>
      <c r="N46" s="131">
        <v>0</v>
      </c>
      <c r="O46" s="132">
        <v>4464453.5163899995</v>
      </c>
    </row>
    <row r="47" spans="1:15" ht="15" x14ac:dyDescent="0.25">
      <c r="A47" s="39">
        <v>2015</v>
      </c>
      <c r="B47" s="40" t="s">
        <v>149</v>
      </c>
      <c r="C47" s="131">
        <v>851959.67770999996</v>
      </c>
      <c r="D47" s="131">
        <v>937971.25488999998</v>
      </c>
      <c r="E47" s="131">
        <v>954845.98077000002</v>
      </c>
      <c r="F47" s="131">
        <v>973028.22149000003</v>
      </c>
      <c r="G47" s="131">
        <v>790369.94894999999</v>
      </c>
      <c r="H47" s="131">
        <v>830151.84849999996</v>
      </c>
      <c r="I47" s="131">
        <v>799546.81232999999</v>
      </c>
      <c r="J47" s="131">
        <v>793990.73222999997</v>
      </c>
      <c r="K47" s="131">
        <v>759077.65466999996</v>
      </c>
      <c r="L47" s="131">
        <v>767523.08886999998</v>
      </c>
      <c r="M47" s="131">
        <v>661539.25338999997</v>
      </c>
      <c r="N47" s="131">
        <v>760003.12505000003</v>
      </c>
      <c r="O47" s="132">
        <v>9880007.5988500006</v>
      </c>
    </row>
    <row r="48" spans="1:15" ht="15" x14ac:dyDescent="0.25">
      <c r="A48" s="37">
        <v>2016</v>
      </c>
      <c r="B48" s="40" t="s">
        <v>150</v>
      </c>
      <c r="C48" s="131">
        <v>184487.56275000001</v>
      </c>
      <c r="D48" s="131">
        <v>224287.03159</v>
      </c>
      <c r="E48" s="131">
        <v>273977.01007999998</v>
      </c>
      <c r="F48" s="131">
        <v>251899.78179000001</v>
      </c>
      <c r="G48" s="131">
        <v>234175.89842000001</v>
      </c>
      <c r="H48" s="131">
        <v>240171.26410999999</v>
      </c>
      <c r="I48" s="131">
        <v>0</v>
      </c>
      <c r="J48" s="131">
        <v>0</v>
      </c>
      <c r="K48" s="131">
        <v>0</v>
      </c>
      <c r="L48" s="131">
        <v>0</v>
      </c>
      <c r="M48" s="131">
        <v>0</v>
      </c>
      <c r="N48" s="131">
        <v>0</v>
      </c>
      <c r="O48" s="132">
        <v>1408998.54874</v>
      </c>
    </row>
    <row r="49" spans="1:15" ht="15" x14ac:dyDescent="0.25">
      <c r="A49" s="39">
        <v>2015</v>
      </c>
      <c r="B49" s="40" t="s">
        <v>150</v>
      </c>
      <c r="C49" s="131">
        <v>201065.27963</v>
      </c>
      <c r="D49" s="131">
        <v>214500.38548999999</v>
      </c>
      <c r="E49" s="131">
        <v>255234.01407999999</v>
      </c>
      <c r="F49" s="131">
        <v>264035.47511</v>
      </c>
      <c r="G49" s="131">
        <v>243012.05600000001</v>
      </c>
      <c r="H49" s="131">
        <v>238435.64301999999</v>
      </c>
      <c r="I49" s="131">
        <v>230345.85438</v>
      </c>
      <c r="J49" s="131">
        <v>220589.03412999999</v>
      </c>
      <c r="K49" s="131">
        <v>213315.56121000001</v>
      </c>
      <c r="L49" s="131">
        <v>238482.42027</v>
      </c>
      <c r="M49" s="131">
        <v>214862.83609</v>
      </c>
      <c r="N49" s="131">
        <v>221475.09857999999</v>
      </c>
      <c r="O49" s="132">
        <v>2755353.6579900002</v>
      </c>
    </row>
    <row r="50" spans="1:15" ht="15" x14ac:dyDescent="0.25">
      <c r="A50" s="37">
        <v>2016</v>
      </c>
      <c r="B50" s="40" t="s">
        <v>151</v>
      </c>
      <c r="C50" s="131">
        <v>170271.88844000001</v>
      </c>
      <c r="D50" s="131">
        <v>155622.2353</v>
      </c>
      <c r="E50" s="131">
        <v>194919.39700999999</v>
      </c>
      <c r="F50" s="131">
        <v>248900.32225</v>
      </c>
      <c r="G50" s="131">
        <v>173088.51597000001</v>
      </c>
      <c r="H50" s="131">
        <v>157467.79808000001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2">
        <v>1100270.15705</v>
      </c>
    </row>
    <row r="51" spans="1:15" ht="15" x14ac:dyDescent="0.25">
      <c r="A51" s="39">
        <v>2015</v>
      </c>
      <c r="B51" s="40" t="s">
        <v>151</v>
      </c>
      <c r="C51" s="131">
        <v>286935.63050000003</v>
      </c>
      <c r="D51" s="131">
        <v>143501.87935</v>
      </c>
      <c r="E51" s="131">
        <v>159502.55905000001</v>
      </c>
      <c r="F51" s="131">
        <v>248153.5404</v>
      </c>
      <c r="G51" s="131">
        <v>344006.66226999997</v>
      </c>
      <c r="H51" s="131">
        <v>232756.33554999999</v>
      </c>
      <c r="I51" s="131">
        <v>148979.14981999999</v>
      </c>
      <c r="J51" s="131">
        <v>245693.21844</v>
      </c>
      <c r="K51" s="131">
        <v>148522.46945</v>
      </c>
      <c r="L51" s="131">
        <v>269431.80284000002</v>
      </c>
      <c r="M51" s="131">
        <v>204994.9681</v>
      </c>
      <c r="N51" s="131">
        <v>212299.22250999999</v>
      </c>
      <c r="O51" s="132">
        <v>2644777.4382799999</v>
      </c>
    </row>
    <row r="52" spans="1:15" ht="15" x14ac:dyDescent="0.25">
      <c r="A52" s="37">
        <v>2016</v>
      </c>
      <c r="B52" s="40" t="s">
        <v>152</v>
      </c>
      <c r="C52" s="131">
        <v>118636.14177</v>
      </c>
      <c r="D52" s="131">
        <v>136586.82457999999</v>
      </c>
      <c r="E52" s="131">
        <v>164167.68768999999</v>
      </c>
      <c r="F52" s="131">
        <v>146815.49273999999</v>
      </c>
      <c r="G52" s="131">
        <v>106368.84015</v>
      </c>
      <c r="H52" s="131">
        <v>143123.74471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2">
        <v>815698.73164000001</v>
      </c>
    </row>
    <row r="53" spans="1:15" ht="15" x14ac:dyDescent="0.25">
      <c r="A53" s="39">
        <v>2015</v>
      </c>
      <c r="B53" s="40" t="s">
        <v>152</v>
      </c>
      <c r="C53" s="131">
        <v>99405.476550000007</v>
      </c>
      <c r="D53" s="131">
        <v>97020.904750000002</v>
      </c>
      <c r="E53" s="131">
        <v>136118.54362000001</v>
      </c>
      <c r="F53" s="131">
        <v>127832.47478</v>
      </c>
      <c r="G53" s="131">
        <v>110824.95748</v>
      </c>
      <c r="H53" s="131">
        <v>159703.81526999999</v>
      </c>
      <c r="I53" s="131">
        <v>97948.048179999998</v>
      </c>
      <c r="J53" s="131">
        <v>142957.12294</v>
      </c>
      <c r="K53" s="131">
        <v>162035.99627999999</v>
      </c>
      <c r="L53" s="131">
        <v>129552.53593</v>
      </c>
      <c r="M53" s="131">
        <v>108305.56518999999</v>
      </c>
      <c r="N53" s="131">
        <v>282382.47564999998</v>
      </c>
      <c r="O53" s="132">
        <v>1654087.91662</v>
      </c>
    </row>
    <row r="54" spans="1:15" ht="15" x14ac:dyDescent="0.25">
      <c r="A54" s="37">
        <v>2016</v>
      </c>
      <c r="B54" s="40" t="s">
        <v>153</v>
      </c>
      <c r="C54" s="131">
        <v>254166.64545000001</v>
      </c>
      <c r="D54" s="131">
        <v>280111.49099999998</v>
      </c>
      <c r="E54" s="131">
        <v>314801.88916000002</v>
      </c>
      <c r="F54" s="131">
        <v>304044.26020000002</v>
      </c>
      <c r="G54" s="131">
        <v>287333.06539</v>
      </c>
      <c r="H54" s="131">
        <v>335574.08143999998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0</v>
      </c>
      <c r="O54" s="132">
        <v>1776031.43264</v>
      </c>
    </row>
    <row r="55" spans="1:15" ht="15" x14ac:dyDescent="0.25">
      <c r="A55" s="39">
        <v>2015</v>
      </c>
      <c r="B55" s="40" t="s">
        <v>153</v>
      </c>
      <c r="C55" s="131">
        <v>274711.79819</v>
      </c>
      <c r="D55" s="131">
        <v>295438.31614000001</v>
      </c>
      <c r="E55" s="131">
        <v>315229.46811999998</v>
      </c>
      <c r="F55" s="131">
        <v>327377.02581999998</v>
      </c>
      <c r="G55" s="131">
        <v>295723.90495</v>
      </c>
      <c r="H55" s="131">
        <v>321366.10074999998</v>
      </c>
      <c r="I55" s="131">
        <v>301101.68537000002</v>
      </c>
      <c r="J55" s="131">
        <v>285551.46399999998</v>
      </c>
      <c r="K55" s="131">
        <v>275348.10167</v>
      </c>
      <c r="L55" s="131">
        <v>332935.64954999997</v>
      </c>
      <c r="M55" s="131">
        <v>314580.01377999998</v>
      </c>
      <c r="N55" s="131">
        <v>307670.52947000001</v>
      </c>
      <c r="O55" s="132">
        <v>3647034.0578100001</v>
      </c>
    </row>
    <row r="56" spans="1:15" ht="15" x14ac:dyDescent="0.25">
      <c r="A56" s="37">
        <v>2016</v>
      </c>
      <c r="B56" s="40" t="s">
        <v>154</v>
      </c>
      <c r="C56" s="131">
        <v>4812.4913900000001</v>
      </c>
      <c r="D56" s="131">
        <v>7726.5723200000002</v>
      </c>
      <c r="E56" s="131">
        <v>8985.9395700000005</v>
      </c>
      <c r="F56" s="131">
        <v>9578.3848600000001</v>
      </c>
      <c r="G56" s="131">
        <v>9055.3046200000008</v>
      </c>
      <c r="H56" s="131">
        <v>12974.58293</v>
      </c>
      <c r="I56" s="131">
        <v>0</v>
      </c>
      <c r="J56" s="131">
        <v>0</v>
      </c>
      <c r="K56" s="131">
        <v>0</v>
      </c>
      <c r="L56" s="131">
        <v>0</v>
      </c>
      <c r="M56" s="131">
        <v>0</v>
      </c>
      <c r="N56" s="131">
        <v>0</v>
      </c>
      <c r="O56" s="132">
        <v>53133.275690000002</v>
      </c>
    </row>
    <row r="57" spans="1:15" ht="15" x14ac:dyDescent="0.25">
      <c r="A57" s="39">
        <v>2015</v>
      </c>
      <c r="B57" s="40" t="s">
        <v>154</v>
      </c>
      <c r="C57" s="131">
        <v>5774.0317800000003</v>
      </c>
      <c r="D57" s="131">
        <v>5484.3786399999999</v>
      </c>
      <c r="E57" s="131">
        <v>10630.06632</v>
      </c>
      <c r="F57" s="131">
        <v>11598.083430000001</v>
      </c>
      <c r="G57" s="131">
        <v>9886.9209100000007</v>
      </c>
      <c r="H57" s="131">
        <v>10164.0036</v>
      </c>
      <c r="I57" s="131">
        <v>7190.6043799999998</v>
      </c>
      <c r="J57" s="131">
        <v>7544.5398999999998</v>
      </c>
      <c r="K57" s="131">
        <v>7738.0866800000003</v>
      </c>
      <c r="L57" s="131">
        <v>5502.3909400000002</v>
      </c>
      <c r="M57" s="131">
        <v>10455.980820000001</v>
      </c>
      <c r="N57" s="131">
        <v>9327.0793699999995</v>
      </c>
      <c r="O57" s="132">
        <v>101296.16677</v>
      </c>
    </row>
    <row r="58" spans="1:15" ht="15" x14ac:dyDescent="0.25">
      <c r="A58" s="37">
        <v>2016</v>
      </c>
      <c r="B58" s="38" t="s">
        <v>31</v>
      </c>
      <c r="C58" s="134">
        <f>C60</f>
        <v>236221.49257</v>
      </c>
      <c r="D58" s="134">
        <f t="shared" ref="D58:O58" si="4">D60</f>
        <v>244362.81987000001</v>
      </c>
      <c r="E58" s="134">
        <f t="shared" si="4"/>
        <v>265692.58695000003</v>
      </c>
      <c r="F58" s="134">
        <f t="shared" si="4"/>
        <v>337372.80472000001</v>
      </c>
      <c r="G58" s="134">
        <f t="shared" si="4"/>
        <v>316616.42236999999</v>
      </c>
      <c r="H58" s="134">
        <f t="shared" si="4"/>
        <v>362707.65669999999</v>
      </c>
      <c r="I58" s="134">
        <f t="shared" si="4"/>
        <v>0</v>
      </c>
      <c r="J58" s="134">
        <f t="shared" si="4"/>
        <v>0</v>
      </c>
      <c r="K58" s="134">
        <f t="shared" si="4"/>
        <v>0</v>
      </c>
      <c r="L58" s="134">
        <f t="shared" si="4"/>
        <v>0</v>
      </c>
      <c r="M58" s="134">
        <f t="shared" si="4"/>
        <v>0</v>
      </c>
      <c r="N58" s="134">
        <f t="shared" si="4"/>
        <v>0</v>
      </c>
      <c r="O58" s="134">
        <f t="shared" si="4"/>
        <v>1762973.78318</v>
      </c>
    </row>
    <row r="59" spans="1:15" ht="15" x14ac:dyDescent="0.25">
      <c r="A59" s="39">
        <v>2015</v>
      </c>
      <c r="B59" s="38" t="s">
        <v>31</v>
      </c>
      <c r="C59" s="134">
        <f>C61</f>
        <v>275911.10003999999</v>
      </c>
      <c r="D59" s="134">
        <f t="shared" ref="D59:O59" si="5">D61</f>
        <v>281267.10907000001</v>
      </c>
      <c r="E59" s="134">
        <f t="shared" si="5"/>
        <v>275441.42132000002</v>
      </c>
      <c r="F59" s="134">
        <f t="shared" si="5"/>
        <v>348218.35579</v>
      </c>
      <c r="G59" s="134">
        <f t="shared" si="5"/>
        <v>403889.40522000002</v>
      </c>
      <c r="H59" s="134">
        <f t="shared" si="5"/>
        <v>393504.76014000003</v>
      </c>
      <c r="I59" s="134">
        <f t="shared" si="5"/>
        <v>372407.65275000001</v>
      </c>
      <c r="J59" s="134">
        <f t="shared" si="5"/>
        <v>342593.82049000001</v>
      </c>
      <c r="K59" s="134">
        <f t="shared" si="5"/>
        <v>285769.35791999998</v>
      </c>
      <c r="L59" s="134">
        <f t="shared" si="5"/>
        <v>315520.68541999999</v>
      </c>
      <c r="M59" s="134">
        <f t="shared" si="5"/>
        <v>291657.45085000002</v>
      </c>
      <c r="N59" s="134">
        <f t="shared" si="5"/>
        <v>309047.22055999999</v>
      </c>
      <c r="O59" s="134">
        <f t="shared" si="5"/>
        <v>3895228.3395699998</v>
      </c>
    </row>
    <row r="60" spans="1:15" ht="15" x14ac:dyDescent="0.25">
      <c r="A60" s="37">
        <v>2016</v>
      </c>
      <c r="B60" s="40" t="s">
        <v>155</v>
      </c>
      <c r="C60" s="131">
        <v>236221.49257</v>
      </c>
      <c r="D60" s="131">
        <v>244362.81987000001</v>
      </c>
      <c r="E60" s="131">
        <v>265692.58695000003</v>
      </c>
      <c r="F60" s="131">
        <v>337372.80472000001</v>
      </c>
      <c r="G60" s="131">
        <v>316616.42236999999</v>
      </c>
      <c r="H60" s="131">
        <v>362707.65669999999</v>
      </c>
      <c r="I60" s="131">
        <v>0</v>
      </c>
      <c r="J60" s="131">
        <v>0</v>
      </c>
      <c r="K60" s="131">
        <v>0</v>
      </c>
      <c r="L60" s="131">
        <v>0</v>
      </c>
      <c r="M60" s="131">
        <v>0</v>
      </c>
      <c r="N60" s="131">
        <v>0</v>
      </c>
      <c r="O60" s="132">
        <v>1762973.78318</v>
      </c>
    </row>
    <row r="61" spans="1:15" ht="15.75" thickBot="1" x14ac:dyDescent="0.3">
      <c r="A61" s="39">
        <v>2015</v>
      </c>
      <c r="B61" s="40" t="s">
        <v>155</v>
      </c>
      <c r="C61" s="131">
        <v>275911.10003999999</v>
      </c>
      <c r="D61" s="131">
        <v>281267.10907000001</v>
      </c>
      <c r="E61" s="131">
        <v>275441.42132000002</v>
      </c>
      <c r="F61" s="131">
        <v>348218.35579</v>
      </c>
      <c r="G61" s="131">
        <v>403889.40522000002</v>
      </c>
      <c r="H61" s="131">
        <v>393504.76014000003</v>
      </c>
      <c r="I61" s="131">
        <v>372407.65275000001</v>
      </c>
      <c r="J61" s="131">
        <v>342593.82049000001</v>
      </c>
      <c r="K61" s="131">
        <v>285769.35791999998</v>
      </c>
      <c r="L61" s="131">
        <v>315520.68541999999</v>
      </c>
      <c r="M61" s="131">
        <v>291657.45085000002</v>
      </c>
      <c r="N61" s="131">
        <v>309047.22055999999</v>
      </c>
      <c r="O61" s="132">
        <v>3895228.3395699998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5">
        <v>2607319.6609999998</v>
      </c>
      <c r="D62" s="135">
        <v>2383772.9539999999</v>
      </c>
      <c r="E62" s="135">
        <v>2918943.5210000002</v>
      </c>
      <c r="F62" s="135">
        <v>2742857.9219999998</v>
      </c>
      <c r="G62" s="135">
        <v>3000325.2429999998</v>
      </c>
      <c r="H62" s="135">
        <v>2770693.8810000001</v>
      </c>
      <c r="I62" s="135">
        <v>3103851.8620000002</v>
      </c>
      <c r="J62" s="135">
        <v>2975888.9739999999</v>
      </c>
      <c r="K62" s="135">
        <v>3218206.861</v>
      </c>
      <c r="L62" s="135">
        <v>3501128.02</v>
      </c>
      <c r="M62" s="135">
        <v>3593604.8960000002</v>
      </c>
      <c r="N62" s="135">
        <v>3242495.2340000002</v>
      </c>
      <c r="O62" s="136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5">
        <v>12301777.238</v>
      </c>
      <c r="D75" s="135">
        <v>12232103.07</v>
      </c>
      <c r="E75" s="135">
        <v>12520029.675000001</v>
      </c>
      <c r="F75" s="135">
        <v>13349560.251</v>
      </c>
      <c r="G75" s="135">
        <v>11080578.865</v>
      </c>
      <c r="H75" s="135">
        <v>11949819.376</v>
      </c>
      <c r="I75" s="135">
        <v>11129730.646</v>
      </c>
      <c r="J75" s="135">
        <v>11022220.824999999</v>
      </c>
      <c r="K75" s="135">
        <v>11582284.753</v>
      </c>
      <c r="L75" s="135">
        <v>13240720.723999999</v>
      </c>
      <c r="M75" s="135">
        <v>11682670.530999999</v>
      </c>
      <c r="N75" s="135">
        <v>11752570.257999999</v>
      </c>
      <c r="O75" s="135">
        <v>143844066.21200001</v>
      </c>
    </row>
    <row r="76" spans="1:15" ht="13.5" thickBot="1" x14ac:dyDescent="0.25">
      <c r="A76" s="41">
        <v>2016</v>
      </c>
      <c r="B76" s="42" t="s">
        <v>40</v>
      </c>
      <c r="C76" s="135">
        <v>9549666.2229999993</v>
      </c>
      <c r="D76" s="135">
        <v>12370279.805</v>
      </c>
      <c r="E76" s="135">
        <v>12764782.028999999</v>
      </c>
      <c r="F76" s="135">
        <v>11964411.59</v>
      </c>
      <c r="G76" s="135">
        <v>12140006.731000001</v>
      </c>
      <c r="H76" s="135"/>
      <c r="I76" s="135"/>
      <c r="J76" s="135"/>
      <c r="K76" s="135"/>
      <c r="L76" s="135"/>
      <c r="M76" s="135"/>
      <c r="N76" s="135"/>
      <c r="O76" s="136">
        <f>SUM(C76:N76)</f>
        <v>58789146.377999999</v>
      </c>
    </row>
    <row r="77" spans="1:15" x14ac:dyDescent="0.2">
      <c r="B77" s="44" t="s">
        <v>62</v>
      </c>
    </row>
    <row r="79" spans="1:15" x14ac:dyDescent="0.2">
      <c r="C79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F3" sqref="F3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5" t="s">
        <v>63</v>
      </c>
      <c r="B2" s="155"/>
      <c r="C2" s="155"/>
      <c r="D2" s="155"/>
    </row>
    <row r="3" spans="1:4" ht="15.75" x14ac:dyDescent="0.25">
      <c r="A3" s="154" t="s">
        <v>64</v>
      </c>
      <c r="B3" s="154"/>
      <c r="C3" s="154"/>
      <c r="D3" s="154"/>
    </row>
    <row r="5" spans="1:4" x14ac:dyDescent="0.2">
      <c r="A5" s="59" t="s">
        <v>65</v>
      </c>
      <c r="B5" s="60" t="s">
        <v>222</v>
      </c>
      <c r="C5" s="60" t="s">
        <v>223</v>
      </c>
      <c r="D5" s="61" t="s">
        <v>66</v>
      </c>
    </row>
    <row r="6" spans="1:4" x14ac:dyDescent="0.2">
      <c r="A6" s="62" t="s">
        <v>156</v>
      </c>
      <c r="B6" s="137">
        <v>1848.03304</v>
      </c>
      <c r="C6" s="137">
        <v>14298.886060000001</v>
      </c>
      <c r="D6" s="148">
        <v>673.73541221968628</v>
      </c>
    </row>
    <row r="7" spans="1:4" x14ac:dyDescent="0.2">
      <c r="A7" s="62" t="s">
        <v>157</v>
      </c>
      <c r="B7" s="137">
        <v>7329.2305500000002</v>
      </c>
      <c r="C7" s="137">
        <v>15517.519060000001</v>
      </c>
      <c r="D7" s="148">
        <v>111.72098427167091</v>
      </c>
    </row>
    <row r="8" spans="1:4" x14ac:dyDescent="0.2">
      <c r="A8" s="62" t="s">
        <v>158</v>
      </c>
      <c r="B8" s="137">
        <v>18045.37141</v>
      </c>
      <c r="C8" s="137">
        <v>38193.135470000001</v>
      </c>
      <c r="D8" s="148">
        <v>111.65059228891759</v>
      </c>
    </row>
    <row r="9" spans="1:4" x14ac:dyDescent="0.2">
      <c r="A9" s="62" t="s">
        <v>159</v>
      </c>
      <c r="B9" s="137">
        <v>42876.02794</v>
      </c>
      <c r="C9" s="137">
        <v>77790.718819999995</v>
      </c>
      <c r="D9" s="148">
        <v>81.431729004512817</v>
      </c>
    </row>
    <row r="10" spans="1:4" x14ac:dyDescent="0.2">
      <c r="A10" s="62" t="s">
        <v>160</v>
      </c>
      <c r="B10" s="137">
        <v>13391.773499999999</v>
      </c>
      <c r="C10" s="137">
        <v>24208.905309999998</v>
      </c>
      <c r="D10" s="148">
        <v>80.774453137218913</v>
      </c>
    </row>
    <row r="11" spans="1:4" x14ac:dyDescent="0.2">
      <c r="A11" s="62" t="s">
        <v>161</v>
      </c>
      <c r="B11" s="137">
        <v>31372.79667</v>
      </c>
      <c r="C11" s="137">
        <v>56280.126649999998</v>
      </c>
      <c r="D11" s="148">
        <v>79.391487606259361</v>
      </c>
    </row>
    <row r="12" spans="1:4" x14ac:dyDescent="0.2">
      <c r="A12" s="62" t="s">
        <v>162</v>
      </c>
      <c r="B12" s="137">
        <v>12426.515950000001</v>
      </c>
      <c r="C12" s="137">
        <v>21802.299340000001</v>
      </c>
      <c r="D12" s="148">
        <v>75.449815762719879</v>
      </c>
    </row>
    <row r="13" spans="1:4" x14ac:dyDescent="0.2">
      <c r="A13" s="62" t="s">
        <v>163</v>
      </c>
      <c r="B13" s="137">
        <v>10248.21355</v>
      </c>
      <c r="C13" s="137">
        <v>17839.007799999999</v>
      </c>
      <c r="D13" s="148">
        <v>74.069438668166711</v>
      </c>
    </row>
    <row r="14" spans="1:4" x14ac:dyDescent="0.2">
      <c r="A14" s="62" t="s">
        <v>164</v>
      </c>
      <c r="B14" s="137">
        <v>133010.51201999999</v>
      </c>
      <c r="C14" s="137">
        <v>231376.74807999999</v>
      </c>
      <c r="D14" s="148">
        <v>73.953730848889037</v>
      </c>
    </row>
    <row r="15" spans="1:4" x14ac:dyDescent="0.2">
      <c r="A15" s="62" t="s">
        <v>165</v>
      </c>
      <c r="B15" s="137">
        <v>11541.17699</v>
      </c>
      <c r="C15" s="137">
        <v>18642.955610000001</v>
      </c>
      <c r="D15" s="148">
        <v>61.534266619023576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5" t="s">
        <v>68</v>
      </c>
      <c r="B18" s="155"/>
      <c r="C18" s="155"/>
      <c r="D18" s="155"/>
    </row>
    <row r="19" spans="1:4" ht="15.75" x14ac:dyDescent="0.25">
      <c r="A19" s="154" t="s">
        <v>69</v>
      </c>
      <c r="B19" s="154"/>
      <c r="C19" s="154"/>
      <c r="D19" s="154"/>
    </row>
    <row r="20" spans="1:4" x14ac:dyDescent="0.2">
      <c r="A20" s="31"/>
    </row>
    <row r="21" spans="1:4" x14ac:dyDescent="0.2">
      <c r="A21" s="59" t="s">
        <v>65</v>
      </c>
      <c r="B21" s="60" t="s">
        <v>222</v>
      </c>
      <c r="C21" s="60" t="s">
        <v>223</v>
      </c>
      <c r="D21" s="61" t="s">
        <v>66</v>
      </c>
    </row>
    <row r="22" spans="1:4" x14ac:dyDescent="0.2">
      <c r="A22" s="62" t="s">
        <v>166</v>
      </c>
      <c r="B22" s="137">
        <v>1120642.16166</v>
      </c>
      <c r="C22" s="137">
        <v>1217458.9237599999</v>
      </c>
      <c r="D22" s="148">
        <f>(C22-B22)/B22*100</f>
        <v>8.6394002842607573</v>
      </c>
    </row>
    <row r="23" spans="1:4" x14ac:dyDescent="0.2">
      <c r="A23" s="62" t="s">
        <v>167</v>
      </c>
      <c r="B23" s="137">
        <v>810601.43675999995</v>
      </c>
      <c r="C23" s="137">
        <v>774785.37346000003</v>
      </c>
      <c r="D23" s="148">
        <f t="shared" ref="D23:D31" si="0">(C23-B23)/B23*100</f>
        <v>-4.4184554425610045</v>
      </c>
    </row>
    <row r="24" spans="1:4" x14ac:dyDescent="0.2">
      <c r="A24" s="62" t="s">
        <v>168</v>
      </c>
      <c r="B24" s="137">
        <v>587800.87017000001</v>
      </c>
      <c r="C24" s="137">
        <v>716835.58250999998</v>
      </c>
      <c r="D24" s="148">
        <f t="shared" si="0"/>
        <v>21.952113188039579</v>
      </c>
    </row>
    <row r="25" spans="1:4" x14ac:dyDescent="0.2">
      <c r="A25" s="62" t="s">
        <v>169</v>
      </c>
      <c r="B25" s="137">
        <v>535021.76876000001</v>
      </c>
      <c r="C25" s="137">
        <v>634125.90451000002</v>
      </c>
      <c r="D25" s="148">
        <f t="shared" si="0"/>
        <v>18.523383820379866</v>
      </c>
    </row>
    <row r="26" spans="1:4" x14ac:dyDescent="0.2">
      <c r="A26" s="62" t="s">
        <v>170</v>
      </c>
      <c r="B26" s="137">
        <v>671760.47140000004</v>
      </c>
      <c r="C26" s="137">
        <v>571344.33559000003</v>
      </c>
      <c r="D26" s="148">
        <f t="shared" si="0"/>
        <v>-14.948205511515903</v>
      </c>
    </row>
    <row r="27" spans="1:4" x14ac:dyDescent="0.2">
      <c r="A27" s="62" t="s">
        <v>171</v>
      </c>
      <c r="B27" s="137">
        <v>558323.25378000003</v>
      </c>
      <c r="C27" s="137">
        <v>557072.01642</v>
      </c>
      <c r="D27" s="148">
        <f t="shared" si="0"/>
        <v>-0.22410625950626478</v>
      </c>
    </row>
    <row r="28" spans="1:4" x14ac:dyDescent="0.2">
      <c r="A28" s="62" t="s">
        <v>172</v>
      </c>
      <c r="B28" s="137">
        <v>412822.42888999998</v>
      </c>
      <c r="C28" s="137">
        <v>442621.97863999999</v>
      </c>
      <c r="D28" s="148">
        <f t="shared" si="0"/>
        <v>7.2184909696222794</v>
      </c>
    </row>
    <row r="29" spans="1:4" x14ac:dyDescent="0.2">
      <c r="A29" s="62" t="s">
        <v>173</v>
      </c>
      <c r="B29" s="137">
        <v>287747.49883</v>
      </c>
      <c r="C29" s="137">
        <v>333935.42447000003</v>
      </c>
      <c r="D29" s="148">
        <f t="shared" si="0"/>
        <v>16.051547216849194</v>
      </c>
    </row>
    <row r="30" spans="1:4" x14ac:dyDescent="0.2">
      <c r="A30" s="62" t="s">
        <v>174</v>
      </c>
      <c r="B30" s="137">
        <v>330754.43359999999</v>
      </c>
      <c r="C30" s="137">
        <v>317522.68150000001</v>
      </c>
      <c r="D30" s="148">
        <f t="shared" si="0"/>
        <v>-4.000476110322345</v>
      </c>
    </row>
    <row r="31" spans="1:4" x14ac:dyDescent="0.2">
      <c r="A31" s="62" t="s">
        <v>175</v>
      </c>
      <c r="B31" s="137">
        <v>382214.89415000001</v>
      </c>
      <c r="C31" s="137">
        <v>297427.98222000001</v>
      </c>
      <c r="D31" s="148">
        <f t="shared" si="0"/>
        <v>-22.183047606911266</v>
      </c>
    </row>
    <row r="33" spans="1:4" ht="19.5" x14ac:dyDescent="0.3">
      <c r="A33" s="155" t="s">
        <v>70</v>
      </c>
      <c r="B33" s="155"/>
      <c r="C33" s="155"/>
      <c r="D33" s="155"/>
    </row>
    <row r="34" spans="1:4" ht="15.75" x14ac:dyDescent="0.25">
      <c r="A34" s="154" t="s">
        <v>74</v>
      </c>
      <c r="B34" s="154"/>
      <c r="C34" s="154"/>
      <c r="D34" s="154"/>
    </row>
    <row r="36" spans="1:4" x14ac:dyDescent="0.2">
      <c r="A36" s="59" t="s">
        <v>72</v>
      </c>
      <c r="B36" s="60" t="s">
        <v>222</v>
      </c>
      <c r="C36" s="60" t="s">
        <v>223</v>
      </c>
      <c r="D36" s="61" t="s">
        <v>66</v>
      </c>
    </row>
    <row r="37" spans="1:4" x14ac:dyDescent="0.2">
      <c r="A37" s="62" t="s">
        <v>137</v>
      </c>
      <c r="B37" s="137">
        <v>109718.50732999999</v>
      </c>
      <c r="C37" s="137">
        <v>155788.95757999999</v>
      </c>
      <c r="D37" s="148">
        <v>41.989680110607097</v>
      </c>
    </row>
    <row r="38" spans="1:4" x14ac:dyDescent="0.2">
      <c r="A38" s="62" t="s">
        <v>135</v>
      </c>
      <c r="B38" s="137">
        <v>54936.205170000001</v>
      </c>
      <c r="C38" s="137">
        <v>73102.883369999996</v>
      </c>
      <c r="D38" s="148">
        <v>33.068680560994785</v>
      </c>
    </row>
    <row r="39" spans="1:4" x14ac:dyDescent="0.2">
      <c r="A39" s="62" t="s">
        <v>136</v>
      </c>
      <c r="B39" s="137">
        <v>2449.9805200000001</v>
      </c>
      <c r="C39" s="137">
        <v>3180.4496899999999</v>
      </c>
      <c r="D39" s="148">
        <v>29.815305225365627</v>
      </c>
    </row>
    <row r="40" spans="1:4" x14ac:dyDescent="0.2">
      <c r="A40" s="62" t="s">
        <v>154</v>
      </c>
      <c r="B40" s="137">
        <v>10164.0036</v>
      </c>
      <c r="C40" s="137">
        <v>12974.58293</v>
      </c>
      <c r="D40" s="148">
        <v>27.652285857120315</v>
      </c>
    </row>
    <row r="41" spans="1:4" x14ac:dyDescent="0.2">
      <c r="A41" s="62" t="s">
        <v>129</v>
      </c>
      <c r="B41" s="137">
        <v>480768.24197999999</v>
      </c>
      <c r="C41" s="137">
        <v>535587.33204000001</v>
      </c>
      <c r="D41" s="148">
        <v>11.402394183574312</v>
      </c>
    </row>
    <row r="42" spans="1:4" x14ac:dyDescent="0.2">
      <c r="A42" s="62" t="s">
        <v>149</v>
      </c>
      <c r="B42" s="137">
        <v>830151.84849999996</v>
      </c>
      <c r="C42" s="137">
        <v>909197.23935000005</v>
      </c>
      <c r="D42" s="148">
        <v>9.5217990531282908</v>
      </c>
    </row>
    <row r="43" spans="1:4" x14ac:dyDescent="0.2">
      <c r="A43" s="64" t="s">
        <v>145</v>
      </c>
      <c r="B43" s="137">
        <v>53593.840929999998</v>
      </c>
      <c r="C43" s="137">
        <v>58515.610529999998</v>
      </c>
      <c r="D43" s="148">
        <v>9.183461223517126</v>
      </c>
    </row>
    <row r="44" spans="1:4" x14ac:dyDescent="0.2">
      <c r="A44" s="62" t="s">
        <v>144</v>
      </c>
      <c r="B44" s="137">
        <v>1969909.5286900001</v>
      </c>
      <c r="C44" s="137">
        <v>2131505.2350300001</v>
      </c>
      <c r="D44" s="148">
        <v>8.203204461245587</v>
      </c>
    </row>
    <row r="45" spans="1:4" x14ac:dyDescent="0.2">
      <c r="A45" s="62" t="s">
        <v>140</v>
      </c>
      <c r="B45" s="137">
        <v>115520.33348</v>
      </c>
      <c r="C45" s="137">
        <v>124773.24653</v>
      </c>
      <c r="D45" s="148">
        <v>8.0097700303141472</v>
      </c>
    </row>
    <row r="46" spans="1:4" x14ac:dyDescent="0.2">
      <c r="A46" s="62" t="s">
        <v>132</v>
      </c>
      <c r="B46" s="137">
        <v>92532.186530000006</v>
      </c>
      <c r="C46" s="137">
        <v>99644.557939999999</v>
      </c>
      <c r="D46" s="148">
        <v>7.6863756026062218</v>
      </c>
    </row>
    <row r="48" spans="1:4" ht="19.5" x14ac:dyDescent="0.3">
      <c r="A48" s="155" t="s">
        <v>73</v>
      </c>
      <c r="B48" s="155"/>
      <c r="C48" s="155"/>
      <c r="D48" s="155"/>
    </row>
    <row r="49" spans="1:4" ht="15.75" x14ac:dyDescent="0.25">
      <c r="A49" s="154" t="s">
        <v>71</v>
      </c>
      <c r="B49" s="154"/>
      <c r="C49" s="154"/>
      <c r="D49" s="154"/>
    </row>
    <row r="51" spans="1:4" x14ac:dyDescent="0.2">
      <c r="A51" s="59" t="s">
        <v>72</v>
      </c>
      <c r="B51" s="60" t="s">
        <v>222</v>
      </c>
      <c r="C51" s="60" t="s">
        <v>223</v>
      </c>
      <c r="D51" s="61" t="s">
        <v>66</v>
      </c>
    </row>
    <row r="52" spans="1:4" x14ac:dyDescent="0.2">
      <c r="A52" s="62" t="s">
        <v>144</v>
      </c>
      <c r="B52" s="137">
        <v>1969909.5286900001</v>
      </c>
      <c r="C52" s="137">
        <v>2131505.2350300001</v>
      </c>
      <c r="D52" s="148">
        <v>8.203204461245587</v>
      </c>
    </row>
    <row r="53" spans="1:4" x14ac:dyDescent="0.2">
      <c r="A53" s="62" t="s">
        <v>143</v>
      </c>
      <c r="B53" s="137">
        <v>1456441.79174</v>
      </c>
      <c r="C53" s="137">
        <v>1531502.9608799999</v>
      </c>
      <c r="D53" s="148">
        <v>5.1537362883775115</v>
      </c>
    </row>
    <row r="54" spans="1:4" x14ac:dyDescent="0.2">
      <c r="A54" s="62" t="s">
        <v>142</v>
      </c>
      <c r="B54" s="137">
        <v>1416856.8097000001</v>
      </c>
      <c r="C54" s="137">
        <v>1322606.66249</v>
      </c>
      <c r="D54" s="148">
        <v>-6.6520587376755582</v>
      </c>
    </row>
    <row r="55" spans="1:4" x14ac:dyDescent="0.2">
      <c r="A55" s="62" t="s">
        <v>146</v>
      </c>
      <c r="B55" s="137">
        <v>961652.74899999995</v>
      </c>
      <c r="C55" s="137">
        <v>924843.25083999999</v>
      </c>
      <c r="D55" s="148">
        <v>-3.8277328482944939</v>
      </c>
    </row>
    <row r="56" spans="1:4" x14ac:dyDescent="0.2">
      <c r="A56" s="62" t="s">
        <v>149</v>
      </c>
      <c r="B56" s="137">
        <v>830151.84849999996</v>
      </c>
      <c r="C56" s="137">
        <v>909197.23935000005</v>
      </c>
      <c r="D56" s="148">
        <v>9.5217990531282908</v>
      </c>
    </row>
    <row r="57" spans="1:4" x14ac:dyDescent="0.2">
      <c r="A57" s="62" t="s">
        <v>139</v>
      </c>
      <c r="B57" s="137">
        <v>678623.23263999994</v>
      </c>
      <c r="C57" s="137">
        <v>714260.29102999996</v>
      </c>
      <c r="D57" s="148">
        <v>5.2513761209388115</v>
      </c>
    </row>
    <row r="58" spans="1:4" x14ac:dyDescent="0.2">
      <c r="A58" s="62" t="s">
        <v>148</v>
      </c>
      <c r="B58" s="137">
        <v>543286.54151000001</v>
      </c>
      <c r="C58" s="137">
        <v>539023.1642</v>
      </c>
      <c r="D58" s="148">
        <v>-0.78473825214783577</v>
      </c>
    </row>
    <row r="59" spans="1:4" x14ac:dyDescent="0.2">
      <c r="A59" s="62" t="s">
        <v>129</v>
      </c>
      <c r="B59" s="137">
        <v>480768.24197999999</v>
      </c>
      <c r="C59" s="137">
        <v>535587.33204000001</v>
      </c>
      <c r="D59" s="148">
        <v>11.402394183574312</v>
      </c>
    </row>
    <row r="60" spans="1:4" x14ac:dyDescent="0.2">
      <c r="A60" s="62" t="s">
        <v>147</v>
      </c>
      <c r="B60" s="137">
        <v>470042.16327999998</v>
      </c>
      <c r="C60" s="137">
        <v>474763.23475</v>
      </c>
      <c r="D60" s="148">
        <v>1.0043931882739845</v>
      </c>
    </row>
    <row r="61" spans="1:4" x14ac:dyDescent="0.2">
      <c r="A61" s="62" t="s">
        <v>138</v>
      </c>
      <c r="B61" s="137">
        <v>354513.16032999998</v>
      </c>
      <c r="C61" s="137">
        <v>380368.18112999998</v>
      </c>
      <c r="D61" s="148">
        <v>7.2931060657755973</v>
      </c>
    </row>
    <row r="63" spans="1:4" ht="19.5" x14ac:dyDescent="0.3">
      <c r="A63" s="155" t="s">
        <v>75</v>
      </c>
      <c r="B63" s="155"/>
      <c r="C63" s="155"/>
      <c r="D63" s="155"/>
    </row>
    <row r="64" spans="1:4" ht="15.75" x14ac:dyDescent="0.25">
      <c r="A64" s="154" t="s">
        <v>76</v>
      </c>
      <c r="B64" s="154"/>
      <c r="C64" s="154"/>
      <c r="D64" s="154"/>
    </row>
    <row r="66" spans="1:4" x14ac:dyDescent="0.2">
      <c r="A66" s="59" t="s">
        <v>77</v>
      </c>
      <c r="B66" s="60" t="s">
        <v>222</v>
      </c>
      <c r="C66" s="60" t="s">
        <v>223</v>
      </c>
      <c r="D66" s="61" t="s">
        <v>66</v>
      </c>
    </row>
    <row r="67" spans="1:4" x14ac:dyDescent="0.2">
      <c r="A67" s="62" t="s">
        <v>176</v>
      </c>
      <c r="B67" s="63">
        <v>5236277.5742300004</v>
      </c>
      <c r="C67" s="63">
        <v>5296236.2154700002</v>
      </c>
      <c r="D67" s="138">
        <f>(C67-B67)/B67</f>
        <v>1.1450623155480212E-2</v>
      </c>
    </row>
    <row r="68" spans="1:4" x14ac:dyDescent="0.2">
      <c r="A68" s="62" t="s">
        <v>177</v>
      </c>
      <c r="B68" s="63">
        <v>1123781.4879600001</v>
      </c>
      <c r="C68" s="63">
        <v>1255375.23868</v>
      </c>
      <c r="D68" s="138">
        <f t="shared" ref="D68:D76" si="1">(C68-B68)/B68</f>
        <v>0.11709905540345032</v>
      </c>
    </row>
    <row r="69" spans="1:4" x14ac:dyDescent="0.2">
      <c r="A69" s="62" t="s">
        <v>178</v>
      </c>
      <c r="B69" s="63">
        <v>991010.76352000004</v>
      </c>
      <c r="C69" s="63">
        <v>956510.20351000002</v>
      </c>
      <c r="D69" s="138">
        <f t="shared" si="1"/>
        <v>-3.4813506855825127E-2</v>
      </c>
    </row>
    <row r="70" spans="1:4" x14ac:dyDescent="0.2">
      <c r="A70" s="62" t="s">
        <v>179</v>
      </c>
      <c r="B70" s="63">
        <v>691958.49760999996</v>
      </c>
      <c r="C70" s="63">
        <v>727013.42879999999</v>
      </c>
      <c r="D70" s="138">
        <f t="shared" si="1"/>
        <v>5.0660453352446018E-2</v>
      </c>
    </row>
    <row r="71" spans="1:4" x14ac:dyDescent="0.2">
      <c r="A71" s="62" t="s">
        <v>180</v>
      </c>
      <c r="B71" s="63">
        <v>534981.34149000002</v>
      </c>
      <c r="C71" s="63">
        <v>550063.16307000001</v>
      </c>
      <c r="D71" s="138">
        <f t="shared" si="1"/>
        <v>2.8191303902291145E-2</v>
      </c>
    </row>
    <row r="72" spans="1:4" x14ac:dyDescent="0.2">
      <c r="A72" s="62" t="s">
        <v>181</v>
      </c>
      <c r="B72" s="63">
        <v>568944.52038</v>
      </c>
      <c r="C72" s="63">
        <v>544097.72695000004</v>
      </c>
      <c r="D72" s="138">
        <f t="shared" si="1"/>
        <v>-4.3671733429130673E-2</v>
      </c>
    </row>
    <row r="73" spans="1:4" x14ac:dyDescent="0.2">
      <c r="A73" s="62" t="s">
        <v>182</v>
      </c>
      <c r="B73" s="63">
        <v>344052.78045999998</v>
      </c>
      <c r="C73" s="63">
        <v>333659.15126000001</v>
      </c>
      <c r="D73" s="138">
        <f t="shared" si="1"/>
        <v>-3.0209403295923497E-2</v>
      </c>
    </row>
    <row r="74" spans="1:4" x14ac:dyDescent="0.2">
      <c r="A74" s="62" t="s">
        <v>183</v>
      </c>
      <c r="B74" s="63">
        <v>219193.68799000001</v>
      </c>
      <c r="C74" s="63">
        <v>243560.84236000001</v>
      </c>
      <c r="D74" s="138">
        <f t="shared" si="1"/>
        <v>0.11116722654491618</v>
      </c>
    </row>
    <row r="75" spans="1:4" x14ac:dyDescent="0.2">
      <c r="A75" s="62" t="s">
        <v>184</v>
      </c>
      <c r="B75" s="63">
        <v>133638.55567999999</v>
      </c>
      <c r="C75" s="63">
        <v>140436.16412</v>
      </c>
      <c r="D75" s="138">
        <f t="shared" si="1"/>
        <v>5.0865623363043601E-2</v>
      </c>
    </row>
    <row r="76" spans="1:4" x14ac:dyDescent="0.2">
      <c r="A76" s="62" t="s">
        <v>185</v>
      </c>
      <c r="B76" s="63">
        <v>137232.04649000001</v>
      </c>
      <c r="C76" s="63">
        <v>137942.84422</v>
      </c>
      <c r="D76" s="138">
        <f t="shared" si="1"/>
        <v>5.1795316631949116E-3</v>
      </c>
    </row>
    <row r="78" spans="1:4" ht="19.5" x14ac:dyDescent="0.3">
      <c r="A78" s="155" t="s">
        <v>78</v>
      </c>
      <c r="B78" s="155"/>
      <c r="C78" s="155"/>
      <c r="D78" s="155"/>
    </row>
    <row r="79" spans="1:4" ht="15.75" x14ac:dyDescent="0.25">
      <c r="A79" s="154" t="s">
        <v>79</v>
      </c>
      <c r="B79" s="154"/>
      <c r="C79" s="154"/>
      <c r="D79" s="154"/>
    </row>
    <row r="81" spans="1:4" x14ac:dyDescent="0.2">
      <c r="A81" s="59" t="s">
        <v>77</v>
      </c>
      <c r="B81" s="60" t="s">
        <v>222</v>
      </c>
      <c r="C81" s="60" t="s">
        <v>223</v>
      </c>
      <c r="D81" s="61" t="s">
        <v>66</v>
      </c>
    </row>
    <row r="82" spans="1:4" x14ac:dyDescent="0.2">
      <c r="A82" s="62" t="s">
        <v>186</v>
      </c>
      <c r="B82" s="63">
        <v>409.06587999999999</v>
      </c>
      <c r="C82" s="63">
        <v>13891.94874</v>
      </c>
      <c r="D82" s="148">
        <v>3296.0174678953913</v>
      </c>
    </row>
    <row r="83" spans="1:4" x14ac:dyDescent="0.2">
      <c r="A83" s="62" t="s">
        <v>187</v>
      </c>
      <c r="B83" s="63">
        <v>12142.987300000001</v>
      </c>
      <c r="C83" s="63">
        <v>38168.01917</v>
      </c>
      <c r="D83" s="148">
        <v>214.32149459630909</v>
      </c>
    </row>
    <row r="84" spans="1:4" x14ac:dyDescent="0.2">
      <c r="A84" s="62" t="s">
        <v>188</v>
      </c>
      <c r="B84" s="63">
        <v>435.69835999999998</v>
      </c>
      <c r="C84" s="63">
        <v>1076.9210700000001</v>
      </c>
      <c r="D84" s="148">
        <v>147.17124709856608</v>
      </c>
    </row>
    <row r="85" spans="1:4" x14ac:dyDescent="0.2">
      <c r="A85" s="62" t="s">
        <v>189</v>
      </c>
      <c r="B85" s="63">
        <v>6368.9338900000002</v>
      </c>
      <c r="C85" s="63">
        <v>15115.826359999999</v>
      </c>
      <c r="D85" s="148">
        <v>137.33683880333069</v>
      </c>
    </row>
    <row r="86" spans="1:4" x14ac:dyDescent="0.2">
      <c r="A86" s="62" t="s">
        <v>190</v>
      </c>
      <c r="B86" s="63">
        <v>93.575000000000003</v>
      </c>
      <c r="C86" s="63">
        <v>217.93754999999999</v>
      </c>
      <c r="D86" s="148">
        <v>132.9014694095645</v>
      </c>
    </row>
    <row r="87" spans="1:4" x14ac:dyDescent="0.2">
      <c r="A87" s="62" t="s">
        <v>191</v>
      </c>
      <c r="B87" s="63">
        <v>9889.1015299999999</v>
      </c>
      <c r="C87" s="63">
        <v>20080.34806</v>
      </c>
      <c r="D87" s="148">
        <v>103.05533317747218</v>
      </c>
    </row>
    <row r="88" spans="1:4" x14ac:dyDescent="0.2">
      <c r="A88" s="62" t="s">
        <v>192</v>
      </c>
      <c r="B88" s="63">
        <v>323.79763000000003</v>
      </c>
      <c r="C88" s="63">
        <v>546.11729000000003</v>
      </c>
      <c r="D88" s="148">
        <v>68.660064003556784</v>
      </c>
    </row>
    <row r="89" spans="1:4" x14ac:dyDescent="0.2">
      <c r="A89" s="62" t="s">
        <v>193</v>
      </c>
      <c r="B89" s="63">
        <v>845.14353000000006</v>
      </c>
      <c r="C89" s="63">
        <v>1420.47074</v>
      </c>
      <c r="D89" s="148">
        <v>68.074497357862981</v>
      </c>
    </row>
    <row r="90" spans="1:4" x14ac:dyDescent="0.2">
      <c r="A90" s="62" t="s">
        <v>194</v>
      </c>
      <c r="B90" s="63">
        <v>7598.5724899999996</v>
      </c>
      <c r="C90" s="63">
        <v>12043.53602</v>
      </c>
      <c r="D90" s="148">
        <v>58.497349809450846</v>
      </c>
    </row>
    <row r="91" spans="1:4" x14ac:dyDescent="0.2">
      <c r="A91" s="62" t="s">
        <v>195</v>
      </c>
      <c r="B91" s="63">
        <v>2229.9053600000002</v>
      </c>
      <c r="C91" s="63">
        <v>3468.4218599999999</v>
      </c>
      <c r="D91" s="148">
        <v>55.541213641461439</v>
      </c>
    </row>
    <row r="92" spans="1:4" x14ac:dyDescent="0.2">
      <c r="A92" s="67" t="s">
        <v>124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28" zoomScale="80" zoomScaleNormal="80" workbookViewId="0">
      <selection activeCell="B57" sqref="B57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3" t="s">
        <v>218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6" t="s">
        <v>116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8" x14ac:dyDescent="0.2">
      <c r="A6" s="70"/>
      <c r="B6" s="149" t="str">
        <f>SEKTOR_USD!B6</f>
        <v>1 - 30 HAZIRAN</v>
      </c>
      <c r="C6" s="149"/>
      <c r="D6" s="149"/>
      <c r="E6" s="149"/>
      <c r="F6" s="149" t="str">
        <f>SEKTOR_USD!F6</f>
        <v>1 OCAK  -  30 HAZIRAN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71" t="s">
        <v>1</v>
      </c>
      <c r="B7" s="5">
        <f>SEKTOR_USD!B7</f>
        <v>2015</v>
      </c>
      <c r="C7" s="6">
        <f>SEKTOR_USD!C7</f>
        <v>2016</v>
      </c>
      <c r="D7" s="7" t="s">
        <v>120</v>
      </c>
      <c r="E7" s="7" t="s">
        <v>121</v>
      </c>
      <c r="F7" s="5">
        <f>SEKTOR_USD!F7</f>
        <v>2015</v>
      </c>
      <c r="G7" s="6">
        <f>SEKTOR_USD!G7</f>
        <v>2016</v>
      </c>
      <c r="H7" s="7" t="s">
        <v>120</v>
      </c>
      <c r="I7" s="7" t="s">
        <v>121</v>
      </c>
      <c r="J7" s="5" t="str">
        <f>SEKTOR_USD!J7</f>
        <v>2014 - 2015</v>
      </c>
      <c r="K7" s="6" t="str">
        <f>SEKTOR_USD!K7</f>
        <v>2015 - 2016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4355381.5663002236</v>
      </c>
      <c r="C8" s="73">
        <f>SEKTOR_USD!C8*$C$53</f>
        <v>4981356.6398100397</v>
      </c>
      <c r="D8" s="74">
        <f t="shared" ref="D8:D43" si="0">(C8-B8)/B8*100</f>
        <v>14.372450817014515</v>
      </c>
      <c r="E8" s="74">
        <f>C8/C$44*100</f>
        <v>14.407755313772771</v>
      </c>
      <c r="F8" s="73">
        <f>SEKTOR_USD!F8*$B$54</f>
        <v>25984484.667848319</v>
      </c>
      <c r="G8" s="73">
        <f>SEKTOR_USD!G8*$C$54</f>
        <v>28803735.902427305</v>
      </c>
      <c r="H8" s="74">
        <f t="shared" ref="H8:H43" si="1">(G8-F8)/F8*100</f>
        <v>10.849748496522475</v>
      </c>
      <c r="I8" s="74">
        <f>G8/G$44*100</f>
        <v>15.083819447477751</v>
      </c>
      <c r="J8" s="73">
        <f>SEKTOR_USD!J8*$B$55</f>
        <v>51748977.148721665</v>
      </c>
      <c r="K8" s="73">
        <f>SEKTOR_USD!K8*$C$55</f>
        <v>59421052.676985495</v>
      </c>
      <c r="L8" s="74">
        <f t="shared" ref="L8:L43" si="2">(K8-J8)/J8*100</f>
        <v>14.825559752060432</v>
      </c>
      <c r="M8" s="74">
        <f>K8/K$44*100</f>
        <v>15.490153912388438</v>
      </c>
    </row>
    <row r="9" spans="1:13" s="23" customFormat="1" ht="15.75" x14ac:dyDescent="0.25">
      <c r="A9" s="75" t="s">
        <v>3</v>
      </c>
      <c r="B9" s="76">
        <f>SEKTOR_USD!B9*$B$53</f>
        <v>3100841.9076158395</v>
      </c>
      <c r="C9" s="76">
        <f>SEKTOR_USD!C9*$C$53</f>
        <v>3418994.7376091001</v>
      </c>
      <c r="D9" s="77">
        <f t="shared" si="0"/>
        <v>10.260208016792459</v>
      </c>
      <c r="E9" s="77">
        <f t="shared" ref="E9:E44" si="3">C9/C$44*100</f>
        <v>9.8888803112132013</v>
      </c>
      <c r="F9" s="76">
        <f>SEKTOR_USD!F9*$B$54</f>
        <v>18472183.293541823</v>
      </c>
      <c r="G9" s="76">
        <f>SEKTOR_USD!G9*$C$54</f>
        <v>20181554.845721036</v>
      </c>
      <c r="H9" s="77">
        <f t="shared" si="1"/>
        <v>9.2537602351360277</v>
      </c>
      <c r="I9" s="77">
        <f t="shared" ref="I9:I44" si="4">G9/G$44*100</f>
        <v>10.568591883130431</v>
      </c>
      <c r="J9" s="76">
        <f>SEKTOR_USD!J9*$B$55</f>
        <v>36671150.61316134</v>
      </c>
      <c r="K9" s="76">
        <f>SEKTOR_USD!K9*$C$55</f>
        <v>42289219.579920799</v>
      </c>
      <c r="L9" s="77">
        <f t="shared" si="2"/>
        <v>15.320132782370683</v>
      </c>
      <c r="M9" s="77">
        <f t="shared" ref="M9:M44" si="5">K9/K$44*100</f>
        <v>11.02414869168885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1299228.0971267519</v>
      </c>
      <c r="C10" s="78">
        <f>SEKTOR_USD!C10*$C$53</f>
        <v>1560701.4855645602</v>
      </c>
      <c r="D10" s="79">
        <f t="shared" si="0"/>
        <v>20.125287393034196</v>
      </c>
      <c r="E10" s="79">
        <f t="shared" si="3"/>
        <v>4.5140725203552865</v>
      </c>
      <c r="F10" s="78">
        <f>SEKTOR_USD!F10*$B$54</f>
        <v>7849314.173498489</v>
      </c>
      <c r="G10" s="78">
        <f>SEKTOR_USD!G10*$C$54</f>
        <v>9266274.1081900857</v>
      </c>
      <c r="H10" s="79">
        <f t="shared" si="1"/>
        <v>18.052022168709406</v>
      </c>
      <c r="I10" s="79">
        <f t="shared" si="4"/>
        <v>4.8525235084869189</v>
      </c>
      <c r="J10" s="78">
        <f>SEKTOR_USD!J10*$B$55</f>
        <v>15181247.075938398</v>
      </c>
      <c r="K10" s="78">
        <f>SEKTOR_USD!K10*$C$55</f>
        <v>18084495.7139537</v>
      </c>
      <c r="L10" s="79">
        <f t="shared" si="2"/>
        <v>19.123914020323284</v>
      </c>
      <c r="M10" s="79">
        <f t="shared" si="5"/>
        <v>4.7143497029558734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489597.97793832002</v>
      </c>
      <c r="C11" s="78">
        <f>SEKTOR_USD!C11*$C$53</f>
        <v>498416.80027271999</v>
      </c>
      <c r="D11" s="79">
        <f t="shared" si="0"/>
        <v>1.8012374911219451</v>
      </c>
      <c r="E11" s="79">
        <f t="shared" si="3"/>
        <v>1.4415886718917494</v>
      </c>
      <c r="F11" s="78">
        <f>SEKTOR_USD!F11*$B$54</f>
        <v>2548826.2679916956</v>
      </c>
      <c r="G11" s="78">
        <f>SEKTOR_USD!G11*$C$54</f>
        <v>2602397.1531912759</v>
      </c>
      <c r="H11" s="79">
        <f t="shared" si="1"/>
        <v>2.1017864525458854</v>
      </c>
      <c r="I11" s="79">
        <f t="shared" si="4"/>
        <v>1.3628124116378715</v>
      </c>
      <c r="J11" s="78">
        <f>SEKTOR_USD!J11*$B$55</f>
        <v>5355442.8164055711</v>
      </c>
      <c r="K11" s="78">
        <f>SEKTOR_USD!K11*$C$55</f>
        <v>5746702.513057475</v>
      </c>
      <c r="L11" s="79">
        <f t="shared" si="2"/>
        <v>7.3058327773259073</v>
      </c>
      <c r="M11" s="79">
        <f t="shared" si="5"/>
        <v>1.4980769004526104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297941.84266771202</v>
      </c>
      <c r="C12" s="78">
        <f>SEKTOR_USD!C12*$C$53</f>
        <v>345886.79674942006</v>
      </c>
      <c r="D12" s="79">
        <f t="shared" si="0"/>
        <v>16.0920512716235</v>
      </c>
      <c r="E12" s="79">
        <f t="shared" si="3"/>
        <v>1.0004207074842846</v>
      </c>
      <c r="F12" s="78">
        <f>SEKTOR_USD!F12*$B$54</f>
        <v>1559350.461237723</v>
      </c>
      <c r="G12" s="78">
        <f>SEKTOR_USD!G12*$C$54</f>
        <v>1820751.2598805663</v>
      </c>
      <c r="H12" s="79">
        <f t="shared" si="1"/>
        <v>16.763441262290602</v>
      </c>
      <c r="I12" s="79">
        <f t="shared" si="4"/>
        <v>0.95348337298467256</v>
      </c>
      <c r="J12" s="78">
        <f>SEKTOR_USD!J12*$B$55</f>
        <v>3203522.3695948119</v>
      </c>
      <c r="K12" s="78">
        <f>SEKTOR_USD!K12*$C$55</f>
        <v>3863945.0950158751</v>
      </c>
      <c r="L12" s="79">
        <f t="shared" si="2"/>
        <v>20.615517834033252</v>
      </c>
      <c r="M12" s="79">
        <f t="shared" si="5"/>
        <v>1.0072710181722533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250058.98087867201</v>
      </c>
      <c r="C13" s="78">
        <f>SEKTOR_USD!C13*$C$53</f>
        <v>290364.24183716002</v>
      </c>
      <c r="D13" s="79">
        <f t="shared" si="0"/>
        <v>16.118301697008043</v>
      </c>
      <c r="E13" s="79">
        <f t="shared" si="3"/>
        <v>0.83983084343434578</v>
      </c>
      <c r="F13" s="78">
        <f>SEKTOR_USD!F13*$B$54</f>
        <v>1484897.1117424287</v>
      </c>
      <c r="G13" s="78">
        <f>SEKTOR_USD!G13*$C$54</f>
        <v>1742291.7287029081</v>
      </c>
      <c r="H13" s="79">
        <f t="shared" si="1"/>
        <v>17.334171837565489</v>
      </c>
      <c r="I13" s="79">
        <f t="shared" si="4"/>
        <v>0.91239601521182856</v>
      </c>
      <c r="J13" s="78">
        <f>SEKTOR_USD!J13*$B$55</f>
        <v>3302179.7411939702</v>
      </c>
      <c r="K13" s="78">
        <f>SEKTOR_USD!K13*$C$55</f>
        <v>3939002.8354429752</v>
      </c>
      <c r="L13" s="79">
        <f t="shared" si="2"/>
        <v>19.284931292648189</v>
      </c>
      <c r="M13" s="79">
        <f t="shared" si="5"/>
        <v>1.0268374159244458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561002.54302852799</v>
      </c>
      <c r="C14" s="78">
        <f>SEKTOR_USD!C14*$C$53</f>
        <v>454983.70414262003</v>
      </c>
      <c r="D14" s="79">
        <f t="shared" si="0"/>
        <v>-18.898103084091851</v>
      </c>
      <c r="E14" s="79">
        <f t="shared" si="3"/>
        <v>1.3159655802702841</v>
      </c>
      <c r="F14" s="78">
        <f>SEKTOR_USD!F14*$B$54</f>
        <v>3460009.1245515174</v>
      </c>
      <c r="G14" s="78">
        <f>SEKTOR_USD!G14*$C$54</f>
        <v>2706472.4901797939</v>
      </c>
      <c r="H14" s="79">
        <f t="shared" si="1"/>
        <v>-21.778458011130134</v>
      </c>
      <c r="I14" s="79">
        <f t="shared" si="4"/>
        <v>1.4173141470165076</v>
      </c>
      <c r="J14" s="78">
        <f>SEKTOR_USD!J14*$B$55</f>
        <v>6548798.0408623256</v>
      </c>
      <c r="K14" s="78">
        <f>SEKTOR_USD!K14*$C$55</f>
        <v>6965522.5382608492</v>
      </c>
      <c r="L14" s="79">
        <f t="shared" si="2"/>
        <v>6.363373779406559</v>
      </c>
      <c r="M14" s="79">
        <f t="shared" si="5"/>
        <v>1.8158045227573187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47932.037767199996</v>
      </c>
      <c r="C15" s="78">
        <f>SEKTOR_USD!C15*$C$53</f>
        <v>46352.076505780002</v>
      </c>
      <c r="D15" s="79">
        <f t="shared" si="0"/>
        <v>-3.2962530595792137</v>
      </c>
      <c r="E15" s="79">
        <f t="shared" si="3"/>
        <v>0.13406576257628103</v>
      </c>
      <c r="F15" s="78">
        <f>SEKTOR_USD!F15*$B$54</f>
        <v>276925.75809960597</v>
      </c>
      <c r="G15" s="78">
        <f>SEKTOR_USD!G15*$C$54</f>
        <v>263929.62108770601</v>
      </c>
      <c r="H15" s="79">
        <f t="shared" si="1"/>
        <v>-4.6930040387306446</v>
      </c>
      <c r="I15" s="79">
        <f t="shared" si="4"/>
        <v>0.13821355551981324</v>
      </c>
      <c r="J15" s="78">
        <f>SEKTOR_USD!J15*$B$55</f>
        <v>493002.02518965199</v>
      </c>
      <c r="K15" s="78">
        <f>SEKTOR_USD!K15*$C$55</f>
        <v>498152.30349432497</v>
      </c>
      <c r="L15" s="79">
        <f t="shared" si="2"/>
        <v>1.0446769062848624</v>
      </c>
      <c r="M15" s="79">
        <f t="shared" si="5"/>
        <v>0.12986063870131687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148459.600851408</v>
      </c>
      <c r="C16" s="78">
        <f>SEKTOR_USD!C16*$C$53</f>
        <v>213021.80214017999</v>
      </c>
      <c r="D16" s="79">
        <f t="shared" si="0"/>
        <v>43.488060670048391</v>
      </c>
      <c r="E16" s="79">
        <f t="shared" si="3"/>
        <v>0.61613054909709697</v>
      </c>
      <c r="F16" s="78">
        <f>SEKTOR_USD!F16*$B$54</f>
        <v>1175924.7050741189</v>
      </c>
      <c r="G16" s="78">
        <f>SEKTOR_USD!G16*$C$54</f>
        <v>1627114.9559850881</v>
      </c>
      <c r="H16" s="79">
        <f t="shared" si="1"/>
        <v>38.368974557986732</v>
      </c>
      <c r="I16" s="79">
        <f t="shared" si="4"/>
        <v>0.85208072659427192</v>
      </c>
      <c r="J16" s="78">
        <f>SEKTOR_USD!J16*$B$55</f>
        <v>2403993.614346934</v>
      </c>
      <c r="K16" s="78">
        <f>SEKTOR_USD!K16*$C$55</f>
        <v>2947388.0828960249</v>
      </c>
      <c r="L16" s="79">
        <f t="shared" si="2"/>
        <v>22.603823292463645</v>
      </c>
      <c r="M16" s="79">
        <f t="shared" si="5"/>
        <v>0.76833871139549603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6620.8273572480002</v>
      </c>
      <c r="C17" s="78">
        <f>SEKTOR_USD!C17*$C$53</f>
        <v>9267.8303966599997</v>
      </c>
      <c r="D17" s="79">
        <f t="shared" si="0"/>
        <v>39.979943541561354</v>
      </c>
      <c r="E17" s="79">
        <f t="shared" si="3"/>
        <v>2.6805676103872567E-2</v>
      </c>
      <c r="F17" s="78">
        <f>SEKTOR_USD!F17*$B$54</f>
        <v>116935.69134624299</v>
      </c>
      <c r="G17" s="78">
        <f>SEKTOR_USD!G17*$C$54</f>
        <v>152323.528503612</v>
      </c>
      <c r="H17" s="79">
        <f t="shared" si="1"/>
        <v>30.26264842663538</v>
      </c>
      <c r="I17" s="79">
        <f t="shared" si="4"/>
        <v>7.9768145678546939E-2</v>
      </c>
      <c r="J17" s="78">
        <f>SEKTOR_USD!J17*$B$55</f>
        <v>182964.929629672</v>
      </c>
      <c r="K17" s="78">
        <f>SEKTOR_USD!K17*$C$55</f>
        <v>244010.49779957501</v>
      </c>
      <c r="L17" s="79">
        <f t="shared" si="2"/>
        <v>33.364628015577395</v>
      </c>
      <c r="M17" s="79">
        <f t="shared" si="5"/>
        <v>6.3609781329536846E-2</v>
      </c>
    </row>
    <row r="18" spans="1:13" s="23" customFormat="1" ht="15.75" x14ac:dyDescent="0.25">
      <c r="A18" s="75" t="s">
        <v>12</v>
      </c>
      <c r="B18" s="76">
        <f>SEKTOR_USD!B18*$B$53</f>
        <v>296503.29420859198</v>
      </c>
      <c r="C18" s="76">
        <f>SEKTOR_USD!C18*$C$53</f>
        <v>453969.02238812001</v>
      </c>
      <c r="D18" s="77">
        <f t="shared" si="0"/>
        <v>53.107581350765663</v>
      </c>
      <c r="E18" s="77">
        <f t="shared" si="3"/>
        <v>1.3130307800748209</v>
      </c>
      <c r="F18" s="76">
        <f>SEKTOR_USD!F18*$B$54</f>
        <v>2352745.882995354</v>
      </c>
      <c r="G18" s="76">
        <f>SEKTOR_USD!G18*$C$54</f>
        <v>2575269.3524957639</v>
      </c>
      <c r="H18" s="77">
        <f t="shared" si="1"/>
        <v>9.4580324678799723</v>
      </c>
      <c r="I18" s="77">
        <f t="shared" si="4"/>
        <v>1.3486062389009601</v>
      </c>
      <c r="J18" s="76">
        <f>SEKTOR_USD!J18*$B$55</f>
        <v>4906632.9550640602</v>
      </c>
      <c r="K18" s="76">
        <f>SEKTOR_USD!K18*$C$55</f>
        <v>5150913.6143013248</v>
      </c>
      <c r="L18" s="77">
        <f t="shared" si="2"/>
        <v>4.9785802499277301</v>
      </c>
      <c r="M18" s="77">
        <f t="shared" si="5"/>
        <v>1.3427639040438539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296503.29420859198</v>
      </c>
      <c r="C19" s="78">
        <f>SEKTOR_USD!C19*$C$53</f>
        <v>453969.02238812001</v>
      </c>
      <c r="D19" s="79">
        <f t="shared" si="0"/>
        <v>53.107581350765663</v>
      </c>
      <c r="E19" s="79">
        <f t="shared" si="3"/>
        <v>1.3130307800748209</v>
      </c>
      <c r="F19" s="78">
        <f>SEKTOR_USD!F19*$B$54</f>
        <v>2352745.882995354</v>
      </c>
      <c r="G19" s="78">
        <f>SEKTOR_USD!G19*$C$54</f>
        <v>2575269.3524957639</v>
      </c>
      <c r="H19" s="79">
        <f t="shared" si="1"/>
        <v>9.4580324678799723</v>
      </c>
      <c r="I19" s="79">
        <f t="shared" si="4"/>
        <v>1.3486062389009601</v>
      </c>
      <c r="J19" s="78">
        <f>SEKTOR_USD!J19*$B$55</f>
        <v>4906632.9550640602</v>
      </c>
      <c r="K19" s="78">
        <f>SEKTOR_USD!K19*$C$55</f>
        <v>5150913.6143013248</v>
      </c>
      <c r="L19" s="79">
        <f t="shared" si="2"/>
        <v>4.9785802499277301</v>
      </c>
      <c r="M19" s="79">
        <f t="shared" si="5"/>
        <v>1.3427639040438539</v>
      </c>
    </row>
    <row r="20" spans="1:13" s="23" customFormat="1" ht="15.75" x14ac:dyDescent="0.25">
      <c r="A20" s="75" t="s">
        <v>114</v>
      </c>
      <c r="B20" s="76">
        <f>SEKTOR_USD!B20*$B$53</f>
        <v>958036.36447579192</v>
      </c>
      <c r="C20" s="76">
        <f>SEKTOR_USD!C20*$C$53</f>
        <v>1108392.8798128201</v>
      </c>
      <c r="D20" s="77">
        <f t="shared" si="0"/>
        <v>15.694238852749463</v>
      </c>
      <c r="E20" s="77">
        <f t="shared" si="3"/>
        <v>3.2058442224847501</v>
      </c>
      <c r="F20" s="76">
        <f>SEKTOR_USD!F20*$B$54</f>
        <v>5159555.4913111441</v>
      </c>
      <c r="G20" s="76">
        <f>SEKTOR_USD!G20*$C$54</f>
        <v>6046911.704210504</v>
      </c>
      <c r="H20" s="77">
        <f t="shared" si="1"/>
        <v>17.198307381201655</v>
      </c>
      <c r="I20" s="77">
        <f t="shared" si="4"/>
        <v>3.1666213254463589</v>
      </c>
      <c r="J20" s="76">
        <f>SEKTOR_USD!J20*$B$55</f>
        <v>10171193.580496274</v>
      </c>
      <c r="K20" s="76">
        <f>SEKTOR_USD!K20*$C$55</f>
        <v>11980919.482763374</v>
      </c>
      <c r="L20" s="77">
        <f t="shared" si="2"/>
        <v>17.792660103700435</v>
      </c>
      <c r="M20" s="77">
        <f t="shared" si="5"/>
        <v>3.1232413166557347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958036.36447579192</v>
      </c>
      <c r="C21" s="78">
        <f>SEKTOR_USD!C21*$C$53</f>
        <v>1108392.8798128201</v>
      </c>
      <c r="D21" s="79">
        <f t="shared" si="0"/>
        <v>15.694238852749463</v>
      </c>
      <c r="E21" s="79">
        <f t="shared" si="3"/>
        <v>3.2058442224847501</v>
      </c>
      <c r="F21" s="78">
        <f>SEKTOR_USD!F21*$B$54</f>
        <v>5159555.4913111441</v>
      </c>
      <c r="G21" s="78">
        <f>SEKTOR_USD!G21*$C$54</f>
        <v>6046911.704210504</v>
      </c>
      <c r="H21" s="79">
        <f t="shared" si="1"/>
        <v>17.198307381201655</v>
      </c>
      <c r="I21" s="79">
        <f t="shared" si="4"/>
        <v>3.1666213254463589</v>
      </c>
      <c r="J21" s="78">
        <f>SEKTOR_USD!J21*$B$55</f>
        <v>10171193.580496274</v>
      </c>
      <c r="K21" s="78">
        <f>SEKTOR_USD!K21*$C$55</f>
        <v>11980919.482763374</v>
      </c>
      <c r="L21" s="79">
        <f t="shared" si="2"/>
        <v>17.792660103700435</v>
      </c>
      <c r="M21" s="79">
        <f t="shared" si="5"/>
        <v>3.1232413166557347</v>
      </c>
    </row>
    <row r="22" spans="1:13" ht="16.5" x14ac:dyDescent="0.25">
      <c r="A22" s="72" t="s">
        <v>14</v>
      </c>
      <c r="B22" s="73">
        <f>SEKTOR_USD!B22*$B$53</f>
        <v>26081632.234795876</v>
      </c>
      <c r="C22" s="73">
        <f>SEKTOR_USD!C22*$C$53</f>
        <v>28535847.326538898</v>
      </c>
      <c r="D22" s="80">
        <f t="shared" si="0"/>
        <v>9.4097450253470676</v>
      </c>
      <c r="E22" s="80">
        <f t="shared" si="3"/>
        <v>82.535248061987332</v>
      </c>
      <c r="F22" s="73">
        <f>SEKTOR_USD!F22*$B$54</f>
        <v>139693431.89286426</v>
      </c>
      <c r="G22" s="73">
        <f>SEKTOR_USD!G22*$C$54</f>
        <v>157009394.64009854</v>
      </c>
      <c r="H22" s="80">
        <f t="shared" si="1"/>
        <v>12.395688553571006</v>
      </c>
      <c r="I22" s="80">
        <f t="shared" si="4"/>
        <v>82.222020377205624</v>
      </c>
      <c r="J22" s="73">
        <f>SEKTOR_USD!J22*$B$55</f>
        <v>276552804.65357065</v>
      </c>
      <c r="K22" s="73">
        <f>SEKTOR_USD!K22*$C$55</f>
        <v>313521542.66526967</v>
      </c>
      <c r="L22" s="80">
        <f t="shared" si="2"/>
        <v>13.367695929899767</v>
      </c>
      <c r="M22" s="80">
        <f t="shared" si="5"/>
        <v>81.730240915362756</v>
      </c>
    </row>
    <row r="23" spans="1:13" s="23" customFormat="1" ht="15.75" x14ac:dyDescent="0.25">
      <c r="A23" s="75" t="s">
        <v>15</v>
      </c>
      <c r="B23" s="76">
        <f>SEKTOR_USD!B23*$B$53</f>
        <v>2667062.6048261761</v>
      </c>
      <c r="C23" s="76">
        <f>SEKTOR_USD!C23*$C$53</f>
        <v>2947273.0094821202</v>
      </c>
      <c r="D23" s="77">
        <f t="shared" si="0"/>
        <v>10.506330228202748</v>
      </c>
      <c r="E23" s="77">
        <f t="shared" si="3"/>
        <v>8.5245027477342799</v>
      </c>
      <c r="F23" s="76">
        <f>SEKTOR_USD!F23*$B$54</f>
        <v>14717496.783488499</v>
      </c>
      <c r="G23" s="76">
        <f>SEKTOR_USD!G23*$C$54</f>
        <v>16582208.990250612</v>
      </c>
      <c r="H23" s="77">
        <f t="shared" si="1"/>
        <v>12.670036448413741</v>
      </c>
      <c r="I23" s="77">
        <f t="shared" si="4"/>
        <v>8.6837015620673217</v>
      </c>
      <c r="J23" s="76">
        <f>SEKTOR_USD!J23*$B$55</f>
        <v>29333096.673869882</v>
      </c>
      <c r="K23" s="76">
        <f>SEKTOR_USD!K23*$C$55</f>
        <v>32969194.060441278</v>
      </c>
      <c r="L23" s="77">
        <f t="shared" si="2"/>
        <v>12.395886554352293</v>
      </c>
      <c r="M23" s="77">
        <f t="shared" si="5"/>
        <v>8.5945614787372779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1833911.4238863357</v>
      </c>
      <c r="C24" s="78">
        <f>SEKTOR_USD!C24*$C$53</f>
        <v>2081354.4880614199</v>
      </c>
      <c r="D24" s="79">
        <f t="shared" si="0"/>
        <v>13.492639881740578</v>
      </c>
      <c r="E24" s="79">
        <f t="shared" si="3"/>
        <v>6.0199757522993345</v>
      </c>
      <c r="F24" s="78">
        <f>SEKTOR_USD!F24*$B$54</f>
        <v>10228694.182449434</v>
      </c>
      <c r="G24" s="78">
        <f>SEKTOR_USD!G24*$C$54</f>
        <v>11692512.763315191</v>
      </c>
      <c r="H24" s="79">
        <f t="shared" si="1"/>
        <v>14.310903764992819</v>
      </c>
      <c r="I24" s="79">
        <f t="shared" si="4"/>
        <v>6.1230859776878077</v>
      </c>
      <c r="J24" s="78">
        <f>SEKTOR_USD!J24*$B$55</f>
        <v>19948717.714514546</v>
      </c>
      <c r="K24" s="78">
        <f>SEKTOR_USD!K24*$C$55</f>
        <v>23079978.14185445</v>
      </c>
      <c r="L24" s="79">
        <f t="shared" si="2"/>
        <v>15.696549884314726</v>
      </c>
      <c r="M24" s="79">
        <f t="shared" si="5"/>
        <v>6.0165950888708393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312182.14919635199</v>
      </c>
      <c r="C25" s="78">
        <f>SEKTOR_USD!C25*$C$53</f>
        <v>363589.24038842</v>
      </c>
      <c r="D25" s="79">
        <f t="shared" si="0"/>
        <v>16.467018157317732</v>
      </c>
      <c r="E25" s="79">
        <f t="shared" si="3"/>
        <v>1.0516221160259325</v>
      </c>
      <c r="F25" s="78">
        <f>SEKTOR_USD!F25*$B$54</f>
        <v>1928043.751903038</v>
      </c>
      <c r="G25" s="78">
        <f>SEKTOR_USD!G25*$C$54</f>
        <v>2054454.846563698</v>
      </c>
      <c r="H25" s="79">
        <f t="shared" si="1"/>
        <v>6.5564432620311859</v>
      </c>
      <c r="I25" s="79">
        <f t="shared" si="4"/>
        <v>1.0758682857507718</v>
      </c>
      <c r="J25" s="78">
        <f>SEKTOR_USD!J25*$B$55</f>
        <v>4111793.0067007355</v>
      </c>
      <c r="K25" s="78">
        <f>SEKTOR_USD!K25*$C$55</f>
        <v>4127550.0068877749</v>
      </c>
      <c r="L25" s="79">
        <f t="shared" si="2"/>
        <v>0.38321482042897503</v>
      </c>
      <c r="M25" s="79">
        <f t="shared" si="5"/>
        <v>1.0759887616823549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520969.03174348804</v>
      </c>
      <c r="C26" s="78">
        <f>SEKTOR_USD!C26*$C$53</f>
        <v>502329.28103228007</v>
      </c>
      <c r="D26" s="79">
        <f t="shared" si="0"/>
        <v>-3.5778999471096617</v>
      </c>
      <c r="E26" s="79">
        <f t="shared" si="3"/>
        <v>1.4529048794090123</v>
      </c>
      <c r="F26" s="78">
        <f>SEKTOR_USD!F26*$B$54</f>
        <v>2560758.8491360261</v>
      </c>
      <c r="G26" s="78">
        <f>SEKTOR_USD!G26*$C$54</f>
        <v>2835241.3803717219</v>
      </c>
      <c r="H26" s="79">
        <f t="shared" si="1"/>
        <v>10.718796552369756</v>
      </c>
      <c r="I26" s="79">
        <f t="shared" si="4"/>
        <v>1.4847472986287418</v>
      </c>
      <c r="J26" s="78">
        <f>SEKTOR_USD!J26*$B$55</f>
        <v>5272585.9526545983</v>
      </c>
      <c r="K26" s="78">
        <f>SEKTOR_USD!K26*$C$55</f>
        <v>5761665.9116990501</v>
      </c>
      <c r="L26" s="79">
        <f t="shared" si="2"/>
        <v>9.2759030091906585</v>
      </c>
      <c r="M26" s="79">
        <f t="shared" si="5"/>
        <v>1.5019776281840833</v>
      </c>
    </row>
    <row r="27" spans="1:13" s="23" customFormat="1" ht="15.75" x14ac:dyDescent="0.25">
      <c r="A27" s="75" t="s">
        <v>19</v>
      </c>
      <c r="B27" s="76">
        <f>SEKTOR_USD!B27*$B$53</f>
        <v>3828913.8425332801</v>
      </c>
      <c r="C27" s="76">
        <f>SEKTOR_USD!C27*$C$53</f>
        <v>3854075.8144958601</v>
      </c>
      <c r="D27" s="77">
        <f t="shared" si="0"/>
        <v>0.65715691178708702</v>
      </c>
      <c r="E27" s="77">
        <f t="shared" si="3"/>
        <v>11.147280813465986</v>
      </c>
      <c r="F27" s="76">
        <f>SEKTOR_USD!F27*$B$54</f>
        <v>20386453.895448793</v>
      </c>
      <c r="G27" s="76">
        <f>SEKTOR_USD!G27*$C$54</f>
        <v>20454993.915472455</v>
      </c>
      <c r="H27" s="77">
        <f t="shared" si="1"/>
        <v>0.33620373790933755</v>
      </c>
      <c r="I27" s="77">
        <f t="shared" si="4"/>
        <v>10.711785306788684</v>
      </c>
      <c r="J27" s="76">
        <f>SEKTOR_USD!J27*$B$55</f>
        <v>40185907.341460794</v>
      </c>
      <c r="K27" s="76">
        <f>SEKTOR_USD!K27*$C$55</f>
        <v>41889764.525235876</v>
      </c>
      <c r="L27" s="77">
        <f t="shared" si="2"/>
        <v>4.23993707370437</v>
      </c>
      <c r="M27" s="77">
        <f t="shared" si="5"/>
        <v>10.920016906750824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3828913.8425332801</v>
      </c>
      <c r="C28" s="78">
        <f>SEKTOR_USD!C28*$C$53</f>
        <v>3854075.8144958601</v>
      </c>
      <c r="D28" s="79">
        <f t="shared" si="0"/>
        <v>0.65715691178708702</v>
      </c>
      <c r="E28" s="79">
        <f t="shared" si="3"/>
        <v>11.147280813465986</v>
      </c>
      <c r="F28" s="78">
        <f>SEKTOR_USD!F28*$B$54</f>
        <v>20386453.895448793</v>
      </c>
      <c r="G28" s="78">
        <f>SEKTOR_USD!G28*$C$54</f>
        <v>20454993.915472455</v>
      </c>
      <c r="H28" s="79">
        <f t="shared" si="1"/>
        <v>0.33620373790933755</v>
      </c>
      <c r="I28" s="79">
        <f t="shared" si="4"/>
        <v>10.711785306788684</v>
      </c>
      <c r="J28" s="78">
        <f>SEKTOR_USD!J28*$B$55</f>
        <v>40185907.341460794</v>
      </c>
      <c r="K28" s="78">
        <f>SEKTOR_USD!K28*$C$55</f>
        <v>41889764.525235876</v>
      </c>
      <c r="L28" s="79">
        <f t="shared" si="2"/>
        <v>4.23993707370437</v>
      </c>
      <c r="M28" s="79">
        <f t="shared" si="5"/>
        <v>10.920016906750824</v>
      </c>
    </row>
    <row r="29" spans="1:13" s="23" customFormat="1" ht="15.75" x14ac:dyDescent="0.25">
      <c r="A29" s="75" t="s">
        <v>21</v>
      </c>
      <c r="B29" s="76">
        <f>SEKTOR_USD!B29*$B$53</f>
        <v>19585655.787436418</v>
      </c>
      <c r="C29" s="76">
        <f>SEKTOR_USD!C29*$C$53</f>
        <v>21734498.502560921</v>
      </c>
      <c r="D29" s="77">
        <f t="shared" si="0"/>
        <v>10.971512715458411</v>
      </c>
      <c r="E29" s="77">
        <f t="shared" si="3"/>
        <v>62.863464500787082</v>
      </c>
      <c r="F29" s="76">
        <f>SEKTOR_USD!F29*$B$54</f>
        <v>104589481.21392699</v>
      </c>
      <c r="G29" s="76">
        <f>SEKTOR_USD!G29*$C$54</f>
        <v>119972191.73437549</v>
      </c>
      <c r="H29" s="77">
        <f t="shared" si="1"/>
        <v>14.707703243106025</v>
      </c>
      <c r="I29" s="77">
        <f t="shared" si="4"/>
        <v>62.826533508349634</v>
      </c>
      <c r="J29" s="76">
        <f>SEKTOR_USD!J29*$B$55</f>
        <v>207033800.63824001</v>
      </c>
      <c r="K29" s="76">
        <f>SEKTOR_USD!K29*$C$55</f>
        <v>238662584.07959253</v>
      </c>
      <c r="L29" s="77">
        <f t="shared" si="2"/>
        <v>15.277110956688174</v>
      </c>
      <c r="M29" s="77">
        <f t="shared" si="5"/>
        <v>62.215662529874663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3935888.297998176</v>
      </c>
      <c r="C30" s="78">
        <f>SEKTOR_USD!C30*$C$53</f>
        <v>4462799.62800432</v>
      </c>
      <c r="D30" s="79">
        <f t="shared" si="0"/>
        <v>13.38735477513768</v>
      </c>
      <c r="E30" s="79">
        <f t="shared" si="3"/>
        <v>12.90791439039273</v>
      </c>
      <c r="F30" s="78">
        <f>SEKTOR_USD!F30*$B$54</f>
        <v>20912597.666714754</v>
      </c>
      <c r="G30" s="78">
        <f>SEKTOR_USD!G30*$C$54</f>
        <v>25473821.362294115</v>
      </c>
      <c r="H30" s="79">
        <f t="shared" si="1"/>
        <v>21.810890106871657</v>
      </c>
      <c r="I30" s="79">
        <f t="shared" si="4"/>
        <v>13.340023786073035</v>
      </c>
      <c r="J30" s="78">
        <f>SEKTOR_USD!J30*$B$55</f>
        <v>41695052.816434473</v>
      </c>
      <c r="K30" s="78">
        <f>SEKTOR_USD!K30*$C$55</f>
        <v>50791674.672037125</v>
      </c>
      <c r="L30" s="79">
        <f t="shared" si="2"/>
        <v>21.81702921843317</v>
      </c>
      <c r="M30" s="79">
        <f t="shared" si="5"/>
        <v>13.240607877055377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5323483.5103318561</v>
      </c>
      <c r="C31" s="78">
        <f>SEKTOR_USD!C31*$C$53</f>
        <v>6211206.2548774201</v>
      </c>
      <c r="D31" s="79">
        <f t="shared" si="0"/>
        <v>16.675598653074914</v>
      </c>
      <c r="E31" s="79">
        <f t="shared" si="3"/>
        <v>17.964893179594029</v>
      </c>
      <c r="F31" s="78">
        <f>SEKTOR_USD!F31*$B$54</f>
        <v>26891184.517403975</v>
      </c>
      <c r="G31" s="78">
        <f>SEKTOR_USD!G31*$C$54</f>
        <v>34199905.550847434</v>
      </c>
      <c r="H31" s="79">
        <f t="shared" si="1"/>
        <v>27.178873540186576</v>
      </c>
      <c r="I31" s="79">
        <f t="shared" si="4"/>
        <v>17.909662906133732</v>
      </c>
      <c r="J31" s="78">
        <f>SEKTOR_USD!J31*$B$55</f>
        <v>50275910.404111564</v>
      </c>
      <c r="K31" s="78">
        <f>SEKTOR_USD!K31*$C$55</f>
        <v>64857860.158975028</v>
      </c>
      <c r="L31" s="79">
        <f t="shared" si="2"/>
        <v>29.003850228977555</v>
      </c>
      <c r="M31" s="79">
        <f t="shared" si="5"/>
        <v>16.907445947685236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144831.995729232</v>
      </c>
      <c r="C32" s="78">
        <f>SEKTOR_USD!C32*$C$53</f>
        <v>170514.48908442</v>
      </c>
      <c r="D32" s="79">
        <f t="shared" si="0"/>
        <v>17.732610274322415</v>
      </c>
      <c r="E32" s="79">
        <f t="shared" si="3"/>
        <v>0.49318513285067395</v>
      </c>
      <c r="F32" s="78">
        <f>SEKTOR_USD!F32*$B$54</f>
        <v>1136276.2640559329</v>
      </c>
      <c r="G32" s="78">
        <f>SEKTOR_USD!G32*$C$54</f>
        <v>1068278.8388307239</v>
      </c>
      <c r="H32" s="79">
        <f t="shared" si="1"/>
        <v>-5.9842335333567993</v>
      </c>
      <c r="I32" s="79">
        <f t="shared" si="4"/>
        <v>0.55943177576232084</v>
      </c>
      <c r="J32" s="78">
        <f>SEKTOR_USD!J32*$B$55</f>
        <v>2751430.9087242717</v>
      </c>
      <c r="K32" s="78">
        <f>SEKTOR_USD!K32*$C$55</f>
        <v>2760695.0113281752</v>
      </c>
      <c r="L32" s="79">
        <f t="shared" si="2"/>
        <v>0.33670126240600018</v>
      </c>
      <c r="M32" s="79">
        <f t="shared" si="5"/>
        <v>0.719670700939959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2598770.3888975997</v>
      </c>
      <c r="C33" s="78">
        <f>SEKTOR_USD!C33*$C$53</f>
        <v>2694993.2329477603</v>
      </c>
      <c r="D33" s="79">
        <f t="shared" si="0"/>
        <v>3.7026296921513873</v>
      </c>
      <c r="E33" s="79">
        <f t="shared" si="3"/>
        <v>7.7948249603877899</v>
      </c>
      <c r="F33" s="78">
        <f>SEKTOR_USD!F33*$B$54</f>
        <v>13000305.63868136</v>
      </c>
      <c r="G33" s="78">
        <f>SEKTOR_USD!G33*$C$54</f>
        <v>14435059.603522982</v>
      </c>
      <c r="H33" s="79">
        <f t="shared" si="1"/>
        <v>11.036309489314069</v>
      </c>
      <c r="I33" s="79">
        <f t="shared" si="4"/>
        <v>7.5592913888219524</v>
      </c>
      <c r="J33" s="78">
        <f>SEKTOR_USD!J33*$B$55</f>
        <v>26697198.41820607</v>
      </c>
      <c r="K33" s="78">
        <f>SEKTOR_USD!K33*$C$55</f>
        <v>29984800.700069197</v>
      </c>
      <c r="L33" s="79">
        <f t="shared" si="2"/>
        <v>12.314409288808211</v>
      </c>
      <c r="M33" s="79">
        <f t="shared" si="5"/>
        <v>7.8165760610339889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1270241.9420478719</v>
      </c>
      <c r="C34" s="78">
        <f>SEKTOR_USD!C34*$C$53</f>
        <v>1383460.0660615</v>
      </c>
      <c r="D34" s="79">
        <f t="shared" si="0"/>
        <v>8.913114916603913</v>
      </c>
      <c r="E34" s="79">
        <f t="shared" si="3"/>
        <v>4.0014308469489785</v>
      </c>
      <c r="F34" s="78">
        <f>SEKTOR_USD!F34*$B$54</f>
        <v>6980705.7179283267</v>
      </c>
      <c r="G34" s="78">
        <f>SEKTOR_USD!G34*$C$54</f>
        <v>7907475.0633622613</v>
      </c>
      <c r="H34" s="79">
        <f t="shared" si="1"/>
        <v>13.276155490321589</v>
      </c>
      <c r="I34" s="79">
        <f t="shared" si="4"/>
        <v>4.1409533313745488</v>
      </c>
      <c r="J34" s="78">
        <f>SEKTOR_USD!J34*$B$55</f>
        <v>13707921.193805102</v>
      </c>
      <c r="K34" s="78">
        <f>SEKTOR_USD!K34*$C$55</f>
        <v>15967368.1388884</v>
      </c>
      <c r="L34" s="79">
        <f t="shared" si="2"/>
        <v>16.482783298348615</v>
      </c>
      <c r="M34" s="79">
        <f t="shared" si="5"/>
        <v>4.1624471278164572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1468177.549776624</v>
      </c>
      <c r="C35" s="78">
        <f>SEKTOR_USD!C35*$C$53</f>
        <v>1570713.5004788002</v>
      </c>
      <c r="D35" s="79">
        <f t="shared" si="0"/>
        <v>6.9838931073272814</v>
      </c>
      <c r="E35" s="79">
        <f t="shared" si="3"/>
        <v>4.5430306278574459</v>
      </c>
      <c r="F35" s="78">
        <f>SEKTOR_USD!F35*$B$54</f>
        <v>8017780.9473392386</v>
      </c>
      <c r="G35" s="78">
        <f>SEKTOR_USD!G35*$C$54</f>
        <v>8818950.3802178148</v>
      </c>
      <c r="H35" s="79">
        <f t="shared" si="1"/>
        <v>9.9924085995945102</v>
      </c>
      <c r="I35" s="79">
        <f t="shared" si="4"/>
        <v>4.6182708972922093</v>
      </c>
      <c r="J35" s="78">
        <f>SEKTOR_USD!J35*$B$55</f>
        <v>15707994.494797952</v>
      </c>
      <c r="K35" s="78">
        <f>SEKTOR_USD!K35*$C$55</f>
        <v>17748602.750379898</v>
      </c>
      <c r="L35" s="79">
        <f t="shared" si="2"/>
        <v>12.990889806192238</v>
      </c>
      <c r="M35" s="79">
        <f t="shared" si="5"/>
        <v>4.626787576917307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2243402.3553863997</v>
      </c>
      <c r="C36" s="78">
        <f>SEKTOR_USD!C36*$C$53</f>
        <v>2649400.7554659001</v>
      </c>
      <c r="D36" s="79">
        <f t="shared" si="0"/>
        <v>18.09744021640612</v>
      </c>
      <c r="E36" s="79">
        <f t="shared" si="3"/>
        <v>7.6629562131357591</v>
      </c>
      <c r="F36" s="78">
        <f>SEKTOR_USD!F36*$B$54</f>
        <v>13688004.087136069</v>
      </c>
      <c r="G36" s="78">
        <f>SEKTOR_USD!G36*$C$54</f>
        <v>13027955.621234417</v>
      </c>
      <c r="H36" s="79">
        <f t="shared" si="1"/>
        <v>-4.8220943075401559</v>
      </c>
      <c r="I36" s="79">
        <f t="shared" si="4"/>
        <v>6.8224250849311758</v>
      </c>
      <c r="J36" s="78">
        <f>SEKTOR_USD!J36*$B$55</f>
        <v>27546945.640509143</v>
      </c>
      <c r="K36" s="78">
        <f>SEKTOR_USD!K36*$C$55</f>
        <v>26095273.795039676</v>
      </c>
      <c r="L36" s="79">
        <f t="shared" si="2"/>
        <v>-5.2698105423880905</v>
      </c>
      <c r="M36" s="79">
        <f t="shared" si="5"/>
        <v>6.8026362587083664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644348.48169724795</v>
      </c>
      <c r="C37" s="78">
        <f>SEKTOR_USD!C37*$C$53</f>
        <v>699859.06361654005</v>
      </c>
      <c r="D37" s="79">
        <f t="shared" si="0"/>
        <v>8.6149938264887815</v>
      </c>
      <c r="E37" s="79">
        <f t="shared" si="3"/>
        <v>2.0242273083056674</v>
      </c>
      <c r="F37" s="78">
        <f>SEKTOR_USD!F37*$B$54</f>
        <v>3631490.8642234528</v>
      </c>
      <c r="G37" s="78">
        <f>SEKTOR_USD!G37*$C$54</f>
        <v>4111739.5649330681</v>
      </c>
      <c r="H37" s="79">
        <f t="shared" si="1"/>
        <v>13.224560343546681</v>
      </c>
      <c r="I37" s="79">
        <f t="shared" si="4"/>
        <v>2.153218506883845</v>
      </c>
      <c r="J37" s="78">
        <f>SEKTOR_USD!J37*$B$55</f>
        <v>7009359.4616469322</v>
      </c>
      <c r="K37" s="78">
        <f>SEKTOR_USD!K37*$C$55</f>
        <v>7962530.9514764994</v>
      </c>
      <c r="L37" s="79">
        <f t="shared" si="2"/>
        <v>13.598553406270996</v>
      </c>
      <c r="M37" s="79">
        <f t="shared" si="5"/>
        <v>2.0757092716113923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629000.72119031998</v>
      </c>
      <c r="C38" s="78">
        <f>SEKTOR_USD!C38*$C$53</f>
        <v>458861.16360512003</v>
      </c>
      <c r="D38" s="79">
        <f t="shared" si="0"/>
        <v>-27.049183228793144</v>
      </c>
      <c r="E38" s="79">
        <f t="shared" si="3"/>
        <v>1.3271804944421197</v>
      </c>
      <c r="F38" s="78">
        <f>SEKTOR_USD!F38*$B$54</f>
        <v>3627833.826316392</v>
      </c>
      <c r="G38" s="78">
        <f>SEKTOR_USD!G38*$C$54</f>
        <v>3210808.3723033103</v>
      </c>
      <c r="H38" s="79">
        <f t="shared" si="1"/>
        <v>-11.495164166229701</v>
      </c>
      <c r="I38" s="79">
        <f t="shared" si="4"/>
        <v>1.6814226436575448</v>
      </c>
      <c r="J38" s="78">
        <f>SEKTOR_USD!J38*$B$55</f>
        <v>8054376.8819227656</v>
      </c>
      <c r="K38" s="78">
        <f>SEKTOR_USD!K38*$C$55</f>
        <v>6751728.3883384755</v>
      </c>
      <c r="L38" s="79">
        <f t="shared" si="2"/>
        <v>-16.173175314256188</v>
      </c>
      <c r="M38" s="79">
        <f t="shared" si="5"/>
        <v>1.7600716782742645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431583.59038564796</v>
      </c>
      <c r="C39" s="78">
        <f>SEKTOR_USD!C39*$C$53</f>
        <v>417062.59208494</v>
      </c>
      <c r="D39" s="79">
        <f t="shared" si="0"/>
        <v>-3.3645853605630611</v>
      </c>
      <c r="E39" s="79">
        <f t="shared" si="3"/>
        <v>1.206284996594178</v>
      </c>
      <c r="F39" s="78">
        <f>SEKTOR_USD!F39*$B$54</f>
        <v>1874116.5167790446</v>
      </c>
      <c r="G39" s="78">
        <f>SEKTOR_USD!G39*$C$54</f>
        <v>2380372.0386718484</v>
      </c>
      <c r="H39" s="79">
        <f t="shared" si="1"/>
        <v>27.013022795556019</v>
      </c>
      <c r="I39" s="79">
        <f t="shared" si="4"/>
        <v>1.2465432321272236</v>
      </c>
      <c r="J39" s="78">
        <f>SEKTOR_USD!J39*$B$55</f>
        <v>3822655.8186375699</v>
      </c>
      <c r="K39" s="78">
        <f>SEKTOR_USD!K39*$C$55</f>
        <v>5038406.1786594745</v>
      </c>
      <c r="L39" s="79">
        <f t="shared" si="2"/>
        <v>31.803814355832049</v>
      </c>
      <c r="M39" s="79">
        <f t="shared" si="5"/>
        <v>1.3134349471192084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868459.75066679996</v>
      </c>
      <c r="C40" s="78">
        <f>SEKTOR_USD!C40*$C$53</f>
        <v>977819.82167618</v>
      </c>
      <c r="D40" s="79">
        <f t="shared" si="0"/>
        <v>12.592416738416928</v>
      </c>
      <c r="E40" s="79">
        <f t="shared" si="3"/>
        <v>2.8281831136275697</v>
      </c>
      <c r="F40" s="78">
        <f>SEKTOR_USD!F40*$B$54</f>
        <v>4691909.7028804766</v>
      </c>
      <c r="G40" s="78">
        <f>SEKTOR_USD!G40*$C$54</f>
        <v>5182771.8130389741</v>
      </c>
      <c r="H40" s="79">
        <f t="shared" si="1"/>
        <v>10.461883140188</v>
      </c>
      <c r="I40" s="79">
        <f t="shared" si="4"/>
        <v>2.714092176451627</v>
      </c>
      <c r="J40" s="78">
        <f>SEKTOR_USD!J40*$B$55</f>
        <v>9520487.1872353852</v>
      </c>
      <c r="K40" s="78">
        <f>SEKTOR_USD!K40*$C$55</f>
        <v>10411308.886732975</v>
      </c>
      <c r="L40" s="79">
        <f t="shared" si="2"/>
        <v>9.3568919528820018</v>
      </c>
      <c r="M40" s="79">
        <f t="shared" si="5"/>
        <v>2.7140679913833679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27467.20332864</v>
      </c>
      <c r="C41" s="78">
        <f>SEKTOR_USD!C41*$C$53</f>
        <v>37807.93465802</v>
      </c>
      <c r="D41" s="79">
        <f t="shared" si="0"/>
        <v>37.647558091936276</v>
      </c>
      <c r="E41" s="79">
        <f t="shared" si="3"/>
        <v>0.10935323665013355</v>
      </c>
      <c r="F41" s="78">
        <f>SEKTOR_USD!F41*$B$54</f>
        <v>137275.464467988</v>
      </c>
      <c r="G41" s="78">
        <f>SEKTOR_USD!G41*$C$54</f>
        <v>155053.52511855803</v>
      </c>
      <c r="H41" s="79">
        <f t="shared" si="1"/>
        <v>12.9506468759505</v>
      </c>
      <c r="I41" s="79">
        <f t="shared" si="4"/>
        <v>8.1197778840424437E-2</v>
      </c>
      <c r="J41" s="78">
        <f>SEKTOR_USD!J41*$B$55</f>
        <v>244467.412208742</v>
      </c>
      <c r="K41" s="78">
        <f>SEKTOR_USD!K41*$C$55</f>
        <v>292334.44766755</v>
      </c>
      <c r="L41" s="79">
        <f t="shared" si="2"/>
        <v>19.580129321259417</v>
      </c>
      <c r="M41" s="79">
        <f t="shared" si="5"/>
        <v>7.6207091329724655E-2</v>
      </c>
    </row>
    <row r="42" spans="1:13" ht="16.5" x14ac:dyDescent="0.25">
      <c r="A42" s="72" t="s">
        <v>31</v>
      </c>
      <c r="B42" s="73">
        <f>SEKTOR_USD!B42*$B$53</f>
        <v>1063407.2638023361</v>
      </c>
      <c r="C42" s="73">
        <f>SEKTOR_USD!C42*$C$53</f>
        <v>1056930.1116238001</v>
      </c>
      <c r="D42" s="80">
        <f t="shared" si="0"/>
        <v>-0.60909421996762814</v>
      </c>
      <c r="E42" s="80">
        <f t="shared" si="3"/>
        <v>3.0569966242398898</v>
      </c>
      <c r="F42" s="73">
        <f>SEKTOR_USD!F42*$B$54</f>
        <v>5072385.0598662775</v>
      </c>
      <c r="G42" s="73">
        <f>SEKTOR_USD!G42*$C$54</f>
        <v>5144710.0940758763</v>
      </c>
      <c r="H42" s="80">
        <f t="shared" si="1"/>
        <v>1.4258585134210113</v>
      </c>
      <c r="I42" s="80">
        <f t="shared" si="4"/>
        <v>2.6941601753166067</v>
      </c>
      <c r="J42" s="73">
        <f>SEKTOR_USD!J42*$B$55</f>
        <v>10141284.832447277</v>
      </c>
      <c r="K42" s="73">
        <f>SEKTOR_USD!K42*$C$55</f>
        <v>10662712.991465075</v>
      </c>
      <c r="L42" s="80">
        <f t="shared" si="2"/>
        <v>5.1416380432336934</v>
      </c>
      <c r="M42" s="80">
        <f t="shared" si="5"/>
        <v>2.7796051722488082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1063407.2638023361</v>
      </c>
      <c r="C43" s="78">
        <f>SEKTOR_USD!C43*$C$53</f>
        <v>1056930.1116238001</v>
      </c>
      <c r="D43" s="79">
        <f t="shared" si="0"/>
        <v>-0.60909421996762814</v>
      </c>
      <c r="E43" s="79">
        <f t="shared" si="3"/>
        <v>3.0569966242398898</v>
      </c>
      <c r="F43" s="78">
        <f>SEKTOR_USD!F43*$B$54</f>
        <v>5072385.0598662775</v>
      </c>
      <c r="G43" s="78">
        <f>SEKTOR_USD!G43*$C$54</f>
        <v>5144710.0940758763</v>
      </c>
      <c r="H43" s="79">
        <f t="shared" si="1"/>
        <v>1.4258585134210113</v>
      </c>
      <c r="I43" s="79">
        <f t="shared" si="4"/>
        <v>2.6941601753166067</v>
      </c>
      <c r="J43" s="78">
        <f>SEKTOR_USD!J43*$B$55</f>
        <v>10141284.832447277</v>
      </c>
      <c r="K43" s="78">
        <f>SEKTOR_USD!K43*$C$55</f>
        <v>10662712.991465075</v>
      </c>
      <c r="L43" s="79">
        <f t="shared" si="2"/>
        <v>5.1416380432336934</v>
      </c>
      <c r="M43" s="79">
        <f t="shared" si="5"/>
        <v>2.7796051722488082</v>
      </c>
    </row>
    <row r="44" spans="1:13" ht="18" x14ac:dyDescent="0.25">
      <c r="A44" s="81" t="s">
        <v>33</v>
      </c>
      <c r="B44" s="141">
        <f>SEKTOR_USD!B44*$B$53</f>
        <v>31500421.064898439</v>
      </c>
      <c r="C44" s="141">
        <f>SEKTOR_USD!C44*$C$53</f>
        <v>34574134.07797274</v>
      </c>
      <c r="D44" s="142">
        <f>(C44-B44)/B44*100</f>
        <v>9.7576886567379972</v>
      </c>
      <c r="E44" s="143">
        <f t="shared" si="3"/>
        <v>100</v>
      </c>
      <c r="F44" s="141">
        <f>SEKTOR_USD!F44*$B$54</f>
        <v>170750301.62057886</v>
      </c>
      <c r="G44" s="141">
        <f>SEKTOR_USD!G44*$C$54</f>
        <v>190957840.63660175</v>
      </c>
      <c r="H44" s="142">
        <f>(G44-F44)/F44*100</f>
        <v>11.834555385398788</v>
      </c>
      <c r="I44" s="142">
        <f t="shared" si="4"/>
        <v>100</v>
      </c>
      <c r="J44" s="141">
        <f>SEKTOR_USD!J44*$B$55</f>
        <v>338443066.63473964</v>
      </c>
      <c r="K44" s="141">
        <f>SEKTOR_USD!K44*$C$55</f>
        <v>383605308.33372021</v>
      </c>
      <c r="L44" s="142">
        <f>(K44-J44)/J44*100</f>
        <v>13.344117859480734</v>
      </c>
      <c r="M44" s="142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14805690.954477649</v>
      </c>
      <c r="G45" s="78">
        <f>SEKTOR_USD!G45*2.5613</f>
        <v>13362620.013499336</v>
      </c>
      <c r="H45" s="79">
        <f>(G45-F45)/F45*100</f>
        <v>-9.7467314792349384</v>
      </c>
      <c r="I45" s="79">
        <f t="shared" ref="I45:I46" si="6">G45/G$46*100</f>
        <v>7.3840481799167801</v>
      </c>
      <c r="J45" s="78">
        <f>SEKTOR_USD!J45*2.0809</f>
        <v>19224179.621155698</v>
      </c>
      <c r="K45" s="78">
        <f>SEKTOR_USD!K45*2.3856</f>
        <v>20688775.768805433</v>
      </c>
      <c r="L45" s="79">
        <f>(K45-J45)/J45*100</f>
        <v>7.6185105243085953</v>
      </c>
      <c r="M45" s="79">
        <f t="shared" ref="M45:M46" si="7">K45/K$46*100</f>
        <v>6.1478096938387496</v>
      </c>
    </row>
    <row r="46" spans="1:13" s="24" customFormat="1" ht="18" hidden="1" x14ac:dyDescent="0.25">
      <c r="A46" s="83" t="s">
        <v>35</v>
      </c>
      <c r="B46" s="84">
        <f>SEKTOR_USD!B46*2.1157</f>
        <v>24661575.20981558</v>
      </c>
      <c r="C46" s="84">
        <f>SEKTOR_USD!C46*2.7012</f>
        <v>32049296.83301989</v>
      </c>
      <c r="D46" s="85">
        <f>(C46-B46)/B46*100</f>
        <v>29.95640611092804</v>
      </c>
      <c r="E46" s="86">
        <f>C46/C$46*100</f>
        <v>100</v>
      </c>
      <c r="F46" s="84">
        <f>SEKTOR_USD!F46*2.1642</f>
        <v>158925578.153595</v>
      </c>
      <c r="G46" s="84">
        <f>SEKTOR_USD!G46*2.5613</f>
        <v>180966045.83165026</v>
      </c>
      <c r="H46" s="85">
        <f>(G46-F46)/F46*100</f>
        <v>13.868420636956284</v>
      </c>
      <c r="I46" s="86">
        <f t="shared" si="6"/>
        <v>100</v>
      </c>
      <c r="J46" s="84">
        <f>SEKTOR_USD!J46*2.0809</f>
        <v>314167716.50038755</v>
      </c>
      <c r="K46" s="84">
        <f>SEKTOR_USD!K46*2.3856</f>
        <v>336522709.69837338</v>
      </c>
      <c r="L46" s="85">
        <f>(K46-J46)/J46*100</f>
        <v>7.1156239243818833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9"/>
      <c r="B52" s="140">
        <v>2015</v>
      </c>
      <c r="C52" s="140">
        <v>2016</v>
      </c>
    </row>
    <row r="53" spans="1:3" x14ac:dyDescent="0.2">
      <c r="A53" s="14" t="s">
        <v>226</v>
      </c>
      <c r="B53" s="14">
        <v>2.7023999999999999</v>
      </c>
      <c r="C53" s="14">
        <v>2.9140000000000001</v>
      </c>
    </row>
    <row r="54" spans="1:3" x14ac:dyDescent="0.2">
      <c r="A54" s="14" t="s">
        <v>227</v>
      </c>
      <c r="B54" s="14">
        <v>2.5640999999999998</v>
      </c>
      <c r="C54" s="14">
        <v>2.9182000000000001</v>
      </c>
    </row>
    <row r="55" spans="1:3" x14ac:dyDescent="0.2">
      <c r="A55" s="14" t="s">
        <v>228</v>
      </c>
      <c r="B55" s="14">
        <v>2.3877999999999999</v>
      </c>
      <c r="C55" s="14">
        <v>2.8975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22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">
      <c r="A6" s="70"/>
      <c r="B6" s="159" t="s">
        <v>224</v>
      </c>
      <c r="C6" s="159"/>
      <c r="D6" s="159" t="s">
        <v>225</v>
      </c>
      <c r="E6" s="159"/>
      <c r="F6" s="159" t="s">
        <v>125</v>
      </c>
      <c r="G6" s="159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4">
        <f>SEKTOR_USD!D8</f>
        <v>6.0672996183596357</v>
      </c>
      <c r="C8" s="144">
        <f>SEKTOR_TL!D8</f>
        <v>14.372450817014515</v>
      </c>
      <c r="D8" s="144">
        <f>SEKTOR_USD!H8</f>
        <v>-2.600973161560812</v>
      </c>
      <c r="E8" s="144">
        <f>SEKTOR_TL!H8</f>
        <v>10.849748496522475</v>
      </c>
      <c r="F8" s="144">
        <f>SEKTOR_USD!L8</f>
        <v>-5.3734351765418875</v>
      </c>
      <c r="G8" s="144">
        <f>SEKTOR_TL!L8</f>
        <v>14.825559752060432</v>
      </c>
    </row>
    <row r="9" spans="1:7" s="23" customFormat="1" ht="15.75" x14ac:dyDescent="0.25">
      <c r="A9" s="75" t="s">
        <v>3</v>
      </c>
      <c r="B9" s="145">
        <f>SEKTOR_USD!D9</f>
        <v>2.2536671738434721</v>
      </c>
      <c r="C9" s="145">
        <f>SEKTOR_TL!D9</f>
        <v>10.260208016792459</v>
      </c>
      <c r="D9" s="145">
        <f>SEKTOR_USD!H9</f>
        <v>-4.0033011380603556</v>
      </c>
      <c r="E9" s="145">
        <f>SEKTOR_TL!H9</f>
        <v>9.2537602351360277</v>
      </c>
      <c r="F9" s="145">
        <f>SEKTOR_USD!L9</f>
        <v>-4.9658626202779121</v>
      </c>
      <c r="G9" s="145">
        <f>SEKTOR_TL!L9</f>
        <v>15.320132782370683</v>
      </c>
    </row>
    <row r="10" spans="1:7" ht="14.25" x14ac:dyDescent="0.2">
      <c r="A10" s="14" t="s">
        <v>4</v>
      </c>
      <c r="B10" s="146">
        <f>SEKTOR_USD!D10</f>
        <v>11.402394183574318</v>
      </c>
      <c r="C10" s="146">
        <f>SEKTOR_TL!D10</f>
        <v>20.125287393034196</v>
      </c>
      <c r="D10" s="146">
        <f>SEKTOR_USD!H10</f>
        <v>3.7273627725268064</v>
      </c>
      <c r="E10" s="146">
        <f>SEKTOR_TL!H10</f>
        <v>18.052022168709406</v>
      </c>
      <c r="F10" s="146">
        <f>SEKTOR_USD!L10</f>
        <v>-1.8312055572983921</v>
      </c>
      <c r="G10" s="146">
        <f>SEKTOR_TL!L10</f>
        <v>19.123914020323284</v>
      </c>
    </row>
    <row r="11" spans="1:7" ht="14.25" x14ac:dyDescent="0.2">
      <c r="A11" s="14" t="s">
        <v>5</v>
      </c>
      <c r="B11" s="146">
        <f>SEKTOR_USD!D11</f>
        <v>-5.5910555264214361</v>
      </c>
      <c r="C11" s="146">
        <f>SEKTOR_TL!D11</f>
        <v>1.8012374911219451</v>
      </c>
      <c r="D11" s="146">
        <f>SEKTOR_USD!H11</f>
        <v>-10.287440667886754</v>
      </c>
      <c r="E11" s="146">
        <f>SEKTOR_TL!H11</f>
        <v>2.1017864525458854</v>
      </c>
      <c r="F11" s="146">
        <f>SEKTOR_USD!L11</f>
        <v>-11.570364967834763</v>
      </c>
      <c r="G11" s="146">
        <f>SEKTOR_TL!L11</f>
        <v>7.3058327773259073</v>
      </c>
    </row>
    <row r="12" spans="1:7" ht="14.25" x14ac:dyDescent="0.2">
      <c r="A12" s="14" t="s">
        <v>6</v>
      </c>
      <c r="B12" s="146">
        <f>SEKTOR_USD!D12</f>
        <v>7.6620313508700466</v>
      </c>
      <c r="C12" s="146">
        <f>SEKTOR_TL!D12</f>
        <v>16.0920512716235</v>
      </c>
      <c r="D12" s="146">
        <f>SEKTOR_USD!H12</f>
        <v>2.5951407513670359</v>
      </c>
      <c r="E12" s="146">
        <f>SEKTOR_TL!H12</f>
        <v>16.763441262290602</v>
      </c>
      <c r="F12" s="146">
        <f>SEKTOR_USD!L12</f>
        <v>-0.6019901694203359</v>
      </c>
      <c r="G12" s="146">
        <f>SEKTOR_TL!L12</f>
        <v>20.615517834033252</v>
      </c>
    </row>
    <row r="13" spans="1:7" ht="14.25" x14ac:dyDescent="0.2">
      <c r="A13" s="14" t="s">
        <v>7</v>
      </c>
      <c r="B13" s="146">
        <f>SEKTOR_USD!D13</f>
        <v>7.6863756026062129</v>
      </c>
      <c r="C13" s="146">
        <f>SEKTOR_TL!D13</f>
        <v>16.118301697008043</v>
      </c>
      <c r="D13" s="146">
        <f>SEKTOR_USD!H13</f>
        <v>3.0966177810642308</v>
      </c>
      <c r="E13" s="146">
        <f>SEKTOR_TL!H13</f>
        <v>17.334171837565489</v>
      </c>
      <c r="F13" s="146">
        <f>SEKTOR_USD!L13</f>
        <v>-1.6985128764157562</v>
      </c>
      <c r="G13" s="146">
        <f>SEKTOR_TL!L13</f>
        <v>19.284931292648189</v>
      </c>
    </row>
    <row r="14" spans="1:7" ht="14.25" x14ac:dyDescent="0.2">
      <c r="A14" s="14" t="s">
        <v>8</v>
      </c>
      <c r="B14" s="146">
        <f>SEKTOR_USD!D14</f>
        <v>-24.787314267141326</v>
      </c>
      <c r="C14" s="146">
        <f>SEKTOR_TL!D14</f>
        <v>-18.898103084091851</v>
      </c>
      <c r="D14" s="146">
        <f>SEKTOR_USD!H14</f>
        <v>-31.270010344163797</v>
      </c>
      <c r="E14" s="146">
        <f>SEKTOR_TL!H14</f>
        <v>-21.778458011130134</v>
      </c>
      <c r="F14" s="146">
        <f>SEKTOR_USD!L14</f>
        <v>-12.347035751348757</v>
      </c>
      <c r="G14" s="146">
        <f>SEKTOR_TL!L14</f>
        <v>6.363373779406559</v>
      </c>
    </row>
    <row r="15" spans="1:7" ht="14.25" x14ac:dyDescent="0.2">
      <c r="A15" s="14" t="s">
        <v>9</v>
      </c>
      <c r="B15" s="146">
        <f>SEKTOR_USD!D15</f>
        <v>-10.318391993207578</v>
      </c>
      <c r="C15" s="146">
        <f>SEKTOR_TL!D15</f>
        <v>-3.2962530595792137</v>
      </c>
      <c r="D15" s="146">
        <f>SEKTOR_USD!H15</f>
        <v>-16.257738213867889</v>
      </c>
      <c r="E15" s="146">
        <f>SEKTOR_TL!H15</f>
        <v>-4.6930040387306446</v>
      </c>
      <c r="F15" s="146">
        <f>SEKTOR_USD!L15</f>
        <v>-16.730119234917343</v>
      </c>
      <c r="G15" s="146">
        <f>SEKTOR_TL!L15</f>
        <v>1.0446769062848624</v>
      </c>
    </row>
    <row r="16" spans="1:7" ht="14.25" x14ac:dyDescent="0.2">
      <c r="A16" s="14" t="s">
        <v>10</v>
      </c>
      <c r="B16" s="146">
        <f>SEKTOR_USD!D16</f>
        <v>33.068680560994771</v>
      </c>
      <c r="C16" s="146">
        <f>SEKTOR_TL!D16</f>
        <v>43.488060670048391</v>
      </c>
      <c r="D16" s="146">
        <f>SEKTOR_USD!H16</f>
        <v>21.579017087291398</v>
      </c>
      <c r="E16" s="146">
        <f>SEKTOR_TL!H16</f>
        <v>38.368974557986732</v>
      </c>
      <c r="F16" s="146">
        <f>SEKTOR_USD!L16</f>
        <v>1.0365519440016222</v>
      </c>
      <c r="G16" s="146">
        <f>SEKTOR_TL!L16</f>
        <v>22.603823292463645</v>
      </c>
    </row>
    <row r="17" spans="1:7" ht="14.25" x14ac:dyDescent="0.2">
      <c r="A17" s="11" t="s">
        <v>11</v>
      </c>
      <c r="B17" s="146">
        <f>SEKTOR_USD!D17</f>
        <v>29.815305225365623</v>
      </c>
      <c r="C17" s="146">
        <f>SEKTOR_TL!D17</f>
        <v>39.979943541561354</v>
      </c>
      <c r="D17" s="146">
        <f>SEKTOR_USD!H17</f>
        <v>14.456328158020613</v>
      </c>
      <c r="E17" s="146">
        <f>SEKTOR_TL!H17</f>
        <v>30.26264842663538</v>
      </c>
      <c r="F17" s="146">
        <f>SEKTOR_USD!L17</f>
        <v>9.9044206300589011</v>
      </c>
      <c r="G17" s="146">
        <f>SEKTOR_TL!L17</f>
        <v>33.364628015577395</v>
      </c>
    </row>
    <row r="18" spans="1:7" s="23" customFormat="1" ht="15.75" x14ac:dyDescent="0.25">
      <c r="A18" s="75" t="s">
        <v>12</v>
      </c>
      <c r="B18" s="145">
        <f>SEKTOR_USD!D18</f>
        <v>41.989680110607097</v>
      </c>
      <c r="C18" s="145">
        <f>SEKTOR_TL!D18</f>
        <v>53.107581350765663</v>
      </c>
      <c r="D18" s="145">
        <f>SEKTOR_USD!H18</f>
        <v>-3.8238156908741634</v>
      </c>
      <c r="E18" s="145">
        <f>SEKTOR_TL!H18</f>
        <v>9.4580324678799723</v>
      </c>
      <c r="F18" s="145">
        <f>SEKTOR_USD!L18</f>
        <v>-13.488229880663525</v>
      </c>
      <c r="G18" s="145">
        <f>SEKTOR_TL!L18</f>
        <v>4.9785802499277301</v>
      </c>
    </row>
    <row r="19" spans="1:7" ht="14.25" x14ac:dyDescent="0.2">
      <c r="A19" s="14" t="s">
        <v>13</v>
      </c>
      <c r="B19" s="146">
        <f>SEKTOR_USD!D19</f>
        <v>41.989680110607097</v>
      </c>
      <c r="C19" s="146">
        <f>SEKTOR_TL!D19</f>
        <v>53.107581350765663</v>
      </c>
      <c r="D19" s="146">
        <f>SEKTOR_USD!H19</f>
        <v>-3.8238156908741634</v>
      </c>
      <c r="E19" s="146">
        <f>SEKTOR_TL!H19</f>
        <v>9.4580324678799723</v>
      </c>
      <c r="F19" s="146">
        <f>SEKTOR_USD!L19</f>
        <v>-13.488229880663525</v>
      </c>
      <c r="G19" s="146">
        <f>SEKTOR_TL!L19</f>
        <v>4.9785802499277301</v>
      </c>
    </row>
    <row r="20" spans="1:7" s="23" customFormat="1" ht="15.75" x14ac:dyDescent="0.25">
      <c r="A20" s="75" t="s">
        <v>114</v>
      </c>
      <c r="B20" s="145">
        <f>SEKTOR_USD!D20</f>
        <v>7.2931060657755982</v>
      </c>
      <c r="C20" s="145">
        <f>SEKTOR_TL!D20</f>
        <v>15.694238852749463</v>
      </c>
      <c r="D20" s="145">
        <f>SEKTOR_USD!H20</f>
        <v>2.9772393791169733</v>
      </c>
      <c r="E20" s="145">
        <f>SEKTOR_TL!H20</f>
        <v>17.198307381201655</v>
      </c>
      <c r="F20" s="145">
        <f>SEKTOR_USD!L20</f>
        <v>-2.9282782413750059</v>
      </c>
      <c r="G20" s="145">
        <f>SEKTOR_TL!L20</f>
        <v>17.792660103700435</v>
      </c>
    </row>
    <row r="21" spans="1:7" ht="14.25" x14ac:dyDescent="0.2">
      <c r="A21" s="14" t="s">
        <v>113</v>
      </c>
      <c r="B21" s="146">
        <f>SEKTOR_USD!D21</f>
        <v>7.2931060657755982</v>
      </c>
      <c r="C21" s="146">
        <f>SEKTOR_TL!D21</f>
        <v>15.694238852749463</v>
      </c>
      <c r="D21" s="146">
        <f>SEKTOR_USD!H21</f>
        <v>2.9772393791169733</v>
      </c>
      <c r="E21" s="146">
        <f>SEKTOR_TL!H21</f>
        <v>17.198307381201655</v>
      </c>
      <c r="F21" s="146">
        <f>SEKTOR_USD!L21</f>
        <v>-2.9282782413750059</v>
      </c>
      <c r="G21" s="146">
        <f>SEKTOR_TL!L21</f>
        <v>17.792660103700435</v>
      </c>
    </row>
    <row r="22" spans="1:7" ht="16.5" x14ac:dyDescent="0.25">
      <c r="A22" s="72" t="s">
        <v>14</v>
      </c>
      <c r="B22" s="144">
        <f>SEKTOR_USD!D22</f>
        <v>1.4649605204179399</v>
      </c>
      <c r="C22" s="144">
        <f>SEKTOR_TL!D22</f>
        <v>9.4097450253470676</v>
      </c>
      <c r="D22" s="144">
        <f>SEKTOR_USD!H22</f>
        <v>-1.2426204440369455</v>
      </c>
      <c r="E22" s="144">
        <f>SEKTOR_TL!H22</f>
        <v>12.395688553571006</v>
      </c>
      <c r="F22" s="144">
        <f>SEKTOR_USD!L22</f>
        <v>-6.5748457838085752</v>
      </c>
      <c r="G22" s="144">
        <f>SEKTOR_TL!L22</f>
        <v>13.367695929899767</v>
      </c>
    </row>
    <row r="23" spans="1:7" s="23" customFormat="1" ht="15.75" x14ac:dyDescent="0.25">
      <c r="A23" s="75" t="s">
        <v>15</v>
      </c>
      <c r="B23" s="145">
        <f>SEKTOR_USD!D23</f>
        <v>2.4819172301630368</v>
      </c>
      <c r="C23" s="145">
        <f>SEKTOR_TL!D23</f>
        <v>10.506330228202748</v>
      </c>
      <c r="D23" s="145">
        <f>SEKTOR_USD!H23</f>
        <v>-1.0015624503537595</v>
      </c>
      <c r="E23" s="145">
        <f>SEKTOR_TL!H23</f>
        <v>12.670036448413741</v>
      </c>
      <c r="F23" s="145">
        <f>SEKTOR_USD!L23</f>
        <v>-7.3757039121717387</v>
      </c>
      <c r="G23" s="145">
        <f>SEKTOR_TL!L23</f>
        <v>12.395886554352293</v>
      </c>
    </row>
    <row r="24" spans="1:7" ht="14.25" x14ac:dyDescent="0.2">
      <c r="A24" s="14" t="s">
        <v>16</v>
      </c>
      <c r="B24" s="146">
        <f>SEKTOR_USD!D24</f>
        <v>5.251376120938815</v>
      </c>
      <c r="C24" s="146">
        <f>SEKTOR_TL!D24</f>
        <v>13.492639881740578</v>
      </c>
      <c r="D24" s="146">
        <f>SEKTOR_USD!H24</f>
        <v>0.4401988704742712</v>
      </c>
      <c r="E24" s="146">
        <f>SEKTOR_TL!H24</f>
        <v>14.310903764992819</v>
      </c>
      <c r="F24" s="146">
        <f>SEKTOR_USD!L24</f>
        <v>-4.6556611514178865</v>
      </c>
      <c r="G24" s="146">
        <f>SEKTOR_TL!L24</f>
        <v>15.696549884314726</v>
      </c>
    </row>
    <row r="25" spans="1:7" ht="14.25" x14ac:dyDescent="0.2">
      <c r="A25" s="14" t="s">
        <v>17</v>
      </c>
      <c r="B25" s="146">
        <f>SEKTOR_USD!D25</f>
        <v>8.009770030314149</v>
      </c>
      <c r="C25" s="146">
        <f>SEKTOR_TL!D25</f>
        <v>16.467018157317732</v>
      </c>
      <c r="D25" s="146">
        <f>SEKTOR_USD!H25</f>
        <v>-6.3733204824295289</v>
      </c>
      <c r="E25" s="146">
        <f>SEKTOR_TL!H25</f>
        <v>6.5564432620311859</v>
      </c>
      <c r="F25" s="146">
        <f>SEKTOR_USD!L25</f>
        <v>-17.275223348327771</v>
      </c>
      <c r="G25" s="146">
        <f>SEKTOR_TL!L25</f>
        <v>0.38321482042897503</v>
      </c>
    </row>
    <row r="26" spans="1:7" ht="14.25" x14ac:dyDescent="0.2">
      <c r="A26" s="14" t="s">
        <v>18</v>
      </c>
      <c r="B26" s="146">
        <f>SEKTOR_USD!D26</f>
        <v>-10.579587102631837</v>
      </c>
      <c r="C26" s="146">
        <f>SEKTOR_TL!D26</f>
        <v>-3.5778999471096617</v>
      </c>
      <c r="D26" s="146">
        <f>SEKTOR_USD!H26</f>
        <v>-2.7160351449759115</v>
      </c>
      <c r="E26" s="146">
        <f>SEKTOR_TL!H26</f>
        <v>10.718796552369756</v>
      </c>
      <c r="F26" s="146">
        <f>SEKTOR_USD!L26</f>
        <v>-9.9468503173958744</v>
      </c>
      <c r="G26" s="146">
        <f>SEKTOR_TL!L26</f>
        <v>9.2759030091906585</v>
      </c>
    </row>
    <row r="27" spans="1:7" s="23" customFormat="1" ht="15.75" x14ac:dyDescent="0.25">
      <c r="A27" s="75" t="s">
        <v>19</v>
      </c>
      <c r="B27" s="145">
        <f>SEKTOR_USD!D27</f>
        <v>-6.6520587376755635</v>
      </c>
      <c r="C27" s="145">
        <f>SEKTOR_TL!D27</f>
        <v>0.65715691178708702</v>
      </c>
      <c r="D27" s="145">
        <f>SEKTOR_USD!H27</f>
        <v>-11.838784180531391</v>
      </c>
      <c r="E27" s="145">
        <f>SEKTOR_TL!H27</f>
        <v>0.33620373790933755</v>
      </c>
      <c r="F27" s="145">
        <f>SEKTOR_USD!L27</f>
        <v>-14.096938138191101</v>
      </c>
      <c r="G27" s="145">
        <f>SEKTOR_TL!L27</f>
        <v>4.23993707370437</v>
      </c>
    </row>
    <row r="28" spans="1:7" ht="14.25" x14ac:dyDescent="0.2">
      <c r="A28" s="14" t="s">
        <v>20</v>
      </c>
      <c r="B28" s="146">
        <f>SEKTOR_USD!D28</f>
        <v>-6.6520587376755635</v>
      </c>
      <c r="C28" s="146">
        <f>SEKTOR_TL!D28</f>
        <v>0.65715691178708702</v>
      </c>
      <c r="D28" s="146">
        <f>SEKTOR_USD!H28</f>
        <v>-11.838784180531391</v>
      </c>
      <c r="E28" s="146">
        <f>SEKTOR_TL!H28</f>
        <v>0.33620373790933755</v>
      </c>
      <c r="F28" s="146">
        <f>SEKTOR_USD!L28</f>
        <v>-14.096938138191101</v>
      </c>
      <c r="G28" s="146">
        <f>SEKTOR_TL!L28</f>
        <v>4.23993707370437</v>
      </c>
    </row>
    <row r="29" spans="1:7" s="23" customFormat="1" ht="15.75" x14ac:dyDescent="0.25">
      <c r="A29" s="75" t="s">
        <v>21</v>
      </c>
      <c r="B29" s="145">
        <f>SEKTOR_USD!D29</f>
        <v>2.913320508666696</v>
      </c>
      <c r="C29" s="145">
        <f>SEKTOR_TL!D29</f>
        <v>10.971512715458411</v>
      </c>
      <c r="D29" s="145">
        <f>SEKTOR_USD!H29</f>
        <v>0.78884993682686366</v>
      </c>
      <c r="E29" s="145">
        <f>SEKTOR_TL!H29</f>
        <v>14.707703243106025</v>
      </c>
      <c r="F29" s="145">
        <f>SEKTOR_USD!L29</f>
        <v>-5.0013164650974966</v>
      </c>
      <c r="G29" s="145">
        <f>SEKTOR_TL!L29</f>
        <v>15.277110956688174</v>
      </c>
    </row>
    <row r="30" spans="1:7" ht="14.25" x14ac:dyDescent="0.2">
      <c r="A30" s="14" t="s">
        <v>22</v>
      </c>
      <c r="B30" s="146">
        <f>SEKTOR_USD!D30</f>
        <v>5.1537362883775044</v>
      </c>
      <c r="C30" s="146">
        <f>SEKTOR_TL!D30</f>
        <v>13.38735477513768</v>
      </c>
      <c r="D30" s="146">
        <f>SEKTOR_USD!H30</f>
        <v>7.0301224463811947</v>
      </c>
      <c r="E30" s="146">
        <f>SEKTOR_TL!H30</f>
        <v>21.810890106871657</v>
      </c>
      <c r="F30" s="146">
        <f>SEKTOR_USD!L30</f>
        <v>0.38816302597919494</v>
      </c>
      <c r="G30" s="146">
        <f>SEKTOR_TL!L30</f>
        <v>21.81702921843317</v>
      </c>
    </row>
    <row r="31" spans="1:7" ht="14.25" x14ac:dyDescent="0.2">
      <c r="A31" s="14" t="s">
        <v>23</v>
      </c>
      <c r="B31" s="146">
        <f>SEKTOR_USD!D31</f>
        <v>8.2032044612455888</v>
      </c>
      <c r="C31" s="146">
        <f>SEKTOR_TL!D31</f>
        <v>16.675598653074914</v>
      </c>
      <c r="D31" s="146">
        <f>SEKTOR_USD!H31</f>
        <v>11.746744446711107</v>
      </c>
      <c r="E31" s="146">
        <f>SEKTOR_TL!H31</f>
        <v>27.178873540186576</v>
      </c>
      <c r="F31" s="146">
        <f>SEKTOR_USD!L31</f>
        <v>6.3107484302856234</v>
      </c>
      <c r="G31" s="146">
        <f>SEKTOR_TL!L31</f>
        <v>29.003850228977555</v>
      </c>
    </row>
    <row r="32" spans="1:7" ht="14.25" x14ac:dyDescent="0.2">
      <c r="A32" s="14" t="s">
        <v>24</v>
      </c>
      <c r="B32" s="146">
        <f>SEKTOR_USD!D32</f>
        <v>9.183461223517126</v>
      </c>
      <c r="C32" s="146">
        <f>SEKTOR_TL!D32</f>
        <v>17.732610274322415</v>
      </c>
      <c r="D32" s="146">
        <f>SEKTOR_USD!H32</f>
        <v>-17.392287438448417</v>
      </c>
      <c r="E32" s="146">
        <f>SEKTOR_TL!H32</f>
        <v>-5.9842335333567993</v>
      </c>
      <c r="F32" s="146">
        <f>SEKTOR_USD!L32</f>
        <v>-17.313554693917851</v>
      </c>
      <c r="G32" s="146">
        <f>SEKTOR_TL!L32</f>
        <v>0.33670126240600018</v>
      </c>
    </row>
    <row r="33" spans="1:7" ht="14.25" x14ac:dyDescent="0.2">
      <c r="A33" s="14" t="s">
        <v>107</v>
      </c>
      <c r="B33" s="146">
        <f>SEKTOR_USD!D33</f>
        <v>-3.8277328482944899</v>
      </c>
      <c r="C33" s="146">
        <f>SEKTOR_TL!D33</f>
        <v>3.7026296921513873</v>
      </c>
      <c r="D33" s="146">
        <f>SEKTOR_USD!H33</f>
        <v>-2.4370498384106054</v>
      </c>
      <c r="E33" s="146">
        <f>SEKTOR_TL!H33</f>
        <v>11.036309489314069</v>
      </c>
      <c r="F33" s="146">
        <f>SEKTOR_USD!L33</f>
        <v>-7.4428484901410688</v>
      </c>
      <c r="G33" s="146">
        <f>SEKTOR_TL!L33</f>
        <v>12.314409288808211</v>
      </c>
    </row>
    <row r="34" spans="1:7" ht="14.25" x14ac:dyDescent="0.2">
      <c r="A34" s="14" t="s">
        <v>25</v>
      </c>
      <c r="B34" s="146">
        <f>SEKTOR_USD!D34</f>
        <v>1.0043931882739898</v>
      </c>
      <c r="C34" s="146">
        <f>SEKTOR_TL!D34</f>
        <v>8.913114916603913</v>
      </c>
      <c r="D34" s="146">
        <f>SEKTOR_USD!H34</f>
        <v>-0.46899105862053569</v>
      </c>
      <c r="E34" s="146">
        <f>SEKTOR_TL!H34</f>
        <v>13.276155490321589</v>
      </c>
      <c r="F34" s="146">
        <f>SEKTOR_USD!L34</f>
        <v>-4.0077342675420864</v>
      </c>
      <c r="G34" s="146">
        <f>SEKTOR_TL!L34</f>
        <v>16.482783298348615</v>
      </c>
    </row>
    <row r="35" spans="1:7" ht="14.25" x14ac:dyDescent="0.2">
      <c r="A35" s="14" t="s">
        <v>26</v>
      </c>
      <c r="B35" s="146">
        <f>SEKTOR_USD!D35</f>
        <v>-0.78473825214783766</v>
      </c>
      <c r="C35" s="146">
        <f>SEKTOR_TL!D35</f>
        <v>6.9838931073272814</v>
      </c>
      <c r="D35" s="146">
        <f>SEKTOR_USD!H35</f>
        <v>-3.3542817866423693</v>
      </c>
      <c r="E35" s="146">
        <f>SEKTOR_TL!H35</f>
        <v>9.9924085995945102</v>
      </c>
      <c r="F35" s="146">
        <f>SEKTOR_USD!L35</f>
        <v>-6.8853678415096304</v>
      </c>
      <c r="G35" s="146">
        <f>SEKTOR_TL!L35</f>
        <v>12.990889806192238</v>
      </c>
    </row>
    <row r="36" spans="1:7" ht="14.25" x14ac:dyDescent="0.2">
      <c r="A36" s="14" t="s">
        <v>27</v>
      </c>
      <c r="B36" s="146">
        <f>SEKTOR_USD!D36</f>
        <v>9.5217990531283014</v>
      </c>
      <c r="C36" s="146">
        <f>SEKTOR_TL!D36</f>
        <v>18.09744021640612</v>
      </c>
      <c r="D36" s="146">
        <f>SEKTOR_USD!H36</f>
        <v>-16.371164421206146</v>
      </c>
      <c r="E36" s="146">
        <f>SEKTOR_TL!H36</f>
        <v>-4.8220943075401559</v>
      </c>
      <c r="F36" s="146">
        <f>SEKTOR_USD!L36</f>
        <v>-21.93382350754592</v>
      </c>
      <c r="G36" s="146">
        <f>SEKTOR_TL!L36</f>
        <v>-5.2698105423880905</v>
      </c>
    </row>
    <row r="37" spans="1:7" ht="14.25" x14ac:dyDescent="0.2">
      <c r="A37" s="14" t="s">
        <v>108</v>
      </c>
      <c r="B37" s="146">
        <f>SEKTOR_USD!D37</f>
        <v>0.72792014986384257</v>
      </c>
      <c r="C37" s="146">
        <f>SEKTOR_TL!D37</f>
        <v>8.6149938264887815</v>
      </c>
      <c r="D37" s="146">
        <f>SEKTOR_USD!H37</f>
        <v>-0.51432555106298372</v>
      </c>
      <c r="E37" s="146">
        <f>SEKTOR_TL!H37</f>
        <v>13.224560343546681</v>
      </c>
      <c r="F37" s="146">
        <f>SEKTOR_USD!L37</f>
        <v>-6.3845985078537035</v>
      </c>
      <c r="G37" s="146">
        <f>SEKTOR_TL!L37</f>
        <v>13.598553406270996</v>
      </c>
    </row>
    <row r="38" spans="1:7" ht="14.25" x14ac:dyDescent="0.2">
      <c r="A38" s="11" t="s">
        <v>28</v>
      </c>
      <c r="B38" s="146">
        <f>SEKTOR_USD!D38</f>
        <v>-32.346504034828612</v>
      </c>
      <c r="C38" s="146">
        <f>SEKTOR_TL!D38</f>
        <v>-27.049183228793144</v>
      </c>
      <c r="D38" s="146">
        <f>SEKTOR_USD!H38</f>
        <v>-22.234511150239737</v>
      </c>
      <c r="E38" s="146">
        <f>SEKTOR_TL!H38</f>
        <v>-11.495164166229701</v>
      </c>
      <c r="F38" s="146">
        <f>SEKTOR_USD!L38</f>
        <v>-30.919174466050364</v>
      </c>
      <c r="G38" s="146">
        <f>SEKTOR_TL!L38</f>
        <v>-16.173175314256188</v>
      </c>
    </row>
    <row r="39" spans="1:7" ht="14.25" x14ac:dyDescent="0.2">
      <c r="A39" s="11" t="s">
        <v>109</v>
      </c>
      <c r="B39" s="146">
        <f>SEKTOR_USD!D39</f>
        <v>-10.381762346734945</v>
      </c>
      <c r="C39" s="146">
        <f>SEKTOR_TL!D39</f>
        <v>-3.3645853605630611</v>
      </c>
      <c r="D39" s="146">
        <f>SEKTOR_USD!H39</f>
        <v>11.601018350382116</v>
      </c>
      <c r="E39" s="146">
        <f>SEKTOR_TL!H39</f>
        <v>27.013022795556019</v>
      </c>
      <c r="F39" s="146">
        <f>SEKTOR_USD!L39</f>
        <v>8.6181701186732678</v>
      </c>
      <c r="G39" s="146">
        <f>SEKTOR_TL!L39</f>
        <v>31.803814355832049</v>
      </c>
    </row>
    <row r="40" spans="1:7" ht="14.25" x14ac:dyDescent="0.2">
      <c r="A40" s="11" t="s">
        <v>29</v>
      </c>
      <c r="B40" s="146">
        <f>SEKTOR_USD!D40</f>
        <v>4.4165226471852792</v>
      </c>
      <c r="C40" s="146">
        <f>SEKTOR_TL!D40</f>
        <v>12.592416738416928</v>
      </c>
      <c r="D40" s="146">
        <f>SEKTOR_USD!H40</f>
        <v>-2.9417741896525227</v>
      </c>
      <c r="E40" s="146">
        <f>SEKTOR_TL!H40</f>
        <v>10.461883140188</v>
      </c>
      <c r="F40" s="146">
        <f>SEKTOR_USD!L40</f>
        <v>-9.8801081604515577</v>
      </c>
      <c r="G40" s="146">
        <f>SEKTOR_TL!L40</f>
        <v>9.3568919528820018</v>
      </c>
    </row>
    <row r="41" spans="1:7" ht="14.25" x14ac:dyDescent="0.2">
      <c r="A41" s="14" t="s">
        <v>30</v>
      </c>
      <c r="B41" s="146">
        <f>SEKTOR_USD!D41</f>
        <v>27.652285857120322</v>
      </c>
      <c r="C41" s="146">
        <f>SEKTOR_TL!D41</f>
        <v>37.647558091936276</v>
      </c>
      <c r="D41" s="146">
        <f>SEKTOR_USD!H41</f>
        <v>-0.75500183173715585</v>
      </c>
      <c r="E41" s="146">
        <f>SEKTOR_TL!H41</f>
        <v>12.9506468759505</v>
      </c>
      <c r="F41" s="146">
        <f>SEKTOR_USD!L41</f>
        <v>-1.4552432119747367</v>
      </c>
      <c r="G41" s="146">
        <f>SEKTOR_TL!L41</f>
        <v>19.580129321259417</v>
      </c>
    </row>
    <row r="42" spans="1:7" ht="16.5" x14ac:dyDescent="0.25">
      <c r="A42" s="72" t="s">
        <v>31</v>
      </c>
      <c r="B42" s="144">
        <f>SEKTOR_USD!D42</f>
        <v>-7.826361091297378</v>
      </c>
      <c r="C42" s="144">
        <f>SEKTOR_TL!D42</f>
        <v>-0.60909421996762814</v>
      </c>
      <c r="D42" s="144">
        <f>SEKTOR_USD!H42</f>
        <v>-10.881350210998981</v>
      </c>
      <c r="E42" s="144">
        <f>SEKTOR_TL!H42</f>
        <v>1.4258585134210113</v>
      </c>
      <c r="F42" s="144">
        <f>SEKTOR_USD!L42</f>
        <v>-13.353855627391404</v>
      </c>
      <c r="G42" s="144">
        <f>SEKTOR_TL!L42</f>
        <v>5.1416380432336934</v>
      </c>
    </row>
    <row r="43" spans="1:7" ht="14.25" x14ac:dyDescent="0.2">
      <c r="A43" s="14" t="s">
        <v>32</v>
      </c>
      <c r="B43" s="146">
        <f>SEKTOR_USD!D43</f>
        <v>-7.826361091297378</v>
      </c>
      <c r="C43" s="146">
        <f>SEKTOR_TL!D43</f>
        <v>-0.60909421996762814</v>
      </c>
      <c r="D43" s="146">
        <f>SEKTOR_USD!H43</f>
        <v>-10.881350210998981</v>
      </c>
      <c r="E43" s="146">
        <f>SEKTOR_TL!H43</f>
        <v>1.4258585134210113</v>
      </c>
      <c r="F43" s="146">
        <f>SEKTOR_USD!L43</f>
        <v>-13.353855627391404</v>
      </c>
      <c r="G43" s="146">
        <f>SEKTOR_TL!L43</f>
        <v>5.1416380432336934</v>
      </c>
    </row>
    <row r="44" spans="1:7" ht="18" x14ac:dyDescent="0.25">
      <c r="A44" s="88" t="s">
        <v>40</v>
      </c>
      <c r="B44" s="147">
        <f>SEKTOR_USD!D44</f>
        <v>1.7876382381498701</v>
      </c>
      <c r="C44" s="147">
        <f>SEKTOR_TL!D44</f>
        <v>9.7576886567379972</v>
      </c>
      <c r="D44" s="147">
        <f>SEKTOR_USD!H44</f>
        <v>-1.7356646344661113</v>
      </c>
      <c r="E44" s="147">
        <f>SEKTOR_TL!H44</f>
        <v>11.834555385398788</v>
      </c>
      <c r="F44" s="147">
        <f>SEKTOR_USD!L44</f>
        <v>-6.5942762295537127</v>
      </c>
      <c r="G44" s="147">
        <f>SEKTOR_TL!L44</f>
        <v>13.344117859480734</v>
      </c>
    </row>
    <row r="45" spans="1:7" ht="14.25" hidden="1" x14ac:dyDescent="0.2">
      <c r="A45" s="82" t="s">
        <v>34</v>
      </c>
      <c r="B45" s="89"/>
      <c r="C45" s="89"/>
      <c r="D45" s="79">
        <f>SEKTOR_USD!H45</f>
        <v>-23.739458972927903</v>
      </c>
      <c r="E45" s="79">
        <f>SEKTOR_TL!H45</f>
        <v>-9.7467314792349384</v>
      </c>
      <c r="F45" s="79">
        <f>SEKTOR_USD!L45</f>
        <v>-6.1270294475042775</v>
      </c>
      <c r="G45" s="79">
        <f>SEKTOR_TL!L45</f>
        <v>7.6185105243085953</v>
      </c>
    </row>
    <row r="46" spans="1:7" s="24" customFormat="1" ht="18" hidden="1" x14ac:dyDescent="0.25">
      <c r="A46" s="83" t="s">
        <v>40</v>
      </c>
      <c r="B46" s="90">
        <f>SEKTOR_USD!D46</f>
        <v>1.7876382381498701</v>
      </c>
      <c r="C46" s="90">
        <f>SEKTOR_TL!D46</f>
        <v>29.95640611092804</v>
      </c>
      <c r="D46" s="90">
        <f>SEKTOR_USD!H46</f>
        <v>-3.7855636034432512</v>
      </c>
      <c r="E46" s="90">
        <f>SEKTOR_TL!H46</f>
        <v>13.868420636956284</v>
      </c>
      <c r="F46" s="90">
        <f>SEKTOR_USD!L46</f>
        <v>-6.5656850166640384</v>
      </c>
      <c r="G46" s="90">
        <f>SEKTOR_TL!L46</f>
        <v>7.1156239243818833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4" zoomScale="80" zoomScaleNormal="80" workbookViewId="0">
      <selection activeCell="F7" sqref="F7:I7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3" t="s">
        <v>219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">
      <c r="A6" s="160" t="s">
        <v>117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">
      <c r="A7" s="92"/>
      <c r="B7" s="149" t="s">
        <v>220</v>
      </c>
      <c r="C7" s="149"/>
      <c r="D7" s="149"/>
      <c r="E7" s="149"/>
      <c r="F7" s="149" t="s">
        <v>221</v>
      </c>
      <c r="G7" s="149"/>
      <c r="H7" s="149"/>
      <c r="I7" s="149"/>
      <c r="J7" s="149" t="s">
        <v>106</v>
      </c>
      <c r="K7" s="149"/>
      <c r="L7" s="149"/>
      <c r="M7" s="149"/>
    </row>
    <row r="8" spans="1:13" ht="60" x14ac:dyDescent="0.2">
      <c r="A8" s="93" t="s">
        <v>41</v>
      </c>
      <c r="B8" s="118">
        <v>2015</v>
      </c>
      <c r="C8" s="119">
        <v>2016</v>
      </c>
      <c r="D8" s="120" t="s">
        <v>120</v>
      </c>
      <c r="E8" s="120" t="s">
        <v>121</v>
      </c>
      <c r="F8" s="119">
        <v>2015</v>
      </c>
      <c r="G8" s="121">
        <v>2016</v>
      </c>
      <c r="H8" s="120" t="s">
        <v>120</v>
      </c>
      <c r="I8" s="119" t="s">
        <v>121</v>
      </c>
      <c r="J8" s="119" t="s">
        <v>127</v>
      </c>
      <c r="K8" s="121" t="s">
        <v>128</v>
      </c>
      <c r="L8" s="120" t="s">
        <v>120</v>
      </c>
      <c r="M8" s="119" t="s">
        <v>121</v>
      </c>
    </row>
    <row r="9" spans="1:13" ht="22.5" customHeight="1" x14ac:dyDescent="0.25">
      <c r="A9" s="94" t="s">
        <v>196</v>
      </c>
      <c r="B9" s="124">
        <v>3348415.4455800001</v>
      </c>
      <c r="C9" s="124">
        <v>3308884.6983699999</v>
      </c>
      <c r="D9" s="108">
        <f>(C9-B9)/B9*100</f>
        <v>-1.1805807210148263</v>
      </c>
      <c r="E9" s="126">
        <f t="shared" ref="E9:E22" si="0">C9/C$22*100</f>
        <v>27.888160522849297</v>
      </c>
      <c r="F9" s="124">
        <v>18701132.999400001</v>
      </c>
      <c r="G9" s="124">
        <v>17446383.89356</v>
      </c>
      <c r="H9" s="108">
        <f t="shared" ref="H9:H21" si="1">(G9-F9)/F9*100</f>
        <v>-6.709481751080312</v>
      </c>
      <c r="I9" s="110">
        <f t="shared" ref="I9:I22" si="2">G9/G$22*100</f>
        <v>26.661401966245457</v>
      </c>
      <c r="J9" s="124">
        <v>40824975.574879996</v>
      </c>
      <c r="K9" s="124">
        <v>35806272.872490004</v>
      </c>
      <c r="L9" s="108">
        <f t="shared" ref="L9:L22" si="3">(K9-J9)/J9*100</f>
        <v>-12.293216668764034</v>
      </c>
      <c r="M9" s="126">
        <f t="shared" ref="M9:M22" si="4">K9/K$22*100</f>
        <v>27.045682996071285</v>
      </c>
    </row>
    <row r="10" spans="1:13" ht="22.5" customHeight="1" x14ac:dyDescent="0.25">
      <c r="A10" s="94" t="s">
        <v>197</v>
      </c>
      <c r="B10" s="124">
        <v>2062830.9457700001</v>
      </c>
      <c r="C10" s="124">
        <v>2227753.1256400002</v>
      </c>
      <c r="D10" s="108">
        <f t="shared" ref="D10:D22" si="5">(C10-B10)/B10*100</f>
        <v>7.9949440456178067</v>
      </c>
      <c r="E10" s="126">
        <f t="shared" si="0"/>
        <v>18.776096007132743</v>
      </c>
      <c r="F10" s="124">
        <v>10988793.140179999</v>
      </c>
      <c r="G10" s="124">
        <v>12110041.034560001</v>
      </c>
      <c r="H10" s="108">
        <f t="shared" si="1"/>
        <v>10.203558116679909</v>
      </c>
      <c r="I10" s="110">
        <f t="shared" si="2"/>
        <v>18.50645232960354</v>
      </c>
      <c r="J10" s="124">
        <v>22226742.929930001</v>
      </c>
      <c r="K10" s="124">
        <v>23293557.509459998</v>
      </c>
      <c r="L10" s="108">
        <f t="shared" si="3"/>
        <v>4.7996891982470808</v>
      </c>
      <c r="M10" s="126">
        <f t="shared" si="4"/>
        <v>17.594407954580298</v>
      </c>
    </row>
    <row r="11" spans="1:13" ht="22.5" customHeight="1" x14ac:dyDescent="0.25">
      <c r="A11" s="94" t="s">
        <v>198</v>
      </c>
      <c r="B11" s="124">
        <v>1597615.31412</v>
      </c>
      <c r="C11" s="124">
        <v>1668228.8165200001</v>
      </c>
      <c r="D11" s="108">
        <f t="shared" si="5"/>
        <v>4.4199314926381703</v>
      </c>
      <c r="E11" s="126">
        <f t="shared" si="0"/>
        <v>14.060276275831226</v>
      </c>
      <c r="F11" s="124">
        <v>9007690.8506300002</v>
      </c>
      <c r="G11" s="124">
        <v>9415659.4130700007</v>
      </c>
      <c r="H11" s="108">
        <f t="shared" si="1"/>
        <v>4.5291137229855867</v>
      </c>
      <c r="I11" s="110">
        <f t="shared" si="2"/>
        <v>14.388923339110216</v>
      </c>
      <c r="J11" s="124">
        <v>19271279.644069999</v>
      </c>
      <c r="K11" s="124">
        <v>18812710.78906</v>
      </c>
      <c r="L11" s="108">
        <f t="shared" si="3"/>
        <v>-2.3795454348622158</v>
      </c>
      <c r="M11" s="126">
        <f t="shared" si="4"/>
        <v>14.209873619340049</v>
      </c>
    </row>
    <row r="12" spans="1:13" ht="22.5" customHeight="1" x14ac:dyDescent="0.25">
      <c r="A12" s="94" t="s">
        <v>199</v>
      </c>
      <c r="B12" s="124">
        <v>969706.96193999995</v>
      </c>
      <c r="C12" s="124">
        <v>964980.11100999999</v>
      </c>
      <c r="D12" s="108">
        <f t="shared" si="5"/>
        <v>-0.48745147921217336</v>
      </c>
      <c r="E12" s="126">
        <f t="shared" si="0"/>
        <v>8.1331090957810606</v>
      </c>
      <c r="F12" s="124">
        <v>5540205.0405200003</v>
      </c>
      <c r="G12" s="124">
        <v>5522687.6515300004</v>
      </c>
      <c r="H12" s="108">
        <f t="shared" si="1"/>
        <v>-0.31618665485990238</v>
      </c>
      <c r="I12" s="110">
        <f t="shared" si="2"/>
        <v>8.4397200193338193</v>
      </c>
      <c r="J12" s="124">
        <v>11844429.00258</v>
      </c>
      <c r="K12" s="124">
        <v>11143033.55092</v>
      </c>
      <c r="L12" s="108">
        <f t="shared" si="3"/>
        <v>-5.9217329219265791</v>
      </c>
      <c r="M12" s="126">
        <f t="shared" si="4"/>
        <v>8.4167082708100729</v>
      </c>
    </row>
    <row r="13" spans="1:13" ht="22.5" customHeight="1" x14ac:dyDescent="0.25">
      <c r="A13" s="95" t="s">
        <v>200</v>
      </c>
      <c r="B13" s="124">
        <v>883770.87302000006</v>
      </c>
      <c r="C13" s="124">
        <v>1013833.66284</v>
      </c>
      <c r="D13" s="108">
        <f t="shared" si="5"/>
        <v>14.716799771365238</v>
      </c>
      <c r="E13" s="126">
        <f t="shared" si="0"/>
        <v>8.5448598274452774</v>
      </c>
      <c r="F13" s="124">
        <v>5179534.1277799997</v>
      </c>
      <c r="G13" s="124">
        <v>5472204.6422800003</v>
      </c>
      <c r="H13" s="108">
        <f t="shared" si="1"/>
        <v>5.6505181215099363</v>
      </c>
      <c r="I13" s="110">
        <f t="shared" si="2"/>
        <v>8.3625723530729186</v>
      </c>
      <c r="J13" s="124">
        <v>11073158.691099999</v>
      </c>
      <c r="K13" s="124">
        <v>10743267.815549999</v>
      </c>
      <c r="L13" s="108">
        <f t="shared" si="3"/>
        <v>-2.9791939658116546</v>
      </c>
      <c r="M13" s="126">
        <f t="shared" si="4"/>
        <v>8.1147517563744351</v>
      </c>
    </row>
    <row r="14" spans="1:13" ht="22.5" customHeight="1" x14ac:dyDescent="0.25">
      <c r="A14" s="94" t="s">
        <v>201</v>
      </c>
      <c r="B14" s="124">
        <v>894205.90148999996</v>
      </c>
      <c r="C14" s="124">
        <v>820680.97791999998</v>
      </c>
      <c r="D14" s="108">
        <f t="shared" si="5"/>
        <v>-8.2223706472398206</v>
      </c>
      <c r="E14" s="126">
        <f t="shared" si="0"/>
        <v>6.9169176132237178</v>
      </c>
      <c r="F14" s="124">
        <v>5649716.8187499996</v>
      </c>
      <c r="G14" s="124">
        <v>4927719.8007399999</v>
      </c>
      <c r="H14" s="108">
        <f t="shared" si="1"/>
        <v>-12.779348791675222</v>
      </c>
      <c r="I14" s="110">
        <f t="shared" si="2"/>
        <v>7.5304956709712485</v>
      </c>
      <c r="J14" s="124">
        <v>12256348.91563</v>
      </c>
      <c r="K14" s="124">
        <v>10243137.87665</v>
      </c>
      <c r="L14" s="108">
        <f t="shared" si="3"/>
        <v>-16.425862651581642</v>
      </c>
      <c r="M14" s="126">
        <f t="shared" si="4"/>
        <v>7.7369867811561912</v>
      </c>
    </row>
    <row r="15" spans="1:13" ht="22.5" customHeight="1" x14ac:dyDescent="0.25">
      <c r="A15" s="94" t="s">
        <v>202</v>
      </c>
      <c r="B15" s="124">
        <v>709163.90414</v>
      </c>
      <c r="C15" s="124">
        <v>676916.09545000002</v>
      </c>
      <c r="D15" s="108">
        <f t="shared" si="5"/>
        <v>-4.5472997852459445</v>
      </c>
      <c r="E15" s="126">
        <f t="shared" si="0"/>
        <v>5.7052289370220439</v>
      </c>
      <c r="F15" s="124">
        <v>4153443.0140200001</v>
      </c>
      <c r="G15" s="124">
        <v>3933977.9626099998</v>
      </c>
      <c r="H15" s="108">
        <f t="shared" si="1"/>
        <v>-5.2839307213122515</v>
      </c>
      <c r="I15" s="110">
        <f t="shared" si="2"/>
        <v>6.0118686157200161</v>
      </c>
      <c r="J15" s="124">
        <v>8624321.5908100009</v>
      </c>
      <c r="K15" s="124">
        <v>8192994.5705300001</v>
      </c>
      <c r="L15" s="108">
        <f t="shared" si="3"/>
        <v>-5.0012863706244319</v>
      </c>
      <c r="M15" s="126">
        <f t="shared" si="4"/>
        <v>6.1884445424458487</v>
      </c>
    </row>
    <row r="16" spans="1:13" ht="22.5" customHeight="1" x14ac:dyDescent="0.25">
      <c r="A16" s="94" t="s">
        <v>203</v>
      </c>
      <c r="B16" s="124">
        <v>481478.01659999997</v>
      </c>
      <c r="C16" s="124">
        <v>560778.75086000003</v>
      </c>
      <c r="D16" s="108">
        <f t="shared" si="5"/>
        <v>16.470271025038542</v>
      </c>
      <c r="E16" s="126">
        <f t="shared" si="0"/>
        <v>4.726392500013862</v>
      </c>
      <c r="F16" s="124">
        <v>3155069.5287299999</v>
      </c>
      <c r="G16" s="124">
        <v>2859741.2753499998</v>
      </c>
      <c r="H16" s="108">
        <f t="shared" si="1"/>
        <v>-9.3604356636437647</v>
      </c>
      <c r="I16" s="110">
        <f t="shared" si="2"/>
        <v>4.3702300790087545</v>
      </c>
      <c r="J16" s="124">
        <v>6614557.7997099999</v>
      </c>
      <c r="K16" s="124">
        <v>6115513.2676900001</v>
      </c>
      <c r="L16" s="108">
        <f t="shared" si="3"/>
        <v>-7.5446393716882971</v>
      </c>
      <c r="M16" s="126">
        <f t="shared" si="4"/>
        <v>4.6192529947256098</v>
      </c>
    </row>
    <row r="17" spans="1:13" ht="22.5" customHeight="1" x14ac:dyDescent="0.25">
      <c r="A17" s="94" t="s">
        <v>204</v>
      </c>
      <c r="B17" s="124">
        <v>171907.17233</v>
      </c>
      <c r="C17" s="124">
        <v>189653.32565000001</v>
      </c>
      <c r="D17" s="108">
        <f t="shared" si="5"/>
        <v>10.323102334516779</v>
      </c>
      <c r="E17" s="126">
        <f t="shared" si="0"/>
        <v>1.5984486833357729</v>
      </c>
      <c r="F17" s="124">
        <v>1022019.96617</v>
      </c>
      <c r="G17" s="124">
        <v>1065648.4289800001</v>
      </c>
      <c r="H17" s="108">
        <f t="shared" si="1"/>
        <v>4.268846427090546</v>
      </c>
      <c r="I17" s="110">
        <f t="shared" si="2"/>
        <v>1.628514040105548</v>
      </c>
      <c r="J17" s="124">
        <v>2163365.9550200002</v>
      </c>
      <c r="K17" s="124">
        <v>2153179.2808500002</v>
      </c>
      <c r="L17" s="108">
        <f t="shared" si="3"/>
        <v>-0.47087152066723897</v>
      </c>
      <c r="M17" s="126">
        <f t="shared" si="4"/>
        <v>1.6263687782014098</v>
      </c>
    </row>
    <row r="18" spans="1:13" ht="22.5" customHeight="1" x14ac:dyDescent="0.25">
      <c r="A18" s="94" t="s">
        <v>205</v>
      </c>
      <c r="B18" s="124">
        <v>193505.92290999999</v>
      </c>
      <c r="C18" s="124">
        <v>163240.02066000001</v>
      </c>
      <c r="D18" s="108">
        <f t="shared" si="5"/>
        <v>-15.64081439722996</v>
      </c>
      <c r="E18" s="126">
        <f t="shared" si="0"/>
        <v>1.3758303219697925</v>
      </c>
      <c r="F18" s="124">
        <v>1210710.7245700001</v>
      </c>
      <c r="G18" s="124">
        <v>945857.42955</v>
      </c>
      <c r="H18" s="108">
        <f t="shared" si="1"/>
        <v>-21.875852723949912</v>
      </c>
      <c r="I18" s="110">
        <f t="shared" si="2"/>
        <v>1.4454505464195906</v>
      </c>
      <c r="J18" s="124">
        <v>2577087.7308700001</v>
      </c>
      <c r="K18" s="124">
        <v>1961054.20899</v>
      </c>
      <c r="L18" s="108">
        <f t="shared" si="3"/>
        <v>-23.904251085469767</v>
      </c>
      <c r="M18" s="126">
        <f t="shared" si="4"/>
        <v>1.4812502452664953</v>
      </c>
    </row>
    <row r="19" spans="1:13" ht="22.5" customHeight="1" x14ac:dyDescent="0.25">
      <c r="A19" s="94" t="s">
        <v>206</v>
      </c>
      <c r="B19" s="124">
        <v>135610.74554</v>
      </c>
      <c r="C19" s="124">
        <v>81318.081619999997</v>
      </c>
      <c r="D19" s="108">
        <f t="shared" si="5"/>
        <v>-40.035665097044792</v>
      </c>
      <c r="E19" s="126">
        <f t="shared" si="0"/>
        <v>0.6853704254928783</v>
      </c>
      <c r="F19" s="124">
        <v>841426.86176999996</v>
      </c>
      <c r="G19" s="124">
        <v>693824.88465999998</v>
      </c>
      <c r="H19" s="108">
        <f t="shared" si="1"/>
        <v>-17.541866538407028</v>
      </c>
      <c r="I19" s="110">
        <f t="shared" si="2"/>
        <v>1.0602967501438771</v>
      </c>
      <c r="J19" s="124">
        <v>1760460.1382299999</v>
      </c>
      <c r="K19" s="124">
        <v>1760062.9752799999</v>
      </c>
      <c r="L19" s="108">
        <f t="shared" si="3"/>
        <v>-2.2560178522380084E-2</v>
      </c>
      <c r="M19" s="126">
        <f t="shared" si="4"/>
        <v>1.3294348018868414</v>
      </c>
    </row>
    <row r="20" spans="1:13" ht="22.5" customHeight="1" x14ac:dyDescent="0.25">
      <c r="A20" s="94" t="s">
        <v>207</v>
      </c>
      <c r="B20" s="124">
        <v>138002.38853</v>
      </c>
      <c r="C20" s="124">
        <v>135092.76024</v>
      </c>
      <c r="D20" s="108">
        <f t="shared" si="5"/>
        <v>-2.1083898046934721</v>
      </c>
      <c r="E20" s="126">
        <f t="shared" si="0"/>
        <v>1.1385977229438753</v>
      </c>
      <c r="F20" s="124">
        <v>741437.89096999995</v>
      </c>
      <c r="G20" s="124">
        <v>701409.65153000003</v>
      </c>
      <c r="H20" s="108">
        <f t="shared" si="1"/>
        <v>-5.3987312932755875</v>
      </c>
      <c r="I20" s="110">
        <f t="shared" si="2"/>
        <v>1.0718877204890831</v>
      </c>
      <c r="J20" s="124">
        <v>1552307.6223599999</v>
      </c>
      <c r="K20" s="124">
        <v>1394089.4750900001</v>
      </c>
      <c r="L20" s="108">
        <f t="shared" si="3"/>
        <v>-10.192448003924511</v>
      </c>
      <c r="M20" s="126">
        <f t="shared" si="4"/>
        <v>1.0530026999937114</v>
      </c>
    </row>
    <row r="21" spans="1:13" ht="22.5" customHeight="1" x14ac:dyDescent="0.25">
      <c r="A21" s="94" t="s">
        <v>208</v>
      </c>
      <c r="B21" s="124">
        <v>70247.725709999999</v>
      </c>
      <c r="C21" s="124">
        <v>53476.250630000002</v>
      </c>
      <c r="D21" s="108">
        <f t="shared" si="5"/>
        <v>-23.874758806052736</v>
      </c>
      <c r="E21" s="126">
        <f t="shared" si="0"/>
        <v>0.45071206695845933</v>
      </c>
      <c r="F21" s="124">
        <v>401503.26121999999</v>
      </c>
      <c r="G21" s="124">
        <v>341702.48706000001</v>
      </c>
      <c r="H21" s="108">
        <f t="shared" si="1"/>
        <v>-14.894218786241115</v>
      </c>
      <c r="I21" s="110">
        <f t="shared" si="2"/>
        <v>0.52218656977594813</v>
      </c>
      <c r="J21" s="124">
        <v>949412.61435000005</v>
      </c>
      <c r="K21" s="124">
        <v>772949.21855999995</v>
      </c>
      <c r="L21" s="108">
        <f t="shared" si="3"/>
        <v>-18.586586392768005</v>
      </c>
      <c r="M21" s="126">
        <f t="shared" si="4"/>
        <v>0.58383455914776505</v>
      </c>
    </row>
    <row r="22" spans="1:13" ht="24" customHeight="1" x14ac:dyDescent="0.2">
      <c r="A22" s="113" t="s">
        <v>42</v>
      </c>
      <c r="B22" s="125">
        <f>SUM(B9:B21)</f>
        <v>11656461.317679998</v>
      </c>
      <c r="C22" s="125">
        <f>SUM(C9:C21)</f>
        <v>11864836.677409999</v>
      </c>
      <c r="D22" s="123">
        <f t="shared" si="5"/>
        <v>1.787638238149919</v>
      </c>
      <c r="E22" s="127">
        <f t="shared" si="0"/>
        <v>100</v>
      </c>
      <c r="F22" s="111">
        <f>SUM(F9:F21)</f>
        <v>66592684.224709988</v>
      </c>
      <c r="G22" s="111">
        <f>SUM(G9:G21)</f>
        <v>65436858.555479988</v>
      </c>
      <c r="H22" s="123">
        <f>(G22-F22)/F22*100</f>
        <v>-1.7356646344661335</v>
      </c>
      <c r="I22" s="115">
        <f t="shared" si="2"/>
        <v>100</v>
      </c>
      <c r="J22" s="125">
        <f>SUM(J9:J21)</f>
        <v>141738448.20954001</v>
      </c>
      <c r="K22" s="125">
        <f>SUM(K9:K21)</f>
        <v>132391823.41111998</v>
      </c>
      <c r="L22" s="123">
        <f t="shared" si="3"/>
        <v>-6.5942762295537349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P14" sqref="P14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3"/>
      <c r="I26" s="163"/>
      <c r="N26" t="s">
        <v>43</v>
      </c>
    </row>
    <row r="27" spans="3:14" x14ac:dyDescent="0.2">
      <c r="H27" s="163"/>
      <c r="I27" s="16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3"/>
      <c r="I39" s="163"/>
    </row>
    <row r="40" spans="8:9" x14ac:dyDescent="0.2">
      <c r="H40" s="163"/>
      <c r="I40" s="16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3"/>
      <c r="I51" s="163"/>
    </row>
    <row r="52" spans="3:9" x14ac:dyDescent="0.2">
      <c r="H52" s="163"/>
      <c r="I52" s="16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I27" sqref="I27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166</v>
      </c>
      <c r="C5" s="128">
        <v>1065789.2843500001</v>
      </c>
      <c r="D5" s="128">
        <v>1141303.30883</v>
      </c>
      <c r="E5" s="128">
        <v>1194179.51357</v>
      </c>
      <c r="F5" s="128">
        <v>1160159.29504</v>
      </c>
      <c r="G5" s="128">
        <v>1097384.0739200001</v>
      </c>
      <c r="H5" s="128">
        <v>1217480.32969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8">
        <v>6876295.8054</v>
      </c>
      <c r="P5" s="99">
        <f t="shared" ref="P5:P24" si="0">O5/O$26*100</f>
        <v>10.309470914832715</v>
      </c>
    </row>
    <row r="6" spans="1:16" x14ac:dyDescent="0.2">
      <c r="A6" s="96" t="s">
        <v>100</v>
      </c>
      <c r="B6" s="97" t="s">
        <v>167</v>
      </c>
      <c r="C6" s="128">
        <v>628239.59404999996</v>
      </c>
      <c r="D6" s="128">
        <v>703980.73491999996</v>
      </c>
      <c r="E6" s="128">
        <v>742059.07241000002</v>
      </c>
      <c r="F6" s="128">
        <v>756931.10554000002</v>
      </c>
      <c r="G6" s="128">
        <v>686661.24638999999</v>
      </c>
      <c r="H6" s="128">
        <v>774826.46560999996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8">
        <v>4292698.2189199999</v>
      </c>
      <c r="P6" s="99">
        <f t="shared" si="0"/>
        <v>6.4359429388357396</v>
      </c>
    </row>
    <row r="7" spans="1:16" x14ac:dyDescent="0.2">
      <c r="A7" s="96" t="s">
        <v>99</v>
      </c>
      <c r="B7" s="97" t="s">
        <v>168</v>
      </c>
      <c r="C7" s="128">
        <v>556574.77778</v>
      </c>
      <c r="D7" s="128">
        <v>588532.30359000002</v>
      </c>
      <c r="E7" s="128">
        <v>600241.46701999998</v>
      </c>
      <c r="F7" s="128">
        <v>616728.68359000003</v>
      </c>
      <c r="G7" s="128">
        <v>588967.41832000006</v>
      </c>
      <c r="H7" s="128">
        <v>716848.08054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8">
        <v>3667892.7308399999</v>
      </c>
      <c r="P7" s="99">
        <f t="shared" si="0"/>
        <v>5.4991865529731454</v>
      </c>
    </row>
    <row r="8" spans="1:16" x14ac:dyDescent="0.2">
      <c r="A8" s="96" t="s">
        <v>98</v>
      </c>
      <c r="B8" s="97" t="s">
        <v>170</v>
      </c>
      <c r="C8" s="128">
        <v>438528.40376999998</v>
      </c>
      <c r="D8" s="128">
        <v>688624.35037</v>
      </c>
      <c r="E8" s="128">
        <v>619312.16258</v>
      </c>
      <c r="F8" s="128">
        <v>549164.89404000004</v>
      </c>
      <c r="G8" s="128">
        <v>537156.94785999996</v>
      </c>
      <c r="H8" s="128">
        <v>571344.33559000003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8">
        <v>3404131.0942099998</v>
      </c>
      <c r="P8" s="99">
        <f t="shared" si="0"/>
        <v>5.103734844925591</v>
      </c>
    </row>
    <row r="9" spans="1:16" x14ac:dyDescent="0.2">
      <c r="A9" s="96" t="s">
        <v>97</v>
      </c>
      <c r="B9" s="97" t="s">
        <v>169</v>
      </c>
      <c r="C9" s="128">
        <v>448435.20893999998</v>
      </c>
      <c r="D9" s="128">
        <v>475311.64208999998</v>
      </c>
      <c r="E9" s="128">
        <v>526734.21222999995</v>
      </c>
      <c r="F9" s="128">
        <v>559316.35305000003</v>
      </c>
      <c r="G9" s="128">
        <v>566179.75808000006</v>
      </c>
      <c r="H9" s="128">
        <v>634125.90451000002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8">
        <v>3210103.0789000001</v>
      </c>
      <c r="P9" s="99">
        <f t="shared" si="0"/>
        <v>4.8128331389619978</v>
      </c>
    </row>
    <row r="10" spans="1:16" x14ac:dyDescent="0.2">
      <c r="A10" s="96" t="s">
        <v>96</v>
      </c>
      <c r="B10" s="97" t="s">
        <v>171</v>
      </c>
      <c r="C10" s="128">
        <v>414362.40801000001</v>
      </c>
      <c r="D10" s="128">
        <v>511253.93906</v>
      </c>
      <c r="E10" s="128">
        <v>513566.70289999997</v>
      </c>
      <c r="F10" s="128">
        <v>482123.81261999998</v>
      </c>
      <c r="G10" s="128">
        <v>528671.73505000002</v>
      </c>
      <c r="H10" s="128">
        <v>557072.01642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8">
        <v>3007050.6140600001</v>
      </c>
      <c r="P10" s="99">
        <f t="shared" si="0"/>
        <v>4.5084012849965038</v>
      </c>
    </row>
    <row r="11" spans="1:16" x14ac:dyDescent="0.2">
      <c r="A11" s="96" t="s">
        <v>95</v>
      </c>
      <c r="B11" s="97" t="s">
        <v>172</v>
      </c>
      <c r="C11" s="128">
        <v>376944.48254</v>
      </c>
      <c r="D11" s="128">
        <v>421235.09788999998</v>
      </c>
      <c r="E11" s="128">
        <v>422807.19079000002</v>
      </c>
      <c r="F11" s="128">
        <v>423358.13507999998</v>
      </c>
      <c r="G11" s="128">
        <v>404982.54749000003</v>
      </c>
      <c r="H11" s="128">
        <v>442755.64961999998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8">
        <v>2492083.10341</v>
      </c>
      <c r="P11" s="99">
        <f t="shared" si="0"/>
        <v>3.7363224327515558</v>
      </c>
    </row>
    <row r="12" spans="1:16" x14ac:dyDescent="0.2">
      <c r="A12" s="96" t="s">
        <v>94</v>
      </c>
      <c r="B12" s="97" t="s">
        <v>174</v>
      </c>
      <c r="C12" s="128">
        <v>259748.58504999999</v>
      </c>
      <c r="D12" s="128">
        <v>297395.45899000001</v>
      </c>
      <c r="E12" s="128">
        <v>282096.83110000001</v>
      </c>
      <c r="F12" s="128">
        <v>368596.84325999999</v>
      </c>
      <c r="G12" s="128">
        <v>339262.46460000001</v>
      </c>
      <c r="H12" s="128">
        <v>317547.70895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8">
        <v>1864647.8919500001</v>
      </c>
      <c r="P12" s="99">
        <f t="shared" si="0"/>
        <v>2.7956233635798937</v>
      </c>
    </row>
    <row r="13" spans="1:16" x14ac:dyDescent="0.2">
      <c r="A13" s="96" t="s">
        <v>93</v>
      </c>
      <c r="B13" s="97" t="s">
        <v>173</v>
      </c>
      <c r="C13" s="128">
        <v>248638.19521999999</v>
      </c>
      <c r="D13" s="128">
        <v>294816.96779999998</v>
      </c>
      <c r="E13" s="128">
        <v>366075.02487999998</v>
      </c>
      <c r="F13" s="128">
        <v>328301.10183</v>
      </c>
      <c r="G13" s="128">
        <v>275362.43949000002</v>
      </c>
      <c r="H13" s="128">
        <v>333935.42447000003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8">
        <v>1847129.1536900001</v>
      </c>
      <c r="P13" s="99">
        <f t="shared" si="0"/>
        <v>2.7693579253748934</v>
      </c>
    </row>
    <row r="14" spans="1:16" x14ac:dyDescent="0.2">
      <c r="A14" s="96" t="s">
        <v>92</v>
      </c>
      <c r="B14" s="97" t="s">
        <v>175</v>
      </c>
      <c r="C14" s="128">
        <v>263101.37271999998</v>
      </c>
      <c r="D14" s="128">
        <v>256136.14064</v>
      </c>
      <c r="E14" s="128">
        <v>325374.57477000001</v>
      </c>
      <c r="F14" s="128">
        <v>287688.31316999998</v>
      </c>
      <c r="G14" s="128">
        <v>302180.44050999999</v>
      </c>
      <c r="H14" s="128">
        <v>297427.98222000001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8">
        <v>1731908.82403</v>
      </c>
      <c r="P14" s="99">
        <f t="shared" si="0"/>
        <v>2.5966107558167759</v>
      </c>
    </row>
    <row r="15" spans="1:16" x14ac:dyDescent="0.2">
      <c r="A15" s="96" t="s">
        <v>91</v>
      </c>
      <c r="B15" s="97" t="s">
        <v>209</v>
      </c>
      <c r="C15" s="128">
        <v>185933.19967</v>
      </c>
      <c r="D15" s="128">
        <v>201607.31964</v>
      </c>
      <c r="E15" s="128">
        <v>279787.43384999997</v>
      </c>
      <c r="F15" s="128">
        <v>279644.73911000002</v>
      </c>
      <c r="G15" s="128">
        <v>291279.42051000003</v>
      </c>
      <c r="H15" s="128">
        <v>268047.25409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8">
        <v>1506299.36687</v>
      </c>
      <c r="P15" s="99">
        <f t="shared" si="0"/>
        <v>2.2583597261162121</v>
      </c>
    </row>
    <row r="16" spans="1:16" x14ac:dyDescent="0.2">
      <c r="A16" s="96" t="s">
        <v>90</v>
      </c>
      <c r="B16" s="97" t="s">
        <v>210</v>
      </c>
      <c r="C16" s="128">
        <v>214023.98743000001</v>
      </c>
      <c r="D16" s="128">
        <v>271234.88572000002</v>
      </c>
      <c r="E16" s="128">
        <v>270185.08400999999</v>
      </c>
      <c r="F16" s="128">
        <v>214388.41193999999</v>
      </c>
      <c r="G16" s="128">
        <v>211207.69420999999</v>
      </c>
      <c r="H16" s="128">
        <v>296016.34802999999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8">
        <v>1477056.4113400001</v>
      </c>
      <c r="P16" s="99">
        <f t="shared" si="0"/>
        <v>2.2145164407148585</v>
      </c>
    </row>
    <row r="17" spans="1:16" x14ac:dyDescent="0.2">
      <c r="A17" s="96" t="s">
        <v>89</v>
      </c>
      <c r="B17" s="97" t="s">
        <v>211</v>
      </c>
      <c r="C17" s="128">
        <v>189644.12753999999</v>
      </c>
      <c r="D17" s="128">
        <v>236859.02178000001</v>
      </c>
      <c r="E17" s="128">
        <v>268405.80865999998</v>
      </c>
      <c r="F17" s="128">
        <v>258476.48261000001</v>
      </c>
      <c r="G17" s="128">
        <v>230487.92465</v>
      </c>
      <c r="H17" s="128">
        <v>233994.12886999999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8">
        <v>1417867.4941100001</v>
      </c>
      <c r="P17" s="99">
        <f t="shared" si="0"/>
        <v>2.1257758690565063</v>
      </c>
    </row>
    <row r="18" spans="1:16" x14ac:dyDescent="0.2">
      <c r="A18" s="96" t="s">
        <v>88</v>
      </c>
      <c r="B18" s="97" t="s">
        <v>212</v>
      </c>
      <c r="C18" s="128">
        <v>243484.48392</v>
      </c>
      <c r="D18" s="128">
        <v>297660.13329999999</v>
      </c>
      <c r="E18" s="128">
        <v>248173.74269000001</v>
      </c>
      <c r="F18" s="128">
        <v>209417.05312999999</v>
      </c>
      <c r="G18" s="128">
        <v>215174.70499</v>
      </c>
      <c r="H18" s="128">
        <v>196897.29222999999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8">
        <v>1410807.41026</v>
      </c>
      <c r="P18" s="99">
        <f t="shared" si="0"/>
        <v>2.1151908489864422</v>
      </c>
    </row>
    <row r="19" spans="1:16" x14ac:dyDescent="0.2">
      <c r="A19" s="96" t="s">
        <v>87</v>
      </c>
      <c r="B19" s="97" t="s">
        <v>213</v>
      </c>
      <c r="C19" s="128">
        <v>181803.33992999999</v>
      </c>
      <c r="D19" s="128">
        <v>220644.30664</v>
      </c>
      <c r="E19" s="128">
        <v>250997.29243</v>
      </c>
      <c r="F19" s="128">
        <v>239007.11244</v>
      </c>
      <c r="G19" s="128">
        <v>229420.03519</v>
      </c>
      <c r="H19" s="128">
        <v>271931.56094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8">
        <v>1393803.64757</v>
      </c>
      <c r="P19" s="99">
        <f t="shared" si="0"/>
        <v>2.0896975017168833</v>
      </c>
    </row>
    <row r="20" spans="1:16" x14ac:dyDescent="0.2">
      <c r="A20" s="96" t="s">
        <v>86</v>
      </c>
      <c r="B20" s="97" t="s">
        <v>214</v>
      </c>
      <c r="C20" s="128">
        <v>172820.93549</v>
      </c>
      <c r="D20" s="128">
        <v>207595.95009</v>
      </c>
      <c r="E20" s="128">
        <v>233835.25925</v>
      </c>
      <c r="F20" s="128">
        <v>202109.27952000001</v>
      </c>
      <c r="G20" s="128">
        <v>204103.79255000001</v>
      </c>
      <c r="H20" s="128">
        <v>234796.89981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8">
        <v>1255262.11671</v>
      </c>
      <c r="P20" s="99">
        <f t="shared" si="0"/>
        <v>1.8819853957635702</v>
      </c>
    </row>
    <row r="21" spans="1:16" x14ac:dyDescent="0.2">
      <c r="A21" s="96" t="s">
        <v>85</v>
      </c>
      <c r="B21" s="97" t="s">
        <v>164</v>
      </c>
      <c r="C21" s="128">
        <v>123030.85677</v>
      </c>
      <c r="D21" s="128">
        <v>152814.32201</v>
      </c>
      <c r="E21" s="128">
        <v>169320.88797000001</v>
      </c>
      <c r="F21" s="128">
        <v>175301.82521000001</v>
      </c>
      <c r="G21" s="128">
        <v>186299.28002000001</v>
      </c>
      <c r="H21" s="128">
        <v>231383.68977999999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8">
        <v>1038150.86176</v>
      </c>
      <c r="P21" s="99">
        <f t="shared" si="0"/>
        <v>1.5564755236559591</v>
      </c>
    </row>
    <row r="22" spans="1:16" x14ac:dyDescent="0.2">
      <c r="A22" s="96" t="s">
        <v>84</v>
      </c>
      <c r="B22" s="97" t="s">
        <v>215</v>
      </c>
      <c r="C22" s="128">
        <v>159213.69232</v>
      </c>
      <c r="D22" s="128">
        <v>107601.87053</v>
      </c>
      <c r="E22" s="128">
        <v>142174.82198000001</v>
      </c>
      <c r="F22" s="128">
        <v>183199.50468000001</v>
      </c>
      <c r="G22" s="128">
        <v>193930.67770999999</v>
      </c>
      <c r="H22" s="128">
        <v>204433.18007999999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8">
        <v>990553.74730000005</v>
      </c>
      <c r="P22" s="99">
        <f t="shared" si="0"/>
        <v>1.485114273203356</v>
      </c>
    </row>
    <row r="23" spans="1:16" x14ac:dyDescent="0.2">
      <c r="A23" s="96" t="s">
        <v>83</v>
      </c>
      <c r="B23" s="97" t="s">
        <v>216</v>
      </c>
      <c r="C23" s="128">
        <v>103484.04521</v>
      </c>
      <c r="D23" s="128">
        <v>155072.16902</v>
      </c>
      <c r="E23" s="128">
        <v>154850.55475000001</v>
      </c>
      <c r="F23" s="128">
        <v>184065.80145</v>
      </c>
      <c r="G23" s="128">
        <v>159247.46181000001</v>
      </c>
      <c r="H23" s="128">
        <v>178995.98800000001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8">
        <v>935716.02023999998</v>
      </c>
      <c r="P23" s="99">
        <f t="shared" si="0"/>
        <v>1.4028973401103042</v>
      </c>
    </row>
    <row r="24" spans="1:16" x14ac:dyDescent="0.2">
      <c r="A24" s="96" t="s">
        <v>82</v>
      </c>
      <c r="B24" s="97" t="s">
        <v>217</v>
      </c>
      <c r="C24" s="128">
        <v>95495.424339999998</v>
      </c>
      <c r="D24" s="128">
        <v>138389.52369</v>
      </c>
      <c r="E24" s="128">
        <v>129647.43143</v>
      </c>
      <c r="F24" s="128">
        <v>159322.91227999999</v>
      </c>
      <c r="G24" s="128">
        <v>115820.50954</v>
      </c>
      <c r="H24" s="128">
        <v>125596.2392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8">
        <v>764272.04047999997</v>
      </c>
      <c r="P24" s="99">
        <f t="shared" si="0"/>
        <v>1.145855355169682</v>
      </c>
    </row>
    <row r="25" spans="1:16" x14ac:dyDescent="0.2">
      <c r="A25" s="100"/>
      <c r="B25" s="164" t="s">
        <v>81</v>
      </c>
      <c r="C25" s="164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44583729.632049993</v>
      </c>
      <c r="P25" s="102">
        <f>SUM(P5:P24)</f>
        <v>66.843352427542584</v>
      </c>
    </row>
    <row r="26" spans="1:16" ht="13.5" customHeight="1" x14ac:dyDescent="0.2">
      <c r="A26" s="100"/>
      <c r="B26" s="165" t="s">
        <v>80</v>
      </c>
      <c r="C26" s="16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66698823.462480046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34" zoomScaleNormal="100" workbookViewId="0">
      <selection activeCell="N37" sqref="N37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Süleyman Şanlı</cp:lastModifiedBy>
  <cp:lastPrinted>2016-02-26T09:44:09Z</cp:lastPrinted>
  <dcterms:created xsi:type="dcterms:W3CDTF">2013-08-01T04:41:02Z</dcterms:created>
  <dcterms:modified xsi:type="dcterms:W3CDTF">2016-06-30T20:40:46Z</dcterms:modified>
</cp:coreProperties>
</file>