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K45" i="1" l="1"/>
  <c r="L45" i="1" s="1"/>
  <c r="J45" i="1"/>
  <c r="H45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G45" i="1"/>
  <c r="F45" i="1"/>
  <c r="G49" i="1"/>
  <c r="F49" i="1"/>
  <c r="M45" i="1" l="1"/>
  <c r="L46" i="1" l="1"/>
  <c r="H46" i="1"/>
  <c r="H49" i="1" l="1"/>
  <c r="O76" i="22" l="1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K8" i="1"/>
  <c r="K8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J46" i="2"/>
  <c r="J44" i="1" l="1"/>
  <c r="J44" i="2" s="1"/>
  <c r="K44" i="1"/>
  <c r="C8" i="2"/>
  <c r="C44" i="1"/>
  <c r="B8" i="2"/>
  <c r="B44" i="1"/>
  <c r="G8" i="2"/>
  <c r="G44" i="1"/>
  <c r="F8" i="2"/>
  <c r="F44" i="1"/>
  <c r="F46" i="2"/>
  <c r="C46" i="2"/>
  <c r="C45" i="2"/>
  <c r="B46" i="2"/>
  <c r="K44" i="2" l="1"/>
  <c r="M9" i="2" s="1"/>
  <c r="F44" i="2"/>
  <c r="B44" i="2"/>
  <c r="B45" i="2"/>
  <c r="C44" i="2"/>
  <c r="G44" i="2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41" i="2" l="1"/>
  <c r="M36" i="2"/>
  <c r="M38" i="2"/>
  <c r="M23" i="2"/>
  <c r="M18" i="2"/>
  <c r="M44" i="2"/>
  <c r="M10" i="2"/>
  <c r="M40" i="2"/>
  <c r="M11" i="2"/>
  <c r="M21" i="2"/>
  <c r="M17" i="2"/>
  <c r="M19" i="2"/>
  <c r="M34" i="2"/>
  <c r="M37" i="2"/>
  <c r="M35" i="2"/>
  <c r="M22" i="2"/>
  <c r="M26" i="2"/>
  <c r="M12" i="2"/>
  <c r="M39" i="2"/>
  <c r="M13" i="2"/>
  <c r="M33" i="2"/>
  <c r="M30" i="2"/>
  <c r="M42" i="2"/>
  <c r="M28" i="2"/>
  <c r="M8" i="2"/>
  <c r="M15" i="2"/>
  <c r="M32" i="2"/>
  <c r="M20" i="2"/>
  <c r="M29" i="2"/>
  <c r="M31" i="2"/>
  <c r="M16" i="2"/>
  <c r="M27" i="2"/>
  <c r="M14" i="2"/>
  <c r="M24" i="2"/>
  <c r="M25" i="2"/>
  <c r="M43" i="2"/>
  <c r="I41" i="2"/>
  <c r="I33" i="2"/>
  <c r="I25" i="2"/>
  <c r="I17" i="2"/>
  <c r="I15" i="2"/>
  <c r="I38" i="2"/>
  <c r="I29" i="2"/>
  <c r="I13" i="2"/>
  <c r="I36" i="2"/>
  <c r="I12" i="2"/>
  <c r="I35" i="2"/>
  <c r="I19" i="2"/>
  <c r="I34" i="2"/>
  <c r="I40" i="2"/>
  <c r="I32" i="2"/>
  <c r="I24" i="2"/>
  <c r="I16" i="2"/>
  <c r="I30" i="2"/>
  <c r="I21" i="2"/>
  <c r="I28" i="2"/>
  <c r="I27" i="2"/>
  <c r="I42" i="2"/>
  <c r="I39" i="2"/>
  <c r="I31" i="2"/>
  <c r="I23" i="2"/>
  <c r="I22" i="2"/>
  <c r="I14" i="2"/>
  <c r="I37" i="2"/>
  <c r="I44" i="2"/>
  <c r="I20" i="2"/>
  <c r="I43" i="2"/>
  <c r="I11" i="2"/>
  <c r="I26" i="2"/>
  <c r="I18" i="2"/>
  <c r="I10" i="2"/>
  <c r="I9" i="2"/>
  <c r="I8" i="2"/>
  <c r="K46" i="2"/>
  <c r="E38" i="2"/>
  <c r="E30" i="2"/>
  <c r="E22" i="2"/>
  <c r="E14" i="2"/>
  <c r="E36" i="2"/>
  <c r="E28" i="2"/>
  <c r="E20" i="2"/>
  <c r="E43" i="2"/>
  <c r="E19" i="2"/>
  <c r="E26" i="2"/>
  <c r="E31" i="2"/>
  <c r="E37" i="2"/>
  <c r="E29" i="2"/>
  <c r="E21" i="2"/>
  <c r="E13" i="2"/>
  <c r="E12" i="2"/>
  <c r="E35" i="2"/>
  <c r="E11" i="2"/>
  <c r="E34" i="2"/>
  <c r="E23" i="2"/>
  <c r="E44" i="2"/>
  <c r="E27" i="2"/>
  <c r="E42" i="2"/>
  <c r="E18" i="2"/>
  <c r="E41" i="2"/>
  <c r="E33" i="2"/>
  <c r="E25" i="2"/>
  <c r="E17" i="2"/>
  <c r="E40" i="2"/>
  <c r="E32" i="2"/>
  <c r="E24" i="2"/>
  <c r="E16" i="2"/>
  <c r="E39" i="2"/>
  <c r="E15" i="2"/>
  <c r="E10" i="2"/>
  <c r="E9" i="2"/>
  <c r="G46" i="2"/>
  <c r="E8" i="2"/>
  <c r="D22" i="4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<sst xmlns="http://schemas.openxmlformats.org/spreadsheetml/2006/main" count="421" uniqueCount="232">
  <si>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</si>
  <si>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</si>
  <si>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</si>
  <si>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</si>
  <si>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</si>
  <si>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</si>
  <si>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</si>
  <si>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</si>
  <si>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</si>
  <si>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</si>
  <si>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</si>
  <si>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</si>
  <si>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</si>
  <si>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</si>
  <si>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</si>
  <si>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</si>
  <si>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</si>
  <si>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</si>
  <si>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</si>
  <si>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</si>
  <si>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</si>
  <si>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</si>
  <si>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</si>
  <si>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</si>
  <si>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</si>
  <si>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</si>
  <si>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</si>
  <si>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</si>
  <si>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</si>
  <si>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</si>
  <si>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</si>
  <si>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</si>
  <si>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</si>
  <si>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</si>
  <si>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</si>
  <si>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</si>
  <si>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</si>
  <si>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</si>
  <si>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</si>
  <si>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</si>
  <si>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</si>
  <si>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</si>
  <si>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</si>
  <si>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</si>
  <si>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</si>
  <si>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</si>
  <si>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</si>
  <si>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</si>
  <si>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</si>
  <si>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</si>
  <si>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</si>
  <si>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</si>
  <si>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</si>
  <si>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</si>
  <si>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</si>
  <si>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</si>
  <si>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</si>
  <si>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</si>
  <si>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</si>
  <si>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</si>
  <si>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</si>
  <si>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</si>
  <si>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</si>
  <si>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</si>
  <si>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</si>
  <si>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</si>
  <si>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</si>
  <si>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</si>
  <si>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</si>
  <si>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</si>
  <si>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</si>
  <si>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</si>
  <si>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</si>
  <si>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</si>
  <si>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</si>
  <si>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</si>
  <si>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</si>
  <si>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</si>
  <si>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</si>
  <si>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</si>
  <si>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</si>
  <si>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</si>
  <si>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</si>
  <si>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</si>
  <si>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</si>
  <si>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</si>
  <si>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</si>
  <si>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</si>
  <si>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</si>
  <si>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</si>
  <si>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</si>
  <si>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</si>
  <si>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</si>
  <si>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</si>
  <si>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</si>
  <si>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</si>
  <si>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</si>
  <si>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</si>
  <si>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</si>
  <si>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</si>
  <si>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</si>
  <si>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</si>
  <si>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</si>
  <si>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</si>
  <si>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</si>
  <si>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</si>
  <si>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</si>
  <si>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</si>
  <si>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</si>
  <si>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</si>
  <si>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</si>
  <si>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Pay(15)  (%)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</si>
  <si>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</si>
  <si>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</si>
  <si>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</si>
  <si>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</si>
  <si>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</si>
  <si>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</si>
  <si>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</si>
  <si>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</si>
  <si>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Değişim    ('16/'15)</t>
  </si>
  <si>
    <t xml:space="preserve"> Pay(16)  (%)</t>
  </si>
  <si>
    <t>Not: İlgili dönem ortalama MB Dolar Satış Kuru baz alınarak hesaplanmıştır.</t>
  </si>
  <si>
    <t>2016 YILI İHRACATIMIZDA İLK 20 ÜLKE (1.000 $)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</si>
  <si>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=2015 Yılında 0 fobusd üzerindeki İller baz alınmıştır.</t>
    </r>
  </si>
  <si>
    <t>*Ocak - şUBAT dönemi için ilk ay TUİK, son ay TİM rakamı kullanılmıştır.</t>
  </si>
  <si>
    <t>1 Şubat - 29 Şubat</t>
  </si>
  <si>
    <t>1- Ocak - 29 Şubat</t>
  </si>
  <si>
    <t>1 Mart - 29 Şubat</t>
  </si>
  <si>
    <t>ŞUBAT 2016 İHRACAT RAKAMLARI - TL</t>
  </si>
  <si>
    <t>ŞUBAT (2016/2015)</t>
  </si>
  <si>
    <t>OCAK-ŞUBAT
(2016/2015)</t>
  </si>
  <si>
    <t>SON 12 AYLIK
(2016/2015)</t>
  </si>
  <si>
    <t>1 - 29 ŞUBAT İHRACAT RAKAMLARI</t>
  </si>
  <si>
    <t xml:space="preserve">SEKTÖREL BAZDA İHRACAT RAKAMLARI -1.000 $ </t>
  </si>
  <si>
    <t>1 - 29 ŞUBAT</t>
  </si>
  <si>
    <t>1 OCAK  -  29 ŞUBAT</t>
  </si>
  <si>
    <t>2014 - 2015</t>
  </si>
  <si>
    <t>2015 - 2016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</si>
  <si>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</si>
  <si>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</si>
  <si>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</si>
  <si>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</si>
  <si>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</si>
  <si>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</si>
  <si>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</si>
  <si>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</si>
  <si>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</si>
  <si>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</si>
  <si>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</si>
  <si>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</si>
  <si>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</si>
  <si>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</si>
  <si>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</si>
  <si>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</si>
  <si>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</si>
  <si>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</si>
  <si>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</si>
  <si>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</si>
  <si>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</si>
  <si>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</si>
  <si>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</si>
  <si>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</si>
  <si>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</si>
  <si>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</si>
  <si>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</si>
  <si>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2015  1 - 29 ŞUBAT</t>
  </si>
  <si>
    <t>2016  1 - 29 ŞUBAT</t>
  </si>
  <si>
    <t xml:space="preserve">LETONYA </t>
  </si>
  <si>
    <t>ETİYOPYA</t>
  </si>
  <si>
    <t>SOMALI</t>
  </si>
  <si>
    <t>SINGAPUR</t>
  </si>
  <si>
    <t>GANA</t>
  </si>
  <si>
    <t xml:space="preserve">SUDAN </t>
  </si>
  <si>
    <t xml:space="preserve">ENDONEZYA </t>
  </si>
  <si>
    <t xml:space="preserve">BEYAZ RUSYA </t>
  </si>
  <si>
    <t xml:space="preserve">ÜRDÜN </t>
  </si>
  <si>
    <t>ARJANTİN</t>
  </si>
  <si>
    <t xml:space="preserve">ALMANYA </t>
  </si>
  <si>
    <t>BİRLEŞİK KRALLIK</t>
  </si>
  <si>
    <t>IRAK</t>
  </si>
  <si>
    <t>İTALYA</t>
  </si>
  <si>
    <t>FRANSA</t>
  </si>
  <si>
    <t>BİRLEŞİK DEVLETLER</t>
  </si>
  <si>
    <t>İSPANYA</t>
  </si>
  <si>
    <t>İRAN (İSLAM CUM.)</t>
  </si>
  <si>
    <t xml:space="preserve">MISIR </t>
  </si>
  <si>
    <t>HOLLANDA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</si>
  <si>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</si>
  <si>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</si>
  <si>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</si>
  <si>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</si>
  <si>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</si>
  <si>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</si>
  <si>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</si>
  <si>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</si>
  <si>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</si>
  <si>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</si>
  <si>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SIIRT</t>
  </si>
  <si>
    <t>TUNCELI</t>
  </si>
  <si>
    <t>BAYBURT</t>
  </si>
  <si>
    <t>ADIYAMAN</t>
  </si>
  <si>
    <t>ERZINCAN</t>
  </si>
  <si>
    <t>KIRIKKALE</t>
  </si>
  <si>
    <t>OSMANIYE</t>
  </si>
  <si>
    <t>YOZGAT</t>
  </si>
  <si>
    <t>NEVŞEHIR</t>
  </si>
  <si>
    <t>MUĞLA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</si>
  <si>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</si>
  <si>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</si>
  <si>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</si>
  <si>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</si>
  <si>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</si>
  <si>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</si>
  <si>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</si>
  <si>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</si>
  <si>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</si>
  <si>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</si>
  <si>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KİB</t>
  </si>
  <si>
    <t>BAİB</t>
  </si>
  <si>
    <t>DKİB</t>
  </si>
  <si>
    <t xml:space="preserve">SUUDİ ARABİSTAN </t>
  </si>
  <si>
    <t>BİRLEŞİK ARAP EMİRLİKLERİ</t>
  </si>
  <si>
    <t xml:space="preserve">POLONYA </t>
  </si>
  <si>
    <t xml:space="preserve">ROMANYA </t>
  </si>
  <si>
    <t>İSRAİL</t>
  </si>
  <si>
    <t>BELÇİKA</t>
  </si>
  <si>
    <t>BULGARİSTAN</t>
  </si>
  <si>
    <t>ÇİN HALK CUMHURİYETİ</t>
  </si>
  <si>
    <t>CEZAYİR</t>
  </si>
  <si>
    <t>YUNANİSTAN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</si>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</sst>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name val="Arial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  <xf numFmtId="9" fontId="76" fillId="0" borderId="0" applyFont="0" applyFill="0" applyBorder="0" applyAlignment="0" applyProtection="0"/>
  </cellStyleXfs>
  <cellXfs count="175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3" fontId="17" fillId="0" borderId="0" xfId="2" applyNumberFormat="1" applyFont="1" applyFill="1" applyBorder="1"/>
    <xf numFmtId="0" fontId="17" fillId="45" borderId="0" xfId="2" applyFont="1" applyFill="1" applyBorder="1"/>
    <xf numFmtId="3" fontId="51" fillId="45" borderId="0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8" fontId="17" fillId="0" borderId="0" xfId="337" applyNumberFormat="1" applyFont="1" applyFill="1" applyBorder="1"/>
    <xf numFmtId="166" fontId="21" fillId="45" borderId="9" xfId="2" applyNumberFormat="1" applyFont="1" applyFill="1" applyBorder="1" applyAlignment="1">
      <alignment horizontal="center"/>
    </xf>
    <xf numFmtId="0" fontId="21" fillId="45" borderId="9" xfId="2" applyFont="1" applyFill="1" applyBorder="1"/>
    <xf numFmtId="166" fontId="25" fillId="45" borderId="9" xfId="2" applyNumberFormat="1" applyFont="1" applyFill="1" applyBorder="1" applyAlignment="1">
      <alignment horizontal="center"/>
    </xf>
    <xf numFmtId="166" fontId="27" fillId="24" borderId="9" xfId="2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8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" xfId="337" builtinId="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8662952.5090200007</c:v>
                </c:pt>
                <c:pt idx="1">
                  <c:v>8523751.4495199993</c:v>
                </c:pt>
                <c:pt idx="2">
                  <c:v>9125915.809249999</c:v>
                </c:pt>
                <c:pt idx="3">
                  <c:v>9712871.8488499969</c:v>
                </c:pt>
                <c:pt idx="4">
                  <c:v>8807549.107280001</c:v>
                </c:pt>
                <c:pt idx="5">
                  <c:v>9651610.3505799975</c:v>
                </c:pt>
                <c:pt idx="6">
                  <c:v>8899051.441990003</c:v>
                </c:pt>
                <c:pt idx="7">
                  <c:v>8630036.1622599978</c:v>
                </c:pt>
                <c:pt idx="8">
                  <c:v>8695613.5430800002</c:v>
                </c:pt>
                <c:pt idx="9">
                  <c:v>9875073.2736699991</c:v>
                </c:pt>
                <c:pt idx="10">
                  <c:v>9102108.2688199989</c:v>
                </c:pt>
                <c:pt idx="11">
                  <c:v>9214288.4596000016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7482727.8187499996</c:v>
                </c:pt>
                <c:pt idx="1">
                  <c:v>8826802.5557999983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06784"/>
        <c:axId val="140808576"/>
      </c:lineChart>
      <c:catAx>
        <c:axId val="1408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80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8085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806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90598.071639999995</c:v>
                </c:pt>
                <c:pt idx="1">
                  <c:v>106110.97388000001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94296.117119999995</c:v>
                </c:pt>
                <c:pt idx="2">
                  <c:v>98548.827709999998</c:v>
                </c:pt>
                <c:pt idx="3">
                  <c:v>111139.09049</c:v>
                </c:pt>
                <c:pt idx="4">
                  <c:v>85220.710900000005</c:v>
                </c:pt>
                <c:pt idx="5">
                  <c:v>92626.931030000007</c:v>
                </c:pt>
                <c:pt idx="6">
                  <c:v>76554.212400000004</c:v>
                </c:pt>
                <c:pt idx="7">
                  <c:v>89148.743650000004</c:v>
                </c:pt>
                <c:pt idx="8">
                  <c:v>114985.56547</c:v>
                </c:pt>
                <c:pt idx="9">
                  <c:v>202183.01013000001</c:v>
                </c:pt>
                <c:pt idx="10">
                  <c:v>151032.33790000001</c:v>
                </c:pt>
                <c:pt idx="11">
                  <c:v>131424.39788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22720"/>
        <c:axId val="146624896"/>
      </c:lineChart>
      <c:catAx>
        <c:axId val="1466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662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62489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6622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179853.2653</c:v>
                </c:pt>
                <c:pt idx="1">
                  <c:v>170866.71919999999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245531.10282999999</c:v>
                </c:pt>
                <c:pt idx="1">
                  <c:v>231388.24583999999</c:v>
                </c:pt>
                <c:pt idx="2">
                  <c:v>206870.61434999999</c:v>
                </c:pt>
                <c:pt idx="3">
                  <c:v>242419.20790000001</c:v>
                </c:pt>
                <c:pt idx="4">
                  <c:v>215637.54558999999</c:v>
                </c:pt>
                <c:pt idx="5">
                  <c:v>207594.19146999999</c:v>
                </c:pt>
                <c:pt idx="6">
                  <c:v>227390.05650999999</c:v>
                </c:pt>
                <c:pt idx="7">
                  <c:v>152733.69157</c:v>
                </c:pt>
                <c:pt idx="8">
                  <c:v>261985.31090000001</c:v>
                </c:pt>
                <c:pt idx="9">
                  <c:v>308389.66431999998</c:v>
                </c:pt>
                <c:pt idx="10">
                  <c:v>255789.56346</c:v>
                </c:pt>
                <c:pt idx="11">
                  <c:v>271947.82448000001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7936"/>
        <c:axId val="142969856"/>
      </c:lineChart>
      <c:catAx>
        <c:axId val="1429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96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9698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967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10205.72971</c:v>
                </c:pt>
                <c:pt idx="1">
                  <c:v>15968.154710000001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19131.206109999999</c:v>
                </c:pt>
                <c:pt idx="2">
                  <c:v>19111.990160000001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17736.840499999998</c:v>
                </c:pt>
                <c:pt idx="6">
                  <c:v>12890.33347</c:v>
                </c:pt>
                <c:pt idx="7">
                  <c:v>10622.04089</c:v>
                </c:pt>
                <c:pt idx="8">
                  <c:v>11021.520619999999</c:v>
                </c:pt>
                <c:pt idx="9">
                  <c:v>13036.69392</c:v>
                </c:pt>
                <c:pt idx="10">
                  <c:v>16450.014149999999</c:v>
                </c:pt>
                <c:pt idx="11">
                  <c:v>17468.448090000002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94816"/>
        <c:axId val="143005184"/>
      </c:lineChart>
      <c:catAx>
        <c:axId val="1429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00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051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994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85187.056429999997</c:v>
                </c:pt>
                <c:pt idx="1">
                  <c:v>95303.607080000002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  <c:pt idx="8">
                  <c:v>58905.846389999999</c:v>
                </c:pt>
                <c:pt idx="9">
                  <c:v>80593.646659999999</c:v>
                </c:pt>
                <c:pt idx="10">
                  <c:v>71026.910910000006</c:v>
                </c:pt>
                <c:pt idx="11">
                  <c:v>94139.503190000003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2816"/>
        <c:axId val="143049088"/>
      </c:lineChart>
      <c:catAx>
        <c:axId val="1430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04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4908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042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10965.51116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8819.9491300000009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2449.9805200000001</c:v>
                </c:pt>
                <c:pt idx="6">
                  <c:v>4008.5602800000001</c:v>
                </c:pt>
                <c:pt idx="7">
                  <c:v>5086.7874000000002</c:v>
                </c:pt>
                <c:pt idx="8">
                  <c:v>5655.7401399999999</c:v>
                </c:pt>
                <c:pt idx="9">
                  <c:v>5397.6899199999998</c:v>
                </c:pt>
                <c:pt idx="10">
                  <c:v>5119.4543800000001</c:v>
                </c:pt>
                <c:pt idx="11">
                  <c:v>6767.9074099999998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94528"/>
        <c:axId val="143096448"/>
      </c:lineChart>
      <c:catAx>
        <c:axId val="1430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09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9644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09452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134470.78104</c:v>
                </c:pt>
                <c:pt idx="1">
                  <c:v>143584.64652000001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124616.54806</c:v>
                </c:pt>
                <c:pt idx="5">
                  <c:v>109721.82393</c:v>
                </c:pt>
                <c:pt idx="6">
                  <c:v>152578.29842000001</c:v>
                </c:pt>
                <c:pt idx="7">
                  <c:v>142097.86426</c:v>
                </c:pt>
                <c:pt idx="8">
                  <c:v>126984.49699</c:v>
                </c:pt>
                <c:pt idx="9">
                  <c:v>162255.21410000001</c:v>
                </c:pt>
                <c:pt idx="10">
                  <c:v>153949.98248999999</c:v>
                </c:pt>
                <c:pt idx="11">
                  <c:v>157924.19393000001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21792"/>
        <c:axId val="138753536"/>
      </c:lineChart>
      <c:catAx>
        <c:axId val="1431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75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75353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1217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272249.22434000002</c:v>
                </c:pt>
                <c:pt idx="1">
                  <c:v>346144.20275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316523.64117999998</c:v>
                </c:pt>
                <c:pt idx="1">
                  <c:v>302159.60136999999</c:v>
                </c:pt>
                <c:pt idx="2">
                  <c:v>347125.67984</c:v>
                </c:pt>
                <c:pt idx="3">
                  <c:v>363004.82526999997</c:v>
                </c:pt>
                <c:pt idx="4">
                  <c:v>328956.28013000003</c:v>
                </c:pt>
                <c:pt idx="5">
                  <c:v>354572.54577999999</c:v>
                </c:pt>
                <c:pt idx="6">
                  <c:v>348796.77617999999</c:v>
                </c:pt>
                <c:pt idx="7">
                  <c:v>345707.40165000001</c:v>
                </c:pt>
                <c:pt idx="8">
                  <c:v>312599.99897999997</c:v>
                </c:pt>
                <c:pt idx="9">
                  <c:v>365367.64236</c:v>
                </c:pt>
                <c:pt idx="10">
                  <c:v>342284.92440999998</c:v>
                </c:pt>
                <c:pt idx="11">
                  <c:v>348374.44712000003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82592"/>
        <c:axId val="138784768"/>
      </c:lineChart>
      <c:catAx>
        <c:axId val="1387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78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78476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7825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597053.68126999994</c:v>
                </c:pt>
                <c:pt idx="1">
                  <c:v>635138.28322999994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648202.18587000004</c:v>
                </c:pt>
                <c:pt idx="1">
                  <c:v>609129.10754999996</c:v>
                </c:pt>
                <c:pt idx="2">
                  <c:v>677211.91483000002</c:v>
                </c:pt>
                <c:pt idx="3">
                  <c:v>724118.16070000001</c:v>
                </c:pt>
                <c:pt idx="4">
                  <c:v>652382.10845000006</c:v>
                </c:pt>
                <c:pt idx="5">
                  <c:v>678721.74032999994</c:v>
                </c:pt>
                <c:pt idx="6">
                  <c:v>631016.92119000002</c:v>
                </c:pt>
                <c:pt idx="7">
                  <c:v>639355.89350999997</c:v>
                </c:pt>
                <c:pt idx="8">
                  <c:v>648709.87098999997</c:v>
                </c:pt>
                <c:pt idx="9">
                  <c:v>754576.16651999997</c:v>
                </c:pt>
                <c:pt idx="10">
                  <c:v>659372.61947999999</c:v>
                </c:pt>
                <c:pt idx="11">
                  <c:v>628195.74279000005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35168"/>
        <c:axId val="146537088"/>
      </c:lineChart>
      <c:catAx>
        <c:axId val="1465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653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537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65351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88444.068020000006</c:v>
                </c:pt>
                <c:pt idx="1">
                  <c:v>108553.67617000001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112829.9941</c:v>
                </c:pt>
                <c:pt idx="1">
                  <c:v>115694.82902999999</c:v>
                </c:pt>
                <c:pt idx="2">
                  <c:v>144240.39254</c:v>
                </c:pt>
                <c:pt idx="3">
                  <c:v>146077.59069000001</c:v>
                </c:pt>
                <c:pt idx="4">
                  <c:v>117698.29527</c:v>
                </c:pt>
                <c:pt idx="5">
                  <c:v>115520.92118999999</c:v>
                </c:pt>
                <c:pt idx="6">
                  <c:v>118450.14998</c:v>
                </c:pt>
                <c:pt idx="7">
                  <c:v>134005.96338999999</c:v>
                </c:pt>
                <c:pt idx="8">
                  <c:v>117160.12218999999</c:v>
                </c:pt>
                <c:pt idx="9">
                  <c:v>126353.15521</c:v>
                </c:pt>
                <c:pt idx="10">
                  <c:v>111875.76024</c:v>
                </c:pt>
                <c:pt idx="11">
                  <c:v>108367.28058000001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6144"/>
        <c:axId val="146576512"/>
      </c:lineChart>
      <c:catAx>
        <c:axId val="1465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657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5765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6566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129552.68399</c:v>
                </c:pt>
                <c:pt idx="1">
                  <c:v>155418.90265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143592.34104999999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146386.09591999999</c:v>
                </c:pt>
                <c:pt idx="7">
                  <c:v>168403.69471000001</c:v>
                </c:pt>
                <c:pt idx="8">
                  <c:v>165188.11491</c:v>
                </c:pt>
                <c:pt idx="9">
                  <c:v>188759.17840999999</c:v>
                </c:pt>
                <c:pt idx="10">
                  <c:v>175258.42460999999</c:v>
                </c:pt>
                <c:pt idx="11">
                  <c:v>172944.42162000001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76448"/>
        <c:axId val="148778368"/>
      </c:lineChart>
      <c:catAx>
        <c:axId val="1487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77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783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776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373662.58630000002</c:v>
                </c:pt>
                <c:pt idx="7">
                  <c:v>343511.67865999998</c:v>
                </c:pt>
                <c:pt idx="8">
                  <c:v>285487.89838999999</c:v>
                </c:pt>
                <c:pt idx="9">
                  <c:v>315908.38656999997</c:v>
                </c:pt>
                <c:pt idx="10">
                  <c:v>292589.71755</c:v>
                </c:pt>
                <c:pt idx="11">
                  <c:v>309119.67755999998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235509.54844000001</c:v>
                </c:pt>
                <c:pt idx="1">
                  <c:v>243995.41086999999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61728"/>
        <c:axId val="142363264"/>
      </c:lineChart>
      <c:catAx>
        <c:axId val="1423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36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632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361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1000611.70641</c:v>
                </c:pt>
                <c:pt idx="1">
                  <c:v>1144659.6106100001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1197774.95738</c:v>
                </c:pt>
                <c:pt idx="1">
                  <c:v>1176291.8132499999</c:v>
                </c:pt>
                <c:pt idx="2">
                  <c:v>1342866.4948799999</c:v>
                </c:pt>
                <c:pt idx="3">
                  <c:v>1439452.87549</c:v>
                </c:pt>
                <c:pt idx="4">
                  <c:v>1377754.1932900001</c:v>
                </c:pt>
                <c:pt idx="5">
                  <c:v>1417027.4822199999</c:v>
                </c:pt>
                <c:pt idx="6">
                  <c:v>1310536.4079</c:v>
                </c:pt>
                <c:pt idx="7">
                  <c:v>1185864.45349</c:v>
                </c:pt>
                <c:pt idx="8">
                  <c:v>1089088.03045</c:v>
                </c:pt>
                <c:pt idx="9">
                  <c:v>1305337.3086000001</c:v>
                </c:pt>
                <c:pt idx="10">
                  <c:v>1296806.6571599999</c:v>
                </c:pt>
                <c:pt idx="11">
                  <c:v>1263985.7862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24448"/>
        <c:axId val="148826368"/>
      </c:lineChart>
      <c:catAx>
        <c:axId val="1488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82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82636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824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376348.28094999999</c:v>
                </c:pt>
                <c:pt idx="1">
                  <c:v>440730.70689999999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465746.14145</c:v>
                </c:pt>
                <c:pt idx="1">
                  <c:v>432354.75325000001</c:v>
                </c:pt>
                <c:pt idx="2">
                  <c:v>450342.50517999998</c:v>
                </c:pt>
                <c:pt idx="3">
                  <c:v>492681.90814999997</c:v>
                </c:pt>
                <c:pt idx="4">
                  <c:v>411908.47483999998</c:v>
                </c:pt>
                <c:pt idx="5">
                  <c:v>470042.16327999998</c:v>
                </c:pt>
                <c:pt idx="6">
                  <c:v>482674.16879000003</c:v>
                </c:pt>
                <c:pt idx="7">
                  <c:v>434302.21208999999</c:v>
                </c:pt>
                <c:pt idx="8">
                  <c:v>438543.42706000002</c:v>
                </c:pt>
                <c:pt idx="9">
                  <c:v>456967.71256000001</c:v>
                </c:pt>
                <c:pt idx="10">
                  <c:v>486806.38793999999</c:v>
                </c:pt>
                <c:pt idx="11">
                  <c:v>502722.01715000003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7264"/>
        <c:axId val="148542208"/>
      </c:lineChart>
      <c:catAx>
        <c:axId val="1485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54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54220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5072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1512838.6033099999</c:v>
                </c:pt>
                <c:pt idx="1">
                  <c:v>1985993.8623500001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1728185.6380799999</c:v>
                </c:pt>
                <c:pt idx="1">
                  <c:v>1703300.46444</c:v>
                </c:pt>
                <c:pt idx="2">
                  <c:v>1770417.7382400001</c:v>
                </c:pt>
                <c:pt idx="3">
                  <c:v>1835673.80923</c:v>
                </c:pt>
                <c:pt idx="4">
                  <c:v>1480106.1511299999</c:v>
                </c:pt>
                <c:pt idx="5">
                  <c:v>1969958.87916</c:v>
                </c:pt>
                <c:pt idx="6">
                  <c:v>1641993.7194099999</c:v>
                </c:pt>
                <c:pt idx="7">
                  <c:v>1361432.7691800001</c:v>
                </c:pt>
                <c:pt idx="8">
                  <c:v>1872660.5616599999</c:v>
                </c:pt>
                <c:pt idx="9">
                  <c:v>2024850.7980899999</c:v>
                </c:pt>
                <c:pt idx="10">
                  <c:v>1916220.19108</c:v>
                </c:pt>
                <c:pt idx="11">
                  <c:v>1847805.3222399999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53184"/>
        <c:axId val="148655104"/>
      </c:lineChart>
      <c:catAx>
        <c:axId val="1486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65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65510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65318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629915.79517000006</c:v>
                </c:pt>
                <c:pt idx="1">
                  <c:v>807630.40483999997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732034.20849999995</c:v>
                </c:pt>
                <c:pt idx="1">
                  <c:v>830881.90549000003</c:v>
                </c:pt>
                <c:pt idx="2">
                  <c:v>838376.19932999997</c:v>
                </c:pt>
                <c:pt idx="3">
                  <c:v>881106.12072999997</c:v>
                </c:pt>
                <c:pt idx="4">
                  <c:v>826109.51858000003</c:v>
                </c:pt>
                <c:pt idx="5">
                  <c:v>961652.74899999995</c:v>
                </c:pt>
                <c:pt idx="6">
                  <c:v>816192.49294000003</c:v>
                </c:pt>
                <c:pt idx="7">
                  <c:v>830817.00448</c:v>
                </c:pt>
                <c:pt idx="8">
                  <c:v>854145.72690000001</c:v>
                </c:pt>
                <c:pt idx="9">
                  <c:v>1039522.2544</c:v>
                </c:pt>
                <c:pt idx="10">
                  <c:v>927932.94868000003</c:v>
                </c:pt>
                <c:pt idx="11">
                  <c:v>935789.36588000006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67776"/>
        <c:axId val="148682240"/>
      </c:lineChart>
      <c:catAx>
        <c:axId val="14866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6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68224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66777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1321484.5307</c:v>
                </c:pt>
                <c:pt idx="1">
                  <c:v>1424936.5252799999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1383350.0815600001</c:v>
                </c:pt>
                <c:pt idx="1">
                  <c:v>1264257.77657</c:v>
                </c:pt>
                <c:pt idx="2">
                  <c:v>1324663.57556</c:v>
                </c:pt>
                <c:pt idx="3">
                  <c:v>1384804.02308</c:v>
                </c:pt>
                <c:pt idx="4">
                  <c:v>1342589.3309500001</c:v>
                </c:pt>
                <c:pt idx="5">
                  <c:v>1456404.9400899999</c:v>
                </c:pt>
                <c:pt idx="6">
                  <c:v>1490094.73737</c:v>
                </c:pt>
                <c:pt idx="7">
                  <c:v>1541517.78547</c:v>
                </c:pt>
                <c:pt idx="8">
                  <c:v>1386864.70263</c:v>
                </c:pt>
                <c:pt idx="9">
                  <c:v>1589947.1267500001</c:v>
                </c:pt>
                <c:pt idx="10">
                  <c:v>1405314.2733199999</c:v>
                </c:pt>
                <c:pt idx="11">
                  <c:v>1390295.94946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07200"/>
        <c:axId val="148713472"/>
      </c:lineChart>
      <c:catAx>
        <c:axId val="1487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71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1347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707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424183.26061</c:v>
                </c:pt>
                <c:pt idx="1">
                  <c:v>503862.94899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487407.43296000001</c:v>
                </c:pt>
                <c:pt idx="1">
                  <c:v>472961.28506999998</c:v>
                </c:pt>
                <c:pt idx="2">
                  <c:v>531386.10343000002</c:v>
                </c:pt>
                <c:pt idx="3">
                  <c:v>573363.50586000003</c:v>
                </c:pt>
                <c:pt idx="4">
                  <c:v>518542.75578000001</c:v>
                </c:pt>
                <c:pt idx="5">
                  <c:v>543286.57804000005</c:v>
                </c:pt>
                <c:pt idx="6">
                  <c:v>527585.22655000002</c:v>
                </c:pt>
                <c:pt idx="7">
                  <c:v>514762.60054999997</c:v>
                </c:pt>
                <c:pt idx="8">
                  <c:v>481370.40941000002</c:v>
                </c:pt>
                <c:pt idx="9">
                  <c:v>569473.86560999998</c:v>
                </c:pt>
                <c:pt idx="10">
                  <c:v>504692.02731999999</c:v>
                </c:pt>
                <c:pt idx="11">
                  <c:v>506432.11945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54816"/>
        <c:axId val="148756736"/>
      </c:lineChart>
      <c:catAx>
        <c:axId val="1487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75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567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7548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185138.30567999999</c:v>
                </c:pt>
                <c:pt idx="1">
                  <c:v>224774.57949999999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201065.27963</c:v>
                </c:pt>
                <c:pt idx="1">
                  <c:v>214534.20812</c:v>
                </c:pt>
                <c:pt idx="2">
                  <c:v>255234.01407999999</c:v>
                </c:pt>
                <c:pt idx="3">
                  <c:v>264049.80089999997</c:v>
                </c:pt>
                <c:pt idx="4">
                  <c:v>243057.15079000001</c:v>
                </c:pt>
                <c:pt idx="5">
                  <c:v>238475.55864</c:v>
                </c:pt>
                <c:pt idx="6">
                  <c:v>230374.45139</c:v>
                </c:pt>
                <c:pt idx="7">
                  <c:v>220668.06219999999</c:v>
                </c:pt>
                <c:pt idx="8">
                  <c:v>213315.91204</c:v>
                </c:pt>
                <c:pt idx="9">
                  <c:v>238566.33436000001</c:v>
                </c:pt>
                <c:pt idx="10">
                  <c:v>214890.82584</c:v>
                </c:pt>
                <c:pt idx="11">
                  <c:v>221871.02467000001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47232"/>
        <c:axId val="148878080"/>
      </c:lineChart>
      <c:catAx>
        <c:axId val="1488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87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878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84723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170663.80864</c:v>
                </c:pt>
                <c:pt idx="1">
                  <c:v>161762.25456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286935.63050000003</c:v>
                </c:pt>
                <c:pt idx="1">
                  <c:v>143501.89407000001</c:v>
                </c:pt>
                <c:pt idx="2">
                  <c:v>159644.99953999999</c:v>
                </c:pt>
                <c:pt idx="3">
                  <c:v>248175.88795999999</c:v>
                </c:pt>
                <c:pt idx="4">
                  <c:v>344007.19764999999</c:v>
                </c:pt>
                <c:pt idx="5">
                  <c:v>232777.41104000001</c:v>
                </c:pt>
                <c:pt idx="6">
                  <c:v>149027.33434</c:v>
                </c:pt>
                <c:pt idx="7">
                  <c:v>245747.28447000001</c:v>
                </c:pt>
                <c:pt idx="8">
                  <c:v>148601.39423999999</c:v>
                </c:pt>
                <c:pt idx="9">
                  <c:v>269494.86972000002</c:v>
                </c:pt>
                <c:pt idx="10">
                  <c:v>206001.51553999999</c:v>
                </c:pt>
                <c:pt idx="11">
                  <c:v>214679.78664999999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68576"/>
        <c:axId val="148970496"/>
      </c:lineChart>
      <c:catAx>
        <c:axId val="1489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97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9704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968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627268.37708999997</c:v>
                </c:pt>
                <c:pt idx="1">
                  <c:v>747315.55146999995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954845.98077000002</c:v>
                </c:pt>
                <c:pt idx="3">
                  <c:v>974772.68414000003</c:v>
                </c:pt>
                <c:pt idx="4">
                  <c:v>790369.94894999999</c:v>
                </c:pt>
                <c:pt idx="5">
                  <c:v>830133.93775000004</c:v>
                </c:pt>
                <c:pt idx="6">
                  <c:v>799546.81232999999</c:v>
                </c:pt>
                <c:pt idx="7">
                  <c:v>793996.01982000005</c:v>
                </c:pt>
                <c:pt idx="8">
                  <c:v>759078.67455</c:v>
                </c:pt>
                <c:pt idx="9">
                  <c:v>767560.99219999998</c:v>
                </c:pt>
                <c:pt idx="10">
                  <c:v>661567.91605999996</c:v>
                </c:pt>
                <c:pt idx="11">
                  <c:v>760053.30685000005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99552"/>
        <c:axId val="149005824"/>
      </c:lineChart>
      <c:catAx>
        <c:axId val="1489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00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00582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99955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235509.54844000001</c:v>
                </c:pt>
                <c:pt idx="1">
                  <c:v>243995.41086999999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373662.58630000002</c:v>
                </c:pt>
                <c:pt idx="7">
                  <c:v>343511.67865999998</c:v>
                </c:pt>
                <c:pt idx="8">
                  <c:v>285487.89838999999</c:v>
                </c:pt>
                <c:pt idx="9">
                  <c:v>315908.38656999997</c:v>
                </c:pt>
                <c:pt idx="10">
                  <c:v>292589.71755</c:v>
                </c:pt>
                <c:pt idx="11">
                  <c:v>309119.67755999998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26688"/>
        <c:axId val="149094400"/>
      </c:lineChart>
      <c:catAx>
        <c:axId val="1490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09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09440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02668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'2002_2016_AYLIK_IHR'!$C$75:$N$75</c:f>
              <c:numCache>
                <c:formatCode>#,##0</c:formatCode>
                <c:ptCount val="12"/>
                <c:pt idx="0">
                  <c:v>12302384.298</c:v>
                </c:pt>
                <c:pt idx="1">
                  <c:v>12232354.814999999</c:v>
                </c:pt>
                <c:pt idx="2">
                  <c:v>12521724.115</c:v>
                </c:pt>
                <c:pt idx="3">
                  <c:v>13350141.541999999</c:v>
                </c:pt>
                <c:pt idx="4">
                  <c:v>11080917.131999999</c:v>
                </c:pt>
                <c:pt idx="5">
                  <c:v>11951874.93</c:v>
                </c:pt>
                <c:pt idx="6">
                  <c:v>11131497.164000001</c:v>
                </c:pt>
                <c:pt idx="7">
                  <c:v>11023280.463</c:v>
                </c:pt>
                <c:pt idx="8">
                  <c:v>11584663.468</c:v>
                </c:pt>
                <c:pt idx="9">
                  <c:v>13245541.014</c:v>
                </c:pt>
                <c:pt idx="10">
                  <c:v>11691902.787</c:v>
                </c:pt>
                <c:pt idx="11">
                  <c:v>11766349.978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'2002_2016_AYLIK_IHR'!$C$76:$D$76</c:f>
              <c:numCache>
                <c:formatCode>#,##0</c:formatCode>
                <c:ptCount val="2"/>
                <c:pt idx="0">
                  <c:v>9596763.8839999996</c:v>
                </c:pt>
                <c:pt idx="1">
                  <c:v>10790236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9088"/>
        <c:axId val="138941568"/>
      </c:lineChart>
      <c:catAx>
        <c:axId val="1424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94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9415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409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41417.511720000002</c:v>
                </c:pt>
                <c:pt idx="1">
                  <c:v>60080.299330000002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116960.59392</c:v>
                </c:pt>
                <c:pt idx="5">
                  <c:v>53593.840929999998</c:v>
                </c:pt>
                <c:pt idx="6">
                  <c:v>148860.65543000001</c:v>
                </c:pt>
                <c:pt idx="7">
                  <c:v>123107.68345</c:v>
                </c:pt>
                <c:pt idx="8">
                  <c:v>75751.284390000001</c:v>
                </c:pt>
                <c:pt idx="9">
                  <c:v>75632.592009999993</c:v>
                </c:pt>
                <c:pt idx="10">
                  <c:v>102000.23428</c:v>
                </c:pt>
                <c:pt idx="11">
                  <c:v>61359.293839999998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19360"/>
        <c:axId val="149121280"/>
      </c:lineChart>
      <c:catAx>
        <c:axId val="1491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12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212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11936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118648.27202999999</c:v>
                </c:pt>
                <c:pt idx="1">
                  <c:v>137230.56844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127832.47478</c:v>
                </c:pt>
                <c:pt idx="4">
                  <c:v>110824.95748</c:v>
                </c:pt>
                <c:pt idx="5">
                  <c:v>159703.81526999999</c:v>
                </c:pt>
                <c:pt idx="6">
                  <c:v>97948.048179999998</c:v>
                </c:pt>
                <c:pt idx="7">
                  <c:v>142957.12294</c:v>
                </c:pt>
                <c:pt idx="8">
                  <c:v>162037.93732</c:v>
                </c:pt>
                <c:pt idx="9">
                  <c:v>129552.53593</c:v>
                </c:pt>
                <c:pt idx="10">
                  <c:v>108312.00581</c:v>
                </c:pt>
                <c:pt idx="11">
                  <c:v>282455.27565000003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96864"/>
        <c:axId val="149230720"/>
      </c:lineChart>
      <c:catAx>
        <c:axId val="1493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3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307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39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254346.44177</c:v>
                </c:pt>
                <c:pt idx="1">
                  <c:v>280987.42449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274713.80115999997</c:v>
                </c:pt>
                <c:pt idx="1">
                  <c:v>295461.82744999998</c:v>
                </c:pt>
                <c:pt idx="2">
                  <c:v>315256.79775999999</c:v>
                </c:pt>
                <c:pt idx="3">
                  <c:v>327423.73417000001</c:v>
                </c:pt>
                <c:pt idx="4">
                  <c:v>295735.63271999999</c:v>
                </c:pt>
                <c:pt idx="5">
                  <c:v>321366.19692000002</c:v>
                </c:pt>
                <c:pt idx="6">
                  <c:v>301173.61589000002</c:v>
                </c:pt>
                <c:pt idx="7">
                  <c:v>285553.07260999997</c:v>
                </c:pt>
                <c:pt idx="8">
                  <c:v>275359.28765999997</c:v>
                </c:pt>
                <c:pt idx="9">
                  <c:v>332975.99235999997</c:v>
                </c:pt>
                <c:pt idx="10">
                  <c:v>314600.50063999998</c:v>
                </c:pt>
                <c:pt idx="11">
                  <c:v>308004.68719999999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47872"/>
        <c:axId val="149274624"/>
      </c:lineChart>
      <c:catAx>
        <c:axId val="1492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7462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478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1817743.07752</c:v>
                </c:pt>
                <c:pt idx="1">
                  <c:v>1656363.6928000001</c:v>
                </c:pt>
                <c:pt idx="2">
                  <c:v>1771067.6715000002</c:v>
                </c:pt>
                <c:pt idx="3">
                  <c:v>1708272.1628</c:v>
                </c:pt>
                <c:pt idx="4">
                  <c:v>1569393.9549200002</c:v>
                </c:pt>
                <c:pt idx="5">
                  <c:v>1611866.81968</c:v>
                </c:pt>
                <c:pt idx="6">
                  <c:v>1530457.0020900001</c:v>
                </c:pt>
                <c:pt idx="7">
                  <c:v>1470456.5430199997</c:v>
                </c:pt>
                <c:pt idx="8">
                  <c:v>1555494.4069699999</c:v>
                </c:pt>
                <c:pt idx="9">
                  <c:v>2107036.0264700004</c:v>
                </c:pt>
                <c:pt idx="10">
                  <c:v>1999938.03134</c:v>
                </c:pt>
                <c:pt idx="11">
                  <c:v>1982175.0266200001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1456001.9315899999</c:v>
                </c:pt>
                <c:pt idx="1">
                  <c:v>1719437.9528599998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62816"/>
        <c:axId val="138964352"/>
      </c:lineChart>
      <c:catAx>
        <c:axId val="1389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96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9643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962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12302384.298</c:v>
                </c:pt>
                <c:pt idx="1">
                  <c:v>12232354.814999999</c:v>
                </c:pt>
                <c:pt idx="2">
                  <c:v>12521724.115</c:v>
                </c:pt>
                <c:pt idx="3">
                  <c:v>13350141.541999999</c:v>
                </c:pt>
                <c:pt idx="4">
                  <c:v>11080917.131999999</c:v>
                </c:pt>
                <c:pt idx="5">
                  <c:v>11951874.93</c:v>
                </c:pt>
                <c:pt idx="6">
                  <c:v>11131497.164000001</c:v>
                </c:pt>
                <c:pt idx="7">
                  <c:v>11023280.463</c:v>
                </c:pt>
                <c:pt idx="8">
                  <c:v>11584663.468</c:v>
                </c:pt>
                <c:pt idx="9">
                  <c:v>13245541.014</c:v>
                </c:pt>
                <c:pt idx="10">
                  <c:v>11691902.787</c:v>
                </c:pt>
                <c:pt idx="11">
                  <c:v>11766349.978</c:v>
                </c:pt>
              </c:numCache>
            </c:numRef>
          </c:val>
          <c:smooth val="0"/>
        </c:ser>
        <c:ser>
          <c:idx val="2"/>
          <c:order val="7"/>
          <c:tx>
            <c:v>2016</c:v>
          </c:tx>
          <c:marker>
            <c:symbol val="none"/>
          </c:marker>
          <c:val>
            <c:numRef>
              <c:f>'2002_2016_AYLIK_IHR'!$C$76:$D$76</c:f>
              <c:numCache>
                <c:formatCode>#,##0</c:formatCode>
                <c:ptCount val="2"/>
                <c:pt idx="0">
                  <c:v>9596763.8839999996</c:v>
                </c:pt>
                <c:pt idx="1">
                  <c:v>10790236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83584"/>
        <c:axId val="142085120"/>
      </c:lineChart>
      <c:catAx>
        <c:axId val="1420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08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08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0835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58415652588880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'2002_2016_AYLIK_IHR'!$A$62:$A$75</c:f>
              <c:strCache>
                <c:ptCount val="1"/>
                <c:pt idx="0">
                  <c:v>2002 2003 2004 2005 2006 2007 2008 2009 2010 2011 2012 2013 2014 2015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'2002_2016_AYLIK_IHR'!$A$62:$A$75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'2002_2016_AYLIK_IHR'!$O$62:$O$75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143882631.70599997</c:v>
                </c:pt>
              </c:numCache>
            </c:numRef>
          </c:val>
        </c:ser>
        <c:ser>
          <c:idx val="1"/>
          <c:order val="1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'2002_2016_AYLIK_IHR'!$A$62:$A$75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28256"/>
        <c:axId val="142129792"/>
      </c:barChart>
      <c:catAx>
        <c:axId val="1421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12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129792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12825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460889.63442999998</c:v>
                </c:pt>
                <c:pt idx="1">
                  <c:v>563401.68570000003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566120.81128999998</c:v>
                </c:pt>
                <c:pt idx="1">
                  <c:v>491783.75361999997</c:v>
                </c:pt>
                <c:pt idx="2">
                  <c:v>554740.76428</c:v>
                </c:pt>
                <c:pt idx="3">
                  <c:v>486976.49277999997</c:v>
                </c:pt>
                <c:pt idx="4">
                  <c:v>480848.67021000001</c:v>
                </c:pt>
                <c:pt idx="5">
                  <c:v>480768.24197999999</c:v>
                </c:pt>
                <c:pt idx="6">
                  <c:v>430668.38750999997</c:v>
                </c:pt>
                <c:pt idx="7">
                  <c:v>459892.17654999997</c:v>
                </c:pt>
                <c:pt idx="8">
                  <c:v>438173.99703000003</c:v>
                </c:pt>
                <c:pt idx="9">
                  <c:v>587901.37609000003</c:v>
                </c:pt>
                <c:pt idx="10">
                  <c:v>608475.23959999997</c:v>
                </c:pt>
                <c:pt idx="11">
                  <c:v>542266.17801999999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71136"/>
        <c:axId val="142173312"/>
      </c:lineChart>
      <c:catAx>
        <c:axId val="14217113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17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17331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1711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133726.31445000001</c:v>
                </c:pt>
                <c:pt idx="1">
                  <c:v>160348.09752000001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218481.59776</c:v>
                </c:pt>
                <c:pt idx="1">
                  <c:v>155554.29676</c:v>
                </c:pt>
                <c:pt idx="2">
                  <c:v>152629.234</c:v>
                </c:pt>
                <c:pt idx="3">
                  <c:v>124853.16082999999</c:v>
                </c:pt>
                <c:pt idx="4">
                  <c:v>161353.40616000001</c:v>
                </c:pt>
                <c:pt idx="5">
                  <c:v>181171.54305000001</c:v>
                </c:pt>
                <c:pt idx="6">
                  <c:v>93843.73358</c:v>
                </c:pt>
                <c:pt idx="7">
                  <c:v>73244.345950000003</c:v>
                </c:pt>
                <c:pt idx="8">
                  <c:v>111339.6872</c:v>
                </c:pt>
                <c:pt idx="9">
                  <c:v>237273.41518000001</c:v>
                </c:pt>
                <c:pt idx="10">
                  <c:v>267011.31072000001</c:v>
                </c:pt>
                <c:pt idx="11">
                  <c:v>309189.84393999999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10560"/>
        <c:axId val="142212480"/>
      </c:lineChart>
      <c:catAx>
        <c:axId val="14221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21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212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210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82441.657439999995</c:v>
                </c:pt>
                <c:pt idx="1">
                  <c:v>106744.35434000001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93026.755770000003</c:v>
                </c:pt>
                <c:pt idx="1">
                  <c:v>98704.324250000005</c:v>
                </c:pt>
                <c:pt idx="2">
                  <c:v>104061.68511000001</c:v>
                </c:pt>
                <c:pt idx="3">
                  <c:v>105917.70758</c:v>
                </c:pt>
                <c:pt idx="4">
                  <c:v>96206.019320000007</c:v>
                </c:pt>
                <c:pt idx="5">
                  <c:v>110288.51625</c:v>
                </c:pt>
                <c:pt idx="6">
                  <c:v>110605.69404</c:v>
                </c:pt>
                <c:pt idx="7">
                  <c:v>109982.81376999999</c:v>
                </c:pt>
                <c:pt idx="8">
                  <c:v>113842.24325</c:v>
                </c:pt>
                <c:pt idx="9">
                  <c:v>144637.67379</c:v>
                </c:pt>
                <c:pt idx="10">
                  <c:v>128798.29332</c:v>
                </c:pt>
                <c:pt idx="11">
                  <c:v>102672.28256000001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19616"/>
        <c:axId val="142321536"/>
      </c:lineChart>
      <c:catAx>
        <c:axId val="1423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32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215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319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80" zoomScaleNormal="80" workbookViewId="0">
      <pane xSplit="1" ySplit="7" topLeftCell="B38" activePane="bottomRight" state="frozen"/>
      <selection activeCell="B16" sqref="B16"/>
      <selection pane="topRight" activeCell="B16" sqref="B16"/>
      <selection pane="bottomLeft" activeCell="B16" sqref="B16"/>
      <selection pane="bottomRight" activeCell="K48" sqref="K48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62" t="s">
        <v>133</v>
      </c>
      <c r="C1" s="162"/>
      <c r="D1" s="162"/>
      <c r="E1" s="162"/>
      <c r="F1" s="162"/>
      <c r="G1" s="162"/>
      <c r="H1" s="162"/>
      <c r="I1" s="162"/>
      <c r="J1" s="162"/>
      <c r="K1" s="114"/>
      <c r="L1" s="114"/>
      <c r="M1" s="114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9" t="s">
        <v>134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1"/>
    </row>
    <row r="6" spans="1:13" ht="18" x14ac:dyDescent="0.2">
      <c r="A6" s="3"/>
      <c r="B6" s="158" t="s">
        <v>135</v>
      </c>
      <c r="C6" s="158"/>
      <c r="D6" s="158"/>
      <c r="E6" s="158"/>
      <c r="F6" s="158" t="s">
        <v>136</v>
      </c>
      <c r="G6" s="158"/>
      <c r="H6" s="158"/>
      <c r="I6" s="158"/>
      <c r="J6" s="158" t="s">
        <v>106</v>
      </c>
      <c r="K6" s="158"/>
      <c r="L6" s="158"/>
      <c r="M6" s="158"/>
    </row>
    <row r="7" spans="1:13" ht="30" x14ac:dyDescent="0.25">
      <c r="A7" s="4" t="s">
        <v>1</v>
      </c>
      <c r="B7" s="5">
        <v>2015</v>
      </c>
      <c r="C7" s="6">
        <v>2016</v>
      </c>
      <c r="D7" s="7" t="s">
        <v>120</v>
      </c>
      <c r="E7" s="7" t="s">
        <v>121</v>
      </c>
      <c r="F7" s="5">
        <v>2015</v>
      </c>
      <c r="G7" s="6">
        <v>2016</v>
      </c>
      <c r="H7" s="7" t="s">
        <v>120</v>
      </c>
      <c r="I7" s="7" t="s">
        <v>121</v>
      </c>
      <c r="J7" s="5" t="s">
        <v>137</v>
      </c>
      <c r="K7" s="5" t="s">
        <v>138</v>
      </c>
      <c r="L7" s="7" t="s">
        <v>120</v>
      </c>
      <c r="M7" s="7" t="s">
        <v>121</v>
      </c>
    </row>
    <row r="8" spans="1:13" ht="16.5" x14ac:dyDescent="0.25">
      <c r="A8" s="49" t="s">
        <v>2</v>
      </c>
      <c r="B8" s="50">
        <f>B9+B18+B20</f>
        <v>1656363.6928000001</v>
      </c>
      <c r="C8" s="50">
        <f>C9+C18+C20</f>
        <v>1719437.9528599998</v>
      </c>
      <c r="D8" s="48">
        <f t="shared" ref="D8:D44" si="0">(C8-B8)/B8*100</f>
        <v>3.8079958124037292</v>
      </c>
      <c r="E8" s="48">
        <f>C8/C$44*100</f>
        <v>15.935128440962714</v>
      </c>
      <c r="F8" s="50">
        <f>F9+F18+F20</f>
        <v>3474106.7703199997</v>
      </c>
      <c r="G8" s="50">
        <f>G9+G18+G20</f>
        <v>3175439.8844500002</v>
      </c>
      <c r="H8" s="48">
        <f t="shared" ref="H8:H46" si="1">(G8-F8)/F8*100</f>
        <v>-8.5969403249655816</v>
      </c>
      <c r="I8" s="48">
        <f>G8/G$46*100</f>
        <v>15.575807696334868</v>
      </c>
      <c r="J8" s="50">
        <f>J9+J18+J20</f>
        <v>22227494.69771</v>
      </c>
      <c r="K8" s="50">
        <f>K9+K18+K20</f>
        <v>20481597.529859997</v>
      </c>
      <c r="L8" s="48">
        <f t="shared" ref="L8:L46" si="2">(K8-J8)/J8*100</f>
        <v>-7.8546736444835359</v>
      </c>
      <c r="M8" s="48">
        <f>K8/K$46*100</f>
        <v>14.657468280534211</v>
      </c>
    </row>
    <row r="9" spans="1:13" ht="15.75" x14ac:dyDescent="0.25">
      <c r="A9" s="155" t="s">
        <v>3</v>
      </c>
      <c r="B9" s="50">
        <f>B10+B11+B12+B13+B14+B15+B16+B17</f>
        <v>1187097.6440099999</v>
      </c>
      <c r="C9" s="50">
        <f>C10+C11+C12+C13+C14+C15+C16+C17</f>
        <v>1229709.10359</v>
      </c>
      <c r="D9" s="48">
        <f t="shared" si="0"/>
        <v>3.5895496714203801</v>
      </c>
      <c r="E9" s="48">
        <f t="shared" ref="E9:E44" si="3">C9/C$44*100</f>
        <v>11.396498767596579</v>
      </c>
      <c r="F9" s="50">
        <f>F10+F11+F12+F13+F14+F15+F16+F17</f>
        <v>2515773.2476499998</v>
      </c>
      <c r="G9" s="50">
        <f>G10+G11+G12+G13+G14+G15+G16+G17</f>
        <v>2278991.0298000001</v>
      </c>
      <c r="H9" s="48">
        <f t="shared" si="1"/>
        <v>-9.4119061831657316</v>
      </c>
      <c r="I9" s="48">
        <f t="shared" ref="I9:I46" si="4">G9/G$46*100</f>
        <v>11.17864841204047</v>
      </c>
      <c r="J9" s="50">
        <f>J10+J11+J12+J13+J14+J15+J16+J17</f>
        <v>15576931.03228</v>
      </c>
      <c r="K9" s="50">
        <f>K10+K11+K12+K13+K14+K15+K16+K17</f>
        <v>14654643.25488</v>
      </c>
      <c r="L9" s="48">
        <f t="shared" si="2"/>
        <v>-5.9208567816648054</v>
      </c>
      <c r="M9" s="48">
        <f t="shared" ref="M9:M46" si="5">K9/K$46*100</f>
        <v>10.487461652236485</v>
      </c>
    </row>
    <row r="10" spans="1:13" ht="15" x14ac:dyDescent="0.2">
      <c r="A10" s="11" t="s">
        <v>139</v>
      </c>
      <c r="B10" s="12">
        <v>491783.75361999997</v>
      </c>
      <c r="C10" s="12">
        <v>563401.68570000003</v>
      </c>
      <c r="D10" s="13">
        <f t="shared" si="0"/>
        <v>14.562891017204901</v>
      </c>
      <c r="E10" s="13">
        <f t="shared" si="3"/>
        <v>5.2214028488502278</v>
      </c>
      <c r="F10" s="12">
        <v>1057904.56491</v>
      </c>
      <c r="G10" s="12">
        <v>1024291.32013</v>
      </c>
      <c r="H10" s="13">
        <f t="shared" si="1"/>
        <v>-3.177341878930219</v>
      </c>
      <c r="I10" s="156">
        <f t="shared" si="4"/>
        <v>5.0242376514500409</v>
      </c>
      <c r="J10" s="12">
        <v>6602339.8162200004</v>
      </c>
      <c r="K10" s="12">
        <v>6095002.84418</v>
      </c>
      <c r="L10" s="13">
        <f t="shared" si="2"/>
        <v>-7.6841996347056112</v>
      </c>
      <c r="M10" s="156">
        <f t="shared" si="5"/>
        <v>4.3618331396313117</v>
      </c>
    </row>
    <row r="11" spans="1:13" ht="15" x14ac:dyDescent="0.2">
      <c r="A11" s="11" t="s">
        <v>140</v>
      </c>
      <c r="B11" s="12">
        <v>155554.29676</v>
      </c>
      <c r="C11" s="12">
        <v>160348.09752000001</v>
      </c>
      <c r="D11" s="13">
        <f t="shared" si="0"/>
        <v>3.081753998345814</v>
      </c>
      <c r="E11" s="13">
        <f t="shared" si="3"/>
        <v>1.4860481153129823</v>
      </c>
      <c r="F11" s="12">
        <v>374035.89451999997</v>
      </c>
      <c r="G11" s="12">
        <v>294074.41197000002</v>
      </c>
      <c r="H11" s="13">
        <f t="shared" si="1"/>
        <v>-21.378023799725018</v>
      </c>
      <c r="I11" s="156">
        <f t="shared" si="4"/>
        <v>1.4424604640408205</v>
      </c>
      <c r="J11" s="12">
        <v>2348495.73905</v>
      </c>
      <c r="K11" s="12">
        <v>2005984.0925799999</v>
      </c>
      <c r="L11" s="13">
        <f t="shared" si="2"/>
        <v>-14.584299250572661</v>
      </c>
      <c r="M11" s="156">
        <f t="shared" si="5"/>
        <v>1.435564201736784</v>
      </c>
    </row>
    <row r="12" spans="1:13" ht="15" x14ac:dyDescent="0.2">
      <c r="A12" s="11" t="s">
        <v>141</v>
      </c>
      <c r="B12" s="12">
        <v>98704.324250000005</v>
      </c>
      <c r="C12" s="12">
        <v>106744.35434000001</v>
      </c>
      <c r="D12" s="13">
        <f t="shared" si="0"/>
        <v>8.1455702686703706</v>
      </c>
      <c r="E12" s="13">
        <f t="shared" si="3"/>
        <v>0.98926803024571452</v>
      </c>
      <c r="F12" s="12">
        <v>191731.08001999999</v>
      </c>
      <c r="G12" s="12">
        <v>189186.01178</v>
      </c>
      <c r="H12" s="13">
        <f t="shared" si="1"/>
        <v>-1.3274155863173098</v>
      </c>
      <c r="I12" s="156">
        <f t="shared" si="4"/>
        <v>0.92797377546078408</v>
      </c>
      <c r="J12" s="12">
        <v>1383491.2483600001</v>
      </c>
      <c r="K12" s="12">
        <v>1316198.94077</v>
      </c>
      <c r="L12" s="13">
        <f t="shared" si="2"/>
        <v>-4.8639489168991021</v>
      </c>
      <c r="M12" s="156">
        <f t="shared" si="5"/>
        <v>0.94192575540472878</v>
      </c>
    </row>
    <row r="13" spans="1:13" ht="15" x14ac:dyDescent="0.2">
      <c r="A13" s="11" t="s">
        <v>142</v>
      </c>
      <c r="B13" s="12">
        <v>94296.117119999995</v>
      </c>
      <c r="C13" s="12">
        <v>106110.97388000001</v>
      </c>
      <c r="D13" s="13">
        <f t="shared" si="0"/>
        <v>12.529526263488219</v>
      </c>
      <c r="E13" s="13">
        <f t="shared" si="3"/>
        <v>0.98339808945180107</v>
      </c>
      <c r="F13" s="12">
        <v>192109.01551999999</v>
      </c>
      <c r="G13" s="12">
        <v>196709.04552000001</v>
      </c>
      <c r="H13" s="13">
        <f t="shared" si="1"/>
        <v>2.394489393196193</v>
      </c>
      <c r="I13" s="156">
        <f t="shared" si="4"/>
        <v>0.96487490761607753</v>
      </c>
      <c r="J13" s="12">
        <v>1422923.3619200001</v>
      </c>
      <c r="K13" s="12">
        <v>1349572.87308</v>
      </c>
      <c r="L13" s="13">
        <f t="shared" si="2"/>
        <v>-5.1549149309788289</v>
      </c>
      <c r="M13" s="156">
        <f t="shared" si="5"/>
        <v>0.9658095053669743</v>
      </c>
    </row>
    <row r="14" spans="1:13" ht="15" x14ac:dyDescent="0.2">
      <c r="A14" s="11" t="s">
        <v>143</v>
      </c>
      <c r="B14" s="12">
        <v>231388.24583999999</v>
      </c>
      <c r="C14" s="12">
        <v>170866.71919999999</v>
      </c>
      <c r="D14" s="13">
        <f t="shared" si="0"/>
        <v>-26.155834502435933</v>
      </c>
      <c r="E14" s="13">
        <f t="shared" si="3"/>
        <v>1.5835308928763681</v>
      </c>
      <c r="F14" s="12">
        <v>476919.34866999998</v>
      </c>
      <c r="G14" s="12">
        <v>350719.98450000002</v>
      </c>
      <c r="H14" s="13">
        <f t="shared" si="1"/>
        <v>-26.461363859934828</v>
      </c>
      <c r="I14" s="156">
        <f t="shared" si="4"/>
        <v>1.7203119040560007</v>
      </c>
      <c r="J14" s="12">
        <v>2453607.1295599998</v>
      </c>
      <c r="K14" s="12">
        <v>2701477.6550500002</v>
      </c>
      <c r="L14" s="13">
        <f t="shared" si="2"/>
        <v>10.102290725510342</v>
      </c>
      <c r="M14" s="156">
        <f t="shared" si="5"/>
        <v>1.9332878200413492</v>
      </c>
    </row>
    <row r="15" spans="1:13" ht="15" x14ac:dyDescent="0.2">
      <c r="A15" s="11" t="s">
        <v>144</v>
      </c>
      <c r="B15" s="12">
        <v>19131.206109999999</v>
      </c>
      <c r="C15" s="12">
        <v>15968.154710000001</v>
      </c>
      <c r="D15" s="13">
        <f t="shared" si="0"/>
        <v>-16.533465698990362</v>
      </c>
      <c r="E15" s="13">
        <f t="shared" si="3"/>
        <v>0.14798707673386569</v>
      </c>
      <c r="F15" s="12">
        <v>35923.012889999998</v>
      </c>
      <c r="G15" s="12">
        <v>26173.884419999998</v>
      </c>
      <c r="H15" s="13">
        <f t="shared" si="1"/>
        <v>-27.138949897807418</v>
      </c>
      <c r="I15" s="156">
        <f t="shared" si="4"/>
        <v>0.12838517031558513</v>
      </c>
      <c r="J15" s="12">
        <v>216253.34318</v>
      </c>
      <c r="K15" s="12">
        <v>179741.07633000001</v>
      </c>
      <c r="L15" s="13">
        <f t="shared" si="2"/>
        <v>-16.884024225053825</v>
      </c>
      <c r="M15" s="156">
        <f t="shared" si="5"/>
        <v>0.12863006028583271</v>
      </c>
    </row>
    <row r="16" spans="1:13" ht="15" x14ac:dyDescent="0.2">
      <c r="A16" s="11" t="s">
        <v>145</v>
      </c>
      <c r="B16" s="12">
        <v>87419.751180000007</v>
      </c>
      <c r="C16" s="12">
        <v>95303.607080000002</v>
      </c>
      <c r="D16" s="13">
        <f t="shared" si="0"/>
        <v>9.0183920608134525</v>
      </c>
      <c r="E16" s="13">
        <f t="shared" si="3"/>
        <v>0.88323932665367733</v>
      </c>
      <c r="F16" s="12">
        <v>172007.13328000001</v>
      </c>
      <c r="G16" s="12">
        <v>180490.66351000001</v>
      </c>
      <c r="H16" s="13">
        <f t="shared" si="1"/>
        <v>4.9320804714477608</v>
      </c>
      <c r="I16" s="156">
        <f t="shared" si="4"/>
        <v>0.88532233898755486</v>
      </c>
      <c r="J16" s="12">
        <v>1068168.7482400001</v>
      </c>
      <c r="K16" s="12">
        <v>926822.15800000005</v>
      </c>
      <c r="L16" s="13">
        <f t="shared" si="2"/>
        <v>-13.232608655972564</v>
      </c>
      <c r="M16" s="156">
        <f t="shared" si="5"/>
        <v>0.66327181572511484</v>
      </c>
    </row>
    <row r="17" spans="1:13" ht="15" x14ac:dyDescent="0.2">
      <c r="A17" s="11" t="s">
        <v>146</v>
      </c>
      <c r="B17" s="12">
        <v>8819.9491300000009</v>
      </c>
      <c r="C17" s="12">
        <v>10965.51116</v>
      </c>
      <c r="D17" s="13">
        <f t="shared" si="0"/>
        <v>24.326240416763024</v>
      </c>
      <c r="E17" s="13">
        <f t="shared" si="3"/>
        <v>0.10162438747194355</v>
      </c>
      <c r="F17" s="12">
        <v>15143.197840000001</v>
      </c>
      <c r="G17" s="12">
        <v>17345.707969999999</v>
      </c>
      <c r="H17" s="13">
        <f t="shared" si="1"/>
        <v>14.544550981049579</v>
      </c>
      <c r="I17" s="156">
        <f t="shared" si="4"/>
        <v>8.5082200113606704E-2</v>
      </c>
      <c r="J17" s="12">
        <v>81651.645749999996</v>
      </c>
      <c r="K17" s="12">
        <v>79843.614889999997</v>
      </c>
      <c r="L17" s="13">
        <f t="shared" si="2"/>
        <v>-2.2143226182308751</v>
      </c>
      <c r="M17" s="156">
        <f t="shared" si="5"/>
        <v>5.7139354044389516E-2</v>
      </c>
    </row>
    <row r="18" spans="1:13" ht="15.75" x14ac:dyDescent="0.25">
      <c r="A18" s="51" t="s">
        <v>12</v>
      </c>
      <c r="B18" s="50">
        <f>B19</f>
        <v>167106.44742000001</v>
      </c>
      <c r="C18" s="50">
        <f>C19</f>
        <v>143584.64652000001</v>
      </c>
      <c r="D18" s="48">
        <f t="shared" si="0"/>
        <v>-14.075938578767735</v>
      </c>
      <c r="E18" s="48">
        <f t="shared" si="3"/>
        <v>1.3306905204928479</v>
      </c>
      <c r="F18" s="50">
        <f>F19</f>
        <v>339650.28012000001</v>
      </c>
      <c r="G18" s="50">
        <f>G19</f>
        <v>278055.42755999998</v>
      </c>
      <c r="H18" s="48">
        <f t="shared" si="1"/>
        <v>-18.134786327347729</v>
      </c>
      <c r="I18" s="48">
        <f t="shared" si="4"/>
        <v>1.3638859579125262</v>
      </c>
      <c r="J18" s="50">
        <f>J19</f>
        <v>2219153.71374</v>
      </c>
      <c r="K18" s="50">
        <f>K19</f>
        <v>1751770.32617</v>
      </c>
      <c r="L18" s="48">
        <f t="shared" si="2"/>
        <v>-21.061334538304969</v>
      </c>
      <c r="M18" s="48">
        <f t="shared" si="5"/>
        <v>1.2536384407116781</v>
      </c>
    </row>
    <row r="19" spans="1:13" ht="15" x14ac:dyDescent="0.2">
      <c r="A19" s="11" t="s">
        <v>147</v>
      </c>
      <c r="B19" s="12">
        <v>167106.44742000001</v>
      </c>
      <c r="C19" s="12">
        <v>143584.64652000001</v>
      </c>
      <c r="D19" s="13">
        <f t="shared" si="0"/>
        <v>-14.075938578767735</v>
      </c>
      <c r="E19" s="13">
        <f t="shared" si="3"/>
        <v>1.3306905204928479</v>
      </c>
      <c r="F19" s="12">
        <v>339650.28012000001</v>
      </c>
      <c r="G19" s="12">
        <v>278055.42755999998</v>
      </c>
      <c r="H19" s="13">
        <f t="shared" si="1"/>
        <v>-18.134786327347729</v>
      </c>
      <c r="I19" s="156">
        <f t="shared" si="4"/>
        <v>1.3638859579125262</v>
      </c>
      <c r="J19" s="12">
        <v>2219153.71374</v>
      </c>
      <c r="K19" s="12">
        <v>1751770.32617</v>
      </c>
      <c r="L19" s="13">
        <f t="shared" si="2"/>
        <v>-21.061334538304969</v>
      </c>
      <c r="M19" s="156">
        <f t="shared" si="5"/>
        <v>1.2536384407116781</v>
      </c>
    </row>
    <row r="20" spans="1:13" ht="15.75" x14ac:dyDescent="0.25">
      <c r="A20" s="51" t="s">
        <v>114</v>
      </c>
      <c r="B20" s="50">
        <f>B21</f>
        <v>302159.60136999999</v>
      </c>
      <c r="C20" s="50">
        <f>C21</f>
        <v>346144.20275</v>
      </c>
      <c r="D20" s="48">
        <f t="shared" si="0"/>
        <v>14.556744574910944</v>
      </c>
      <c r="E20" s="48">
        <f t="shared" si="3"/>
        <v>3.2079391528732883</v>
      </c>
      <c r="F20" s="50">
        <f>F21</f>
        <v>618683.24254999997</v>
      </c>
      <c r="G20" s="50">
        <f>G21</f>
        <v>618393.42709000001</v>
      </c>
      <c r="H20" s="48">
        <f t="shared" si="1"/>
        <v>-4.6843916251139192E-2</v>
      </c>
      <c r="I20" s="48">
        <f t="shared" si="4"/>
        <v>3.0332733263818712</v>
      </c>
      <c r="J20" s="50">
        <f>J21</f>
        <v>4431409.9516899996</v>
      </c>
      <c r="K20" s="50">
        <f>K21</f>
        <v>4075183.94881</v>
      </c>
      <c r="L20" s="48">
        <f t="shared" si="2"/>
        <v>-8.0386605338588968</v>
      </c>
      <c r="M20" s="48">
        <f t="shared" si="5"/>
        <v>2.9163681875860505</v>
      </c>
    </row>
    <row r="21" spans="1:13" ht="15" x14ac:dyDescent="0.2">
      <c r="A21" s="11" t="s">
        <v>148</v>
      </c>
      <c r="B21" s="12">
        <v>302159.60136999999</v>
      </c>
      <c r="C21" s="12">
        <v>346144.20275</v>
      </c>
      <c r="D21" s="13">
        <f t="shared" si="0"/>
        <v>14.556744574910944</v>
      </c>
      <c r="E21" s="13">
        <f t="shared" si="3"/>
        <v>3.2079391528732883</v>
      </c>
      <c r="F21" s="12">
        <v>618683.24254999997</v>
      </c>
      <c r="G21" s="12">
        <v>618393.42709000001</v>
      </c>
      <c r="H21" s="13">
        <f t="shared" si="1"/>
        <v>-4.6843916251139192E-2</v>
      </c>
      <c r="I21" s="156">
        <f t="shared" si="4"/>
        <v>3.0332733263818712</v>
      </c>
      <c r="J21" s="12">
        <v>4431409.9516899996</v>
      </c>
      <c r="K21" s="12">
        <v>4075183.94881</v>
      </c>
      <c r="L21" s="13">
        <f t="shared" si="2"/>
        <v>-8.0386605338588968</v>
      </c>
      <c r="M21" s="156">
        <f t="shared" si="5"/>
        <v>2.9163681875860505</v>
      </c>
    </row>
    <row r="22" spans="1:13" ht="16.5" x14ac:dyDescent="0.25">
      <c r="A22" s="49" t="s">
        <v>14</v>
      </c>
      <c r="B22" s="50">
        <f>B23+B27+B29</f>
        <v>8523751.4495199993</v>
      </c>
      <c r="C22" s="50">
        <f>C23+C27+C29</f>
        <v>8826802.5558000002</v>
      </c>
      <c r="D22" s="48">
        <f t="shared" si="0"/>
        <v>3.5553723976438412</v>
      </c>
      <c r="E22" s="48">
        <f t="shared" si="3"/>
        <v>81.803610427310076</v>
      </c>
      <c r="F22" s="50">
        <f>F23+F27+F29</f>
        <v>17186703.95854</v>
      </c>
      <c r="G22" s="50">
        <f>G23+G27+G29</f>
        <v>16309530.37455</v>
      </c>
      <c r="H22" s="48">
        <f t="shared" si="1"/>
        <v>-5.1037917805882511</v>
      </c>
      <c r="I22" s="48">
        <f t="shared" si="4"/>
        <v>79.999659252098539</v>
      </c>
      <c r="J22" s="50">
        <f>J23+J27+J29</f>
        <v>121592354.55670999</v>
      </c>
      <c r="K22" s="50">
        <f>K23+K27+K29</f>
        <v>108023648.63993001</v>
      </c>
      <c r="L22" s="48">
        <f t="shared" si="2"/>
        <v>-11.159176879374938</v>
      </c>
      <c r="M22" s="48">
        <f t="shared" si="5"/>
        <v>77.306137921076996</v>
      </c>
    </row>
    <row r="23" spans="1:13" ht="15.75" x14ac:dyDescent="0.25">
      <c r="A23" s="9" t="s">
        <v>15</v>
      </c>
      <c r="B23" s="50">
        <f>B24+B25+B26</f>
        <v>871858.10991</v>
      </c>
      <c r="C23" s="50">
        <f>C24+C25+C26</f>
        <v>899110.86204999988</v>
      </c>
      <c r="D23" s="48">
        <f>(C23-B23)/B23*100</f>
        <v>3.1258242402325211</v>
      </c>
      <c r="E23" s="48">
        <f t="shared" si="3"/>
        <v>8.3326339549502944</v>
      </c>
      <c r="F23" s="50">
        <f>F24+F25+F26</f>
        <v>1776482.63093</v>
      </c>
      <c r="G23" s="50">
        <f>G24+G25+G26</f>
        <v>1714161.2953300001</v>
      </c>
      <c r="H23" s="48">
        <f t="shared" si="1"/>
        <v>-3.5081308713597865</v>
      </c>
      <c r="I23" s="48">
        <f t="shared" si="4"/>
        <v>8.4081096377564783</v>
      </c>
      <c r="J23" s="50">
        <f>J24+J25+J26</f>
        <v>12760998.847929999</v>
      </c>
      <c r="K23" s="50">
        <f>K24+K25+K26</f>
        <v>11372582.431060001</v>
      </c>
      <c r="L23" s="48">
        <f t="shared" si="2"/>
        <v>-10.880154707444529</v>
      </c>
      <c r="M23" s="48">
        <f t="shared" si="5"/>
        <v>8.1386847880396793</v>
      </c>
    </row>
    <row r="24" spans="1:13" ht="15" x14ac:dyDescent="0.2">
      <c r="A24" s="11" t="s">
        <v>149</v>
      </c>
      <c r="B24" s="12">
        <v>609129.10754999996</v>
      </c>
      <c r="C24" s="12">
        <v>635138.28322999994</v>
      </c>
      <c r="D24" s="13">
        <f t="shared" si="0"/>
        <v>4.2698953896017917</v>
      </c>
      <c r="E24" s="13">
        <f t="shared" si="3"/>
        <v>5.8862316632059812</v>
      </c>
      <c r="F24" s="12">
        <v>1257331.29342</v>
      </c>
      <c r="G24" s="12">
        <v>1232191.9645</v>
      </c>
      <c r="H24" s="13">
        <f t="shared" si="1"/>
        <v>-1.9994196479131483</v>
      </c>
      <c r="I24" s="156">
        <f t="shared" si="4"/>
        <v>6.0440083208645863</v>
      </c>
      <c r="J24" s="12">
        <v>8658537.5119700003</v>
      </c>
      <c r="K24" s="12">
        <v>7925853.10329</v>
      </c>
      <c r="L24" s="13">
        <f t="shared" si="2"/>
        <v>-8.4619880397480554</v>
      </c>
      <c r="M24" s="156">
        <f t="shared" si="5"/>
        <v>5.672064412372082</v>
      </c>
    </row>
    <row r="25" spans="1:13" ht="15" x14ac:dyDescent="0.2">
      <c r="A25" s="11" t="s">
        <v>150</v>
      </c>
      <c r="B25" s="12">
        <v>115694.82902999999</v>
      </c>
      <c r="C25" s="12">
        <v>108553.67617000001</v>
      </c>
      <c r="D25" s="13">
        <f t="shared" si="0"/>
        <v>-6.172404523064956</v>
      </c>
      <c r="E25" s="13">
        <f t="shared" si="3"/>
        <v>1.0060361699184088</v>
      </c>
      <c r="F25" s="12">
        <v>228524.82313</v>
      </c>
      <c r="G25" s="12">
        <v>196997.74419</v>
      </c>
      <c r="H25" s="13">
        <f t="shared" si="1"/>
        <v>-13.795910005831324</v>
      </c>
      <c r="I25" s="156">
        <f t="shared" si="4"/>
        <v>0.96629099960009768</v>
      </c>
      <c r="J25" s="12">
        <v>1812850.41026</v>
      </c>
      <c r="K25" s="12">
        <v>1436747.3754700001</v>
      </c>
      <c r="L25" s="13">
        <f t="shared" si="2"/>
        <v>-20.746501347348293</v>
      </c>
      <c r="M25" s="156">
        <f t="shared" si="5"/>
        <v>1.028195142121624</v>
      </c>
    </row>
    <row r="26" spans="1:13" ht="15" x14ac:dyDescent="0.2">
      <c r="A26" s="11" t="s">
        <v>151</v>
      </c>
      <c r="B26" s="12">
        <v>147034.17332999999</v>
      </c>
      <c r="C26" s="12">
        <v>155418.90265</v>
      </c>
      <c r="D26" s="13">
        <f t="shared" si="0"/>
        <v>5.7025718104195589</v>
      </c>
      <c r="E26" s="13">
        <f t="shared" si="3"/>
        <v>1.4403661218259045</v>
      </c>
      <c r="F26" s="12">
        <v>290626.51438000001</v>
      </c>
      <c r="G26" s="12">
        <v>284971.58663999999</v>
      </c>
      <c r="H26" s="13">
        <f t="shared" si="1"/>
        <v>-1.94577144898971</v>
      </c>
      <c r="I26" s="156">
        <f t="shared" si="4"/>
        <v>1.3978103172917933</v>
      </c>
      <c r="J26" s="12">
        <v>2289610.9257</v>
      </c>
      <c r="K26" s="12">
        <v>2009981.9523</v>
      </c>
      <c r="L26" s="13">
        <f t="shared" si="2"/>
        <v>-12.212947198201782</v>
      </c>
      <c r="M26" s="156">
        <f t="shared" si="5"/>
        <v>1.4384252335459724</v>
      </c>
    </row>
    <row r="27" spans="1:13" ht="15.75" x14ac:dyDescent="0.25">
      <c r="A27" s="9" t="s">
        <v>19</v>
      </c>
      <c r="B27" s="50">
        <f>B28</f>
        <v>1176291.8132499999</v>
      </c>
      <c r="C27" s="50">
        <f>C28</f>
        <v>1144659.6106100001</v>
      </c>
      <c r="D27" s="48">
        <f t="shared" si="0"/>
        <v>-2.6891458636103707</v>
      </c>
      <c r="E27" s="48">
        <f t="shared" si="3"/>
        <v>10.608290858017302</v>
      </c>
      <c r="F27" s="50">
        <f>F28</f>
        <v>2374066.7706300002</v>
      </c>
      <c r="G27" s="50">
        <f>G28</f>
        <v>2145271.31702</v>
      </c>
      <c r="H27" s="48">
        <f t="shared" si="1"/>
        <v>-9.6372796435411683</v>
      </c>
      <c r="I27" s="48">
        <f t="shared" si="4"/>
        <v>10.522741637779125</v>
      </c>
      <c r="J27" s="50">
        <f>J28</f>
        <v>17276517.882229999</v>
      </c>
      <c r="K27" s="50">
        <f>K28</f>
        <v>15173991.0067</v>
      </c>
      <c r="L27" s="48">
        <f t="shared" si="2"/>
        <v>-12.16985326477497</v>
      </c>
      <c r="M27" s="48">
        <f t="shared" si="5"/>
        <v>10.859128129315259</v>
      </c>
    </row>
    <row r="28" spans="1:13" ht="15" x14ac:dyDescent="0.2">
      <c r="A28" s="11" t="s">
        <v>152</v>
      </c>
      <c r="B28" s="12">
        <v>1176291.8132499999</v>
      </c>
      <c r="C28" s="12">
        <v>1144659.6106100001</v>
      </c>
      <c r="D28" s="13">
        <f t="shared" si="0"/>
        <v>-2.6891458636103707</v>
      </c>
      <c r="E28" s="13">
        <f t="shared" si="3"/>
        <v>10.608290858017302</v>
      </c>
      <c r="F28" s="12">
        <v>2374066.7706300002</v>
      </c>
      <c r="G28" s="12">
        <v>2145271.31702</v>
      </c>
      <c r="H28" s="13">
        <f t="shared" si="1"/>
        <v>-9.6372796435411683</v>
      </c>
      <c r="I28" s="156">
        <f t="shared" si="4"/>
        <v>10.522741637779125</v>
      </c>
      <c r="J28" s="12">
        <v>17276517.882229999</v>
      </c>
      <c r="K28" s="12">
        <v>15173991.0067</v>
      </c>
      <c r="L28" s="13">
        <f t="shared" si="2"/>
        <v>-12.16985326477497</v>
      </c>
      <c r="M28" s="156">
        <f t="shared" si="5"/>
        <v>10.859128129315259</v>
      </c>
    </row>
    <row r="29" spans="1:13" ht="15.75" x14ac:dyDescent="0.25">
      <c r="A29" s="9" t="s">
        <v>21</v>
      </c>
      <c r="B29" s="50">
        <f>B30+B31+B32+B33+B34+B35+B36+B37+B38+B39+B40+B41</f>
        <v>6475601.5263599996</v>
      </c>
      <c r="C29" s="50">
        <f>C30+C31+C32+C33+C34+C35+C36+C37+C38+C39+C40+C41</f>
        <v>6783032.0831399998</v>
      </c>
      <c r="D29" s="48">
        <f t="shared" si="0"/>
        <v>4.7475212229868324</v>
      </c>
      <c r="E29" s="48">
        <f t="shared" si="3"/>
        <v>62.862685614342475</v>
      </c>
      <c r="F29" s="50">
        <f>F30+F31+F32+F33+F34+F35+F36+F37+F38+F39+F40+F41</f>
        <v>13036154.556979999</v>
      </c>
      <c r="G29" s="50">
        <f>G30+G31+G32+G33+G34+G35+G36+G37+G38+G39+G40+G41</f>
        <v>12450097.7622</v>
      </c>
      <c r="H29" s="48">
        <f t="shared" si="1"/>
        <v>-4.4956263154014584</v>
      </c>
      <c r="I29" s="48">
        <f t="shared" si="4"/>
        <v>61.068807976562944</v>
      </c>
      <c r="J29" s="50">
        <f>J30+J31+J32+J33+J34+J35+J36+J37+J38+J39+J40+J41</f>
        <v>91554837.826549992</v>
      </c>
      <c r="K29" s="50">
        <f>K30+K31+K32+K33+K34+K35+K36+K37+K38+K39+K40+K41</f>
        <v>81477075.202169999</v>
      </c>
      <c r="L29" s="48">
        <f t="shared" si="2"/>
        <v>-11.007351291989883</v>
      </c>
      <c r="M29" s="48">
        <f t="shared" si="5"/>
        <v>58.308325003722047</v>
      </c>
    </row>
    <row r="30" spans="1:13" ht="15" x14ac:dyDescent="0.2">
      <c r="A30" s="11" t="s">
        <v>153</v>
      </c>
      <c r="B30" s="12">
        <v>1264257.77657</v>
      </c>
      <c r="C30" s="12">
        <v>1424936.5252799999</v>
      </c>
      <c r="D30" s="13">
        <f t="shared" si="0"/>
        <v>12.709334416429705</v>
      </c>
      <c r="E30" s="13">
        <f t="shared" si="3"/>
        <v>13.205795831589818</v>
      </c>
      <c r="F30" s="12">
        <v>2647607.8581300001</v>
      </c>
      <c r="G30" s="12">
        <v>2746421.0559800002</v>
      </c>
      <c r="H30" s="13">
        <f t="shared" si="1"/>
        <v>3.7321689292685387</v>
      </c>
      <c r="I30" s="156">
        <f t="shared" si="4"/>
        <v>13.47143318019976</v>
      </c>
      <c r="J30" s="12">
        <v>18304394.844269998</v>
      </c>
      <c r="K30" s="12">
        <v>17058917.500659999</v>
      </c>
      <c r="L30" s="13">
        <f t="shared" si="2"/>
        <v>-6.8042530452728069</v>
      </c>
      <c r="M30" s="156">
        <f t="shared" si="5"/>
        <v>12.208058565824336</v>
      </c>
    </row>
    <row r="31" spans="1:13" ht="15" x14ac:dyDescent="0.2">
      <c r="A31" s="11" t="s">
        <v>154</v>
      </c>
      <c r="B31" s="12">
        <v>1703300.46444</v>
      </c>
      <c r="C31" s="12">
        <v>1985993.8623500001</v>
      </c>
      <c r="D31" s="13">
        <f t="shared" si="0"/>
        <v>16.596801551565488</v>
      </c>
      <c r="E31" s="13">
        <f t="shared" si="3"/>
        <v>18.405472106086311</v>
      </c>
      <c r="F31" s="12">
        <v>3431486.1025200002</v>
      </c>
      <c r="G31" s="12">
        <v>3498832.4656600002</v>
      </c>
      <c r="H31" s="13">
        <f t="shared" si="1"/>
        <v>1.9626004922631768</v>
      </c>
      <c r="I31" s="156">
        <f t="shared" si="4"/>
        <v>17.162076320097768</v>
      </c>
      <c r="J31" s="12">
        <v>22282197.770089999</v>
      </c>
      <c r="K31" s="12">
        <v>21219952.405080002</v>
      </c>
      <c r="L31" s="13">
        <f t="shared" si="2"/>
        <v>-4.76723784597172</v>
      </c>
      <c r="M31" s="156">
        <f t="shared" si="5"/>
        <v>15.185865205995572</v>
      </c>
    </row>
    <row r="32" spans="1:13" ht="15" x14ac:dyDescent="0.2">
      <c r="A32" s="11" t="s">
        <v>155</v>
      </c>
      <c r="B32" s="12">
        <v>77870.873619999998</v>
      </c>
      <c r="C32" s="12">
        <v>60080.299330000002</v>
      </c>
      <c r="D32" s="13">
        <f t="shared" si="0"/>
        <v>-22.846249776027616</v>
      </c>
      <c r="E32" s="13">
        <f t="shared" si="3"/>
        <v>0.55680246268996292</v>
      </c>
      <c r="F32" s="12">
        <v>121846.50436000001</v>
      </c>
      <c r="G32" s="12">
        <v>101497.81105</v>
      </c>
      <c r="H32" s="13">
        <f t="shared" si="1"/>
        <v>-16.700268437639405</v>
      </c>
      <c r="I32" s="156">
        <f t="shared" si="4"/>
        <v>0.49785555514855939</v>
      </c>
      <c r="J32" s="12">
        <v>1250004.4150799999</v>
      </c>
      <c r="K32" s="12">
        <v>1009511.23622</v>
      </c>
      <c r="L32" s="13">
        <f t="shared" si="2"/>
        <v>-19.239386354056077</v>
      </c>
      <c r="M32" s="156">
        <f t="shared" si="5"/>
        <v>0.72244749962327148</v>
      </c>
    </row>
    <row r="33" spans="1:13" ht="15" x14ac:dyDescent="0.2">
      <c r="A33" s="11" t="s">
        <v>156</v>
      </c>
      <c r="B33" s="12">
        <v>830881.90549000003</v>
      </c>
      <c r="C33" s="12">
        <v>807630.40483999997</v>
      </c>
      <c r="D33" s="13">
        <f t="shared" si="0"/>
        <v>-2.7984122047149214</v>
      </c>
      <c r="E33" s="13">
        <f t="shared" si="3"/>
        <v>7.4848261971567593</v>
      </c>
      <c r="F33" s="12">
        <v>1562916.11399</v>
      </c>
      <c r="G33" s="12">
        <v>1437546.20001</v>
      </c>
      <c r="H33" s="13">
        <f t="shared" si="1"/>
        <v>-8.0215382551748462</v>
      </c>
      <c r="I33" s="156">
        <f t="shared" si="4"/>
        <v>7.0512886342456795</v>
      </c>
      <c r="J33" s="12">
        <v>11843756.21429</v>
      </c>
      <c r="K33" s="12">
        <v>10349190.58093</v>
      </c>
      <c r="L33" s="13">
        <f t="shared" si="2"/>
        <v>-12.619017196223126</v>
      </c>
      <c r="M33" s="156">
        <f t="shared" si="5"/>
        <v>7.4063037537981451</v>
      </c>
    </row>
    <row r="34" spans="1:13" ht="15" x14ac:dyDescent="0.2">
      <c r="A34" s="11" t="s">
        <v>157</v>
      </c>
      <c r="B34" s="12">
        <v>432354.75325000001</v>
      </c>
      <c r="C34" s="12">
        <v>440730.70689999999</v>
      </c>
      <c r="D34" s="13">
        <f t="shared" si="0"/>
        <v>1.9372872825008041</v>
      </c>
      <c r="E34" s="13">
        <f t="shared" si="3"/>
        <v>4.0845326291920152</v>
      </c>
      <c r="F34" s="12">
        <v>898100.89469999995</v>
      </c>
      <c r="G34" s="12">
        <v>817078.98785000003</v>
      </c>
      <c r="H34" s="13">
        <f t="shared" si="1"/>
        <v>-9.0214704526114886</v>
      </c>
      <c r="I34" s="156">
        <f t="shared" si="4"/>
        <v>4.0078432124599477</v>
      </c>
      <c r="J34" s="12">
        <v>5989582.3253300004</v>
      </c>
      <c r="K34" s="12">
        <v>5444069.9648900004</v>
      </c>
      <c r="L34" s="13">
        <f t="shared" si="2"/>
        <v>-9.1076861592338929</v>
      </c>
      <c r="M34" s="156">
        <f t="shared" si="5"/>
        <v>3.8959989674169542</v>
      </c>
    </row>
    <row r="35" spans="1:13" ht="15" x14ac:dyDescent="0.2">
      <c r="A35" s="11" t="s">
        <v>158</v>
      </c>
      <c r="B35" s="12">
        <v>472961.28506999998</v>
      </c>
      <c r="C35" s="12">
        <v>503862.94899</v>
      </c>
      <c r="D35" s="13">
        <f t="shared" si="0"/>
        <v>6.533656114247588</v>
      </c>
      <c r="E35" s="13">
        <f t="shared" si="3"/>
        <v>4.669619392454833</v>
      </c>
      <c r="F35" s="12">
        <v>960368.71802999999</v>
      </c>
      <c r="G35" s="12">
        <v>928046.20959999994</v>
      </c>
      <c r="H35" s="13">
        <f t="shared" si="1"/>
        <v>-3.3656352839462595</v>
      </c>
      <c r="I35" s="156">
        <f t="shared" si="4"/>
        <v>4.5521470473517596</v>
      </c>
      <c r="J35" s="12">
        <v>6903404.7728599999</v>
      </c>
      <c r="K35" s="12">
        <v>6198941.4016000004</v>
      </c>
      <c r="L35" s="13">
        <f t="shared" si="2"/>
        <v>-10.204578674417617</v>
      </c>
      <c r="M35" s="156">
        <f t="shared" si="5"/>
        <v>4.4362158193166774</v>
      </c>
    </row>
    <row r="36" spans="1:13" ht="15" x14ac:dyDescent="0.2">
      <c r="A36" s="11" t="s">
        <v>159</v>
      </c>
      <c r="B36" s="12">
        <v>937971.25488999998</v>
      </c>
      <c r="C36" s="12">
        <v>747315.55146999995</v>
      </c>
      <c r="D36" s="13">
        <f t="shared" si="0"/>
        <v>-20.326390859638771</v>
      </c>
      <c r="E36" s="13">
        <f t="shared" si="3"/>
        <v>6.9258499725421334</v>
      </c>
      <c r="F36" s="12">
        <v>1789930.9325999999</v>
      </c>
      <c r="G36" s="12">
        <v>1374583.9285599999</v>
      </c>
      <c r="H36" s="13">
        <f t="shared" si="1"/>
        <v>-23.204638596679228</v>
      </c>
      <c r="I36" s="156">
        <f t="shared" si="4"/>
        <v>6.7424532388624989</v>
      </c>
      <c r="J36" s="12">
        <v>12698534.94276</v>
      </c>
      <c r="K36" s="12">
        <v>9466510.2019800004</v>
      </c>
      <c r="L36" s="13">
        <f t="shared" si="2"/>
        <v>-25.451949814279327</v>
      </c>
      <c r="M36" s="156">
        <f t="shared" si="5"/>
        <v>6.77462159924709</v>
      </c>
    </row>
    <row r="37" spans="1:13" ht="15" x14ac:dyDescent="0.2">
      <c r="A37" s="14" t="s">
        <v>160</v>
      </c>
      <c r="B37" s="12">
        <v>214534.20812</v>
      </c>
      <c r="C37" s="12">
        <v>224774.57949999999</v>
      </c>
      <c r="D37" s="13">
        <f t="shared" si="0"/>
        <v>4.7733046723588402</v>
      </c>
      <c r="E37" s="13">
        <f t="shared" si="3"/>
        <v>2.0831294253090871</v>
      </c>
      <c r="F37" s="12">
        <v>415599.48774999997</v>
      </c>
      <c r="G37" s="12">
        <v>409912.88517999998</v>
      </c>
      <c r="H37" s="13">
        <f t="shared" si="1"/>
        <v>-1.3682891191195863</v>
      </c>
      <c r="I37" s="156">
        <f t="shared" si="4"/>
        <v>2.0106582093017127</v>
      </c>
      <c r="J37" s="12">
        <v>3082339.34461</v>
      </c>
      <c r="K37" s="12">
        <v>2750416.0200899998</v>
      </c>
      <c r="L37" s="13">
        <f t="shared" si="2"/>
        <v>-10.768552304288793</v>
      </c>
      <c r="M37" s="156">
        <f t="shared" si="5"/>
        <v>1.9683101141875572</v>
      </c>
    </row>
    <row r="38" spans="1:13" ht="15" x14ac:dyDescent="0.2">
      <c r="A38" s="11" t="s">
        <v>161</v>
      </c>
      <c r="B38" s="12">
        <v>143501.89407000001</v>
      </c>
      <c r="C38" s="12">
        <v>161762.25456</v>
      </c>
      <c r="D38" s="13">
        <f t="shared" si="0"/>
        <v>12.724821932379943</v>
      </c>
      <c r="E38" s="13">
        <f t="shared" si="3"/>
        <v>1.4991540107776069</v>
      </c>
      <c r="F38" s="12">
        <v>430437.52457000001</v>
      </c>
      <c r="G38" s="12">
        <v>332426.06319999998</v>
      </c>
      <c r="H38" s="13">
        <f t="shared" si="1"/>
        <v>-22.770194459210281</v>
      </c>
      <c r="I38" s="156">
        <f t="shared" si="4"/>
        <v>1.6305786354225624</v>
      </c>
      <c r="J38" s="12">
        <v>3157353.6455399999</v>
      </c>
      <c r="K38" s="12">
        <v>2550583.7443499998</v>
      </c>
      <c r="L38" s="13">
        <f t="shared" si="2"/>
        <v>-19.217673067668816</v>
      </c>
      <c r="M38" s="156">
        <f t="shared" si="5"/>
        <v>1.8253019704714337</v>
      </c>
    </row>
    <row r="39" spans="1:13" ht="15" x14ac:dyDescent="0.2">
      <c r="A39" s="11" t="s">
        <v>162</v>
      </c>
      <c r="B39" s="12">
        <v>97020.904750000002</v>
      </c>
      <c r="C39" s="12">
        <v>137230.56844</v>
      </c>
      <c r="D39" s="13">
        <f>(C39-B39)/B39*100</f>
        <v>41.444329748945165</v>
      </c>
      <c r="E39" s="13">
        <f t="shared" si="3"/>
        <v>1.2718032252808933</v>
      </c>
      <c r="F39" s="12">
        <v>196426.38130000001</v>
      </c>
      <c r="G39" s="12">
        <v>255878.84047</v>
      </c>
      <c r="H39" s="13">
        <f t="shared" si="1"/>
        <v>30.267043956381222</v>
      </c>
      <c r="I39" s="156">
        <f t="shared" si="4"/>
        <v>1.2551078772546742</v>
      </c>
      <c r="J39" s="12">
        <v>1630627.5432500001</v>
      </c>
      <c r="K39" s="12">
        <v>1713621.55745</v>
      </c>
      <c r="L39" s="13">
        <f t="shared" si="2"/>
        <v>5.0896978003072784</v>
      </c>
      <c r="M39" s="156">
        <f t="shared" si="5"/>
        <v>1.2263376226656428</v>
      </c>
    </row>
    <row r="40" spans="1:13" ht="15" x14ac:dyDescent="0.2">
      <c r="A40" s="11" t="s">
        <v>163</v>
      </c>
      <c r="B40" s="12">
        <v>295461.82744999998</v>
      </c>
      <c r="C40" s="12">
        <v>280987.42449</v>
      </c>
      <c r="D40" s="13">
        <f>(C40-B40)/B40*100</f>
        <v>-4.8989079519754313</v>
      </c>
      <c r="E40" s="13">
        <f t="shared" si="3"/>
        <v>2.6040897213509604</v>
      </c>
      <c r="F40" s="12">
        <v>570175.62861000001</v>
      </c>
      <c r="G40" s="12">
        <v>535333.86626000004</v>
      </c>
      <c r="H40" s="13">
        <f t="shared" si="1"/>
        <v>-6.1107070526565304</v>
      </c>
      <c r="I40" s="156">
        <f t="shared" si="4"/>
        <v>2.6258589857214165</v>
      </c>
      <c r="J40" s="12">
        <v>4307211.9898100002</v>
      </c>
      <c r="K40" s="12">
        <v>3612783.3841900001</v>
      </c>
      <c r="L40" s="13">
        <f t="shared" si="2"/>
        <v>-16.122461751659284</v>
      </c>
      <c r="M40" s="156">
        <f t="shared" si="5"/>
        <v>2.5854554451138041</v>
      </c>
    </row>
    <row r="41" spans="1:13" ht="15" x14ac:dyDescent="0.2">
      <c r="A41" s="11" t="s">
        <v>164</v>
      </c>
      <c r="B41" s="12">
        <v>5484.3786399999999</v>
      </c>
      <c r="C41" s="12">
        <v>7726.9569899999997</v>
      </c>
      <c r="D41" s="13">
        <f t="shared" si="0"/>
        <v>40.890290353840335</v>
      </c>
      <c r="E41" s="13">
        <f t="shared" si="3"/>
        <v>7.1610639912093502E-2</v>
      </c>
      <c r="F41" s="12">
        <v>11258.41042</v>
      </c>
      <c r="G41" s="12">
        <v>12539.44838</v>
      </c>
      <c r="H41" s="13">
        <f t="shared" si="1"/>
        <v>11.378497604993154</v>
      </c>
      <c r="I41" s="156">
        <f t="shared" si="4"/>
        <v>6.1507080496605485E-2</v>
      </c>
      <c r="J41" s="12">
        <v>105430.01866</v>
      </c>
      <c r="K41" s="12">
        <v>102577.20473</v>
      </c>
      <c r="L41" s="13">
        <f t="shared" si="2"/>
        <v>-2.7058839278023932</v>
      </c>
      <c r="M41" s="156">
        <f t="shared" si="5"/>
        <v>7.3408440061565661E-2</v>
      </c>
    </row>
    <row r="42" spans="1:13" ht="15.75" x14ac:dyDescent="0.25">
      <c r="A42" s="51" t="s">
        <v>31</v>
      </c>
      <c r="B42" s="50">
        <f>B43</f>
        <v>281267.10907000001</v>
      </c>
      <c r="C42" s="50">
        <f>C43</f>
        <v>243995.41086999999</v>
      </c>
      <c r="D42" s="48">
        <f t="shared" si="0"/>
        <v>-13.251353250380962</v>
      </c>
      <c r="E42" s="48">
        <f t="shared" si="3"/>
        <v>2.2612611317272098</v>
      </c>
      <c r="F42" s="50">
        <f>F43</f>
        <v>557178.20911000005</v>
      </c>
      <c r="G42" s="50">
        <f>G43</f>
        <v>479504.95931000001</v>
      </c>
      <c r="H42" s="48">
        <f t="shared" si="1"/>
        <v>-13.940467974163994</v>
      </c>
      <c r="I42" s="48">
        <f t="shared" si="4"/>
        <v>2.3520133611173817</v>
      </c>
      <c r="J42" s="50">
        <f>J43</f>
        <v>4470783.4350699997</v>
      </c>
      <c r="K42" s="50">
        <f>K43</f>
        <v>3820838.84681</v>
      </c>
      <c r="L42" s="48">
        <f t="shared" si="2"/>
        <v>-14.537599454307347</v>
      </c>
      <c r="M42" s="48">
        <f t="shared" si="5"/>
        <v>2.7343484374450213</v>
      </c>
    </row>
    <row r="43" spans="1:13" ht="15" x14ac:dyDescent="0.2">
      <c r="A43" s="11" t="s">
        <v>165</v>
      </c>
      <c r="B43" s="12">
        <v>281267.10907000001</v>
      </c>
      <c r="C43" s="12">
        <v>243995.41086999999</v>
      </c>
      <c r="D43" s="13">
        <f t="shared" si="0"/>
        <v>-13.251353250380962</v>
      </c>
      <c r="E43" s="13">
        <f t="shared" si="3"/>
        <v>2.2612611317272098</v>
      </c>
      <c r="F43" s="12">
        <v>557178.20911000005</v>
      </c>
      <c r="G43" s="12">
        <v>479504.95931000001</v>
      </c>
      <c r="H43" s="13">
        <f t="shared" si="1"/>
        <v>-13.940467974163994</v>
      </c>
      <c r="I43" s="156">
        <f t="shared" si="4"/>
        <v>2.3520133611173817</v>
      </c>
      <c r="J43" s="12">
        <v>4470783.4350699997</v>
      </c>
      <c r="K43" s="12">
        <v>3820838.84681</v>
      </c>
      <c r="L43" s="13">
        <f t="shared" si="2"/>
        <v>-14.537599454307347</v>
      </c>
      <c r="M43" s="156">
        <f t="shared" si="5"/>
        <v>2.7343484374450213</v>
      </c>
    </row>
    <row r="44" spans="1:13" ht="15.75" x14ac:dyDescent="0.25">
      <c r="A44" s="9" t="s">
        <v>33</v>
      </c>
      <c r="B44" s="8">
        <f>B8+B22+B42</f>
        <v>10461382.251389999</v>
      </c>
      <c r="C44" s="8">
        <f>C8+C22+C42</f>
        <v>10790235.919530001</v>
      </c>
      <c r="D44" s="10">
        <f t="shared" si="0"/>
        <v>3.1435011190448274</v>
      </c>
      <c r="E44" s="10">
        <f t="shared" si="3"/>
        <v>100</v>
      </c>
      <c r="F44" s="15">
        <f>F8+F22+F42</f>
        <v>21217988.937969998</v>
      </c>
      <c r="G44" s="15">
        <f>G8+G22+G42</f>
        <v>19964475.218309999</v>
      </c>
      <c r="H44" s="16">
        <f t="shared" si="1"/>
        <v>-5.9077876010049764</v>
      </c>
      <c r="I44" s="154">
        <f t="shared" si="4"/>
        <v>97.927480309550788</v>
      </c>
      <c r="J44" s="15">
        <f>J8+J22+J42</f>
        <v>148290632.68948999</v>
      </c>
      <c r="K44" s="15">
        <f>K8+K22+K42</f>
        <v>132326085.0166</v>
      </c>
      <c r="L44" s="16">
        <f t="shared" si="2"/>
        <v>-10.765715529934123</v>
      </c>
      <c r="M44" s="154">
        <f t="shared" si="5"/>
        <v>94.697954639056221</v>
      </c>
    </row>
    <row r="45" spans="1:13" ht="15.75" x14ac:dyDescent="0.25">
      <c r="A45" s="52" t="s">
        <v>34</v>
      </c>
      <c r="B45" s="53"/>
      <c r="C45" s="53"/>
      <c r="D45" s="54"/>
      <c r="E45" s="54"/>
      <c r="F45" s="55">
        <f>F46-F44</f>
        <v>3316750.1750300005</v>
      </c>
      <c r="G45" s="55">
        <f>G46-G44</f>
        <v>422524.58522000164</v>
      </c>
      <c r="H45" s="157">
        <f t="shared" si="1"/>
        <v>-87.260886020268927</v>
      </c>
      <c r="I45" s="54">
        <f t="shared" si="4"/>
        <v>2.0725196904492131</v>
      </c>
      <c r="J45" s="55">
        <f>J46-J44</f>
        <v>8401209.6725099981</v>
      </c>
      <c r="K45" s="55">
        <f>K46-K44</f>
        <v>7408807.3799300045</v>
      </c>
      <c r="L45" s="56">
        <f t="shared" si="2"/>
        <v>-11.812611888824543</v>
      </c>
      <c r="M45" s="54">
        <f t="shared" si="5"/>
        <v>5.3020453609437821</v>
      </c>
    </row>
    <row r="46" spans="1:13" s="18" customFormat="1" ht="22.5" customHeight="1" x14ac:dyDescent="0.3">
      <c r="A46" s="17" t="s">
        <v>35</v>
      </c>
      <c r="B46" s="57">
        <v>12232354.814999999</v>
      </c>
      <c r="C46" s="57">
        <v>10790235.919530001</v>
      </c>
      <c r="D46" s="58">
        <v>3.1435011190448274</v>
      </c>
      <c r="E46" s="58">
        <v>100</v>
      </c>
      <c r="F46" s="106">
        <v>24534739.112999998</v>
      </c>
      <c r="G46" s="106">
        <v>20386999.80353</v>
      </c>
      <c r="H46" s="107">
        <f t="shared" si="1"/>
        <v>-16.905577395246372</v>
      </c>
      <c r="I46" s="48">
        <f t="shared" si="4"/>
        <v>100</v>
      </c>
      <c r="J46" s="106">
        <v>156691842.36199999</v>
      </c>
      <c r="K46" s="106">
        <v>139734892.39653</v>
      </c>
      <c r="L46" s="107">
        <f t="shared" si="2"/>
        <v>-10.821846057751305</v>
      </c>
      <c r="M46" s="48">
        <f t="shared" si="5"/>
        <v>100</v>
      </c>
    </row>
    <row r="47" spans="1:13" ht="20.25" customHeight="1" x14ac:dyDescent="0.2">
      <c r="C47" s="150"/>
    </row>
    <row r="48" spans="1:13" x14ac:dyDescent="0.2">
      <c r="C48" s="151"/>
      <c r="E48" s="149"/>
      <c r="L48" s="153"/>
    </row>
    <row r="49" spans="1:10" ht="20.25" x14ac:dyDescent="0.3">
      <c r="A49" s="1" t="s">
        <v>125</v>
      </c>
      <c r="C49" s="151"/>
      <c r="E49" s="106" t="s">
        <v>231</v>
      </c>
      <c r="F49" s="106">
        <f>+F46/1.1519</f>
        <v>21299365.494400557</v>
      </c>
      <c r="G49" s="106">
        <f>+G46/1.0983</f>
        <v>18562323.412118729</v>
      </c>
      <c r="H49" s="107">
        <f>(G49-F49)/F49*100</f>
        <v>-12.850345626499418</v>
      </c>
    </row>
    <row r="50" spans="1:10" x14ac:dyDescent="0.2">
      <c r="A50" s="1" t="s">
        <v>115</v>
      </c>
      <c r="C50" s="150"/>
      <c r="J50" s="149"/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topLeftCell="A43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A26" zoomScale="90" zoomScaleNormal="90" workbookViewId="0">
      <selection activeCell="D75" sqref="D75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2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2016</v>
      </c>
      <c r="B2" s="38" t="s">
        <v>2</v>
      </c>
      <c r="C2" s="128">
        <f>C4+C6+C8+C10+C12+C14+C16+C18+C20+C22</f>
        <v>1456001.9315899999</v>
      </c>
      <c r="D2" s="128">
        <f t="shared" ref="D2:O2" si="0">D4+D6+D8+D10+D12+D14+D16+D18+D20+D22</f>
        <v>1719437.9528599998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>
        <f t="shared" si="0"/>
        <v>3175439.8844500002</v>
      </c>
    </row>
    <row r="3" spans="1:15" ht="15.75" thickTop="1" x14ac:dyDescent="0.25">
      <c r="A3" s="39">
        <v>2015</v>
      </c>
      <c r="B3" s="38" t="s">
        <v>2</v>
      </c>
      <c r="C3" s="128">
        <f>C5+C7+C9+C11+C13+C15+C17+C19+C21+C23</f>
        <v>1817743.07752</v>
      </c>
      <c r="D3" s="128">
        <f t="shared" ref="D3:O3" si="1">D5+D7+D9+D11+D13+D15+D17+D19+D21+D23</f>
        <v>1656363.6928000001</v>
      </c>
      <c r="E3" s="128">
        <f t="shared" si="1"/>
        <v>1771067.6715000002</v>
      </c>
      <c r="F3" s="128">
        <f t="shared" si="1"/>
        <v>1708272.1628</v>
      </c>
      <c r="G3" s="128">
        <f t="shared" si="1"/>
        <v>1569393.9549200002</v>
      </c>
      <c r="H3" s="128">
        <f t="shared" si="1"/>
        <v>1611866.81968</v>
      </c>
      <c r="I3" s="128">
        <f t="shared" si="1"/>
        <v>1530457.0020900001</v>
      </c>
      <c r="J3" s="128">
        <f t="shared" si="1"/>
        <v>1470456.5430199997</v>
      </c>
      <c r="K3" s="128">
        <f t="shared" si="1"/>
        <v>1555494.4069699999</v>
      </c>
      <c r="L3" s="128">
        <f t="shared" si="1"/>
        <v>2107036.0264700004</v>
      </c>
      <c r="M3" s="128">
        <f t="shared" si="1"/>
        <v>1999938.03134</v>
      </c>
      <c r="N3" s="128">
        <f t="shared" si="1"/>
        <v>1982175.0266200001</v>
      </c>
      <c r="O3" s="128">
        <f t="shared" si="1"/>
        <v>20780264.41573</v>
      </c>
    </row>
    <row r="4" spans="1:15" s="67" customFormat="1" ht="15" x14ac:dyDescent="0.25">
      <c r="A4" s="37">
        <v>2016</v>
      </c>
      <c r="B4" s="40" t="s">
        <v>139</v>
      </c>
      <c r="C4" s="129">
        <v>460889.63442999998</v>
      </c>
      <c r="D4" s="129">
        <v>563401.68570000003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30">
        <v>1024291.32013</v>
      </c>
    </row>
    <row r="5" spans="1:15" ht="15" x14ac:dyDescent="0.25">
      <c r="A5" s="39">
        <v>2015</v>
      </c>
      <c r="B5" s="40" t="s">
        <v>139</v>
      </c>
      <c r="C5" s="129">
        <v>566120.81128999998</v>
      </c>
      <c r="D5" s="129">
        <v>491783.75361999997</v>
      </c>
      <c r="E5" s="129">
        <v>554740.76428</v>
      </c>
      <c r="F5" s="129">
        <v>486976.49277999997</v>
      </c>
      <c r="G5" s="129">
        <v>480848.67021000001</v>
      </c>
      <c r="H5" s="129">
        <v>480768.24197999999</v>
      </c>
      <c r="I5" s="129">
        <v>430668.38750999997</v>
      </c>
      <c r="J5" s="129">
        <v>459892.17654999997</v>
      </c>
      <c r="K5" s="129">
        <v>438173.99703000003</v>
      </c>
      <c r="L5" s="129">
        <v>587901.37609000003</v>
      </c>
      <c r="M5" s="129">
        <v>608475.23959999997</v>
      </c>
      <c r="N5" s="129">
        <v>542266.17801999999</v>
      </c>
      <c r="O5" s="130">
        <v>6128616.0889600003</v>
      </c>
    </row>
    <row r="6" spans="1:15" s="67" customFormat="1" ht="15" x14ac:dyDescent="0.25">
      <c r="A6" s="37">
        <v>2016</v>
      </c>
      <c r="B6" s="40" t="s">
        <v>140</v>
      </c>
      <c r="C6" s="129">
        <v>133726.31445000001</v>
      </c>
      <c r="D6" s="129">
        <v>160348.09752000001</v>
      </c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>
        <v>294074.41197000002</v>
      </c>
    </row>
    <row r="7" spans="1:15" ht="15" x14ac:dyDescent="0.25">
      <c r="A7" s="39">
        <v>2015</v>
      </c>
      <c r="B7" s="40" t="s">
        <v>140</v>
      </c>
      <c r="C7" s="129">
        <v>218481.59776</v>
      </c>
      <c r="D7" s="129">
        <v>155554.29676</v>
      </c>
      <c r="E7" s="129">
        <v>152629.234</v>
      </c>
      <c r="F7" s="129">
        <v>124853.16082999999</v>
      </c>
      <c r="G7" s="129">
        <v>161353.40616000001</v>
      </c>
      <c r="H7" s="129">
        <v>181171.54305000001</v>
      </c>
      <c r="I7" s="129">
        <v>93843.73358</v>
      </c>
      <c r="J7" s="129">
        <v>73244.345950000003</v>
      </c>
      <c r="K7" s="129">
        <v>111339.6872</v>
      </c>
      <c r="L7" s="129">
        <v>237273.41518000001</v>
      </c>
      <c r="M7" s="129">
        <v>267011.31072000001</v>
      </c>
      <c r="N7" s="129">
        <v>309189.84393999999</v>
      </c>
      <c r="O7" s="130">
        <v>2085945.57513</v>
      </c>
    </row>
    <row r="8" spans="1:15" s="67" customFormat="1" ht="15" x14ac:dyDescent="0.25">
      <c r="A8" s="37">
        <v>2016</v>
      </c>
      <c r="B8" s="40" t="s">
        <v>141</v>
      </c>
      <c r="C8" s="129">
        <v>82441.657439999995</v>
      </c>
      <c r="D8" s="129">
        <v>106744.35434000001</v>
      </c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30">
        <v>189186.01178</v>
      </c>
    </row>
    <row r="9" spans="1:15" ht="15" x14ac:dyDescent="0.25">
      <c r="A9" s="39">
        <v>2015</v>
      </c>
      <c r="B9" s="40" t="s">
        <v>141</v>
      </c>
      <c r="C9" s="129">
        <v>93026.755770000003</v>
      </c>
      <c r="D9" s="129">
        <v>98704.324250000005</v>
      </c>
      <c r="E9" s="129">
        <v>104061.68511000001</v>
      </c>
      <c r="F9" s="129">
        <v>105917.70758</v>
      </c>
      <c r="G9" s="129">
        <v>96206.019320000007</v>
      </c>
      <c r="H9" s="129">
        <v>110288.51625</v>
      </c>
      <c r="I9" s="129">
        <v>110605.69404</v>
      </c>
      <c r="J9" s="129">
        <v>109982.81376999999</v>
      </c>
      <c r="K9" s="129">
        <v>113842.24325</v>
      </c>
      <c r="L9" s="129">
        <v>144637.67379</v>
      </c>
      <c r="M9" s="129">
        <v>128798.29332</v>
      </c>
      <c r="N9" s="129">
        <v>102672.28256000001</v>
      </c>
      <c r="O9" s="130">
        <v>1318744.0090099999</v>
      </c>
    </row>
    <row r="10" spans="1:15" s="67" customFormat="1" ht="15" x14ac:dyDescent="0.25">
      <c r="A10" s="37">
        <v>2016</v>
      </c>
      <c r="B10" s="40" t="s">
        <v>142</v>
      </c>
      <c r="C10" s="129">
        <v>90598.071639999995</v>
      </c>
      <c r="D10" s="129">
        <v>106110.97388000001</v>
      </c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30">
        <v>196709.04552000001</v>
      </c>
    </row>
    <row r="11" spans="1:15" ht="15" x14ac:dyDescent="0.25">
      <c r="A11" s="39">
        <v>2015</v>
      </c>
      <c r="B11" s="40" t="s">
        <v>142</v>
      </c>
      <c r="C11" s="129">
        <v>97812.898400000005</v>
      </c>
      <c r="D11" s="129">
        <v>94296.117119999995</v>
      </c>
      <c r="E11" s="129">
        <v>98548.827709999998</v>
      </c>
      <c r="F11" s="129">
        <v>111139.09049</v>
      </c>
      <c r="G11" s="129">
        <v>85220.710900000005</v>
      </c>
      <c r="H11" s="129">
        <v>92626.931030000007</v>
      </c>
      <c r="I11" s="129">
        <v>76554.212400000004</v>
      </c>
      <c r="J11" s="129">
        <v>89148.743650000004</v>
      </c>
      <c r="K11" s="129">
        <v>114985.56547</v>
      </c>
      <c r="L11" s="129">
        <v>202183.01013000001</v>
      </c>
      <c r="M11" s="129">
        <v>151032.33790000001</v>
      </c>
      <c r="N11" s="129">
        <v>131424.39788</v>
      </c>
      <c r="O11" s="130">
        <v>1344972.84308</v>
      </c>
    </row>
    <row r="12" spans="1:15" s="67" customFormat="1" ht="15" x14ac:dyDescent="0.25">
      <c r="A12" s="37">
        <v>2016</v>
      </c>
      <c r="B12" s="40" t="s">
        <v>143</v>
      </c>
      <c r="C12" s="129">
        <v>179853.2653</v>
      </c>
      <c r="D12" s="129">
        <v>170866.71919999999</v>
      </c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30">
        <v>350719.98450000002</v>
      </c>
    </row>
    <row r="13" spans="1:15" ht="15" x14ac:dyDescent="0.25">
      <c r="A13" s="39">
        <v>2015</v>
      </c>
      <c r="B13" s="40" t="s">
        <v>143</v>
      </c>
      <c r="C13" s="129">
        <v>245531.10282999999</v>
      </c>
      <c r="D13" s="129">
        <v>231388.24583999999</v>
      </c>
      <c r="E13" s="129">
        <v>206870.61434999999</v>
      </c>
      <c r="F13" s="129">
        <v>242419.20790000001</v>
      </c>
      <c r="G13" s="129">
        <v>215637.54558999999</v>
      </c>
      <c r="H13" s="129">
        <v>207594.19146999999</v>
      </c>
      <c r="I13" s="129">
        <v>227390.05650999999</v>
      </c>
      <c r="J13" s="129">
        <v>152733.69157</v>
      </c>
      <c r="K13" s="129">
        <v>261985.31090000001</v>
      </c>
      <c r="L13" s="129">
        <v>308389.66431999998</v>
      </c>
      <c r="M13" s="129">
        <v>255789.56346</v>
      </c>
      <c r="N13" s="129">
        <v>271947.82448000001</v>
      </c>
      <c r="O13" s="130">
        <v>2827677.0192200001</v>
      </c>
    </row>
    <row r="14" spans="1:15" s="67" customFormat="1" ht="15" x14ac:dyDescent="0.25">
      <c r="A14" s="37">
        <v>2016</v>
      </c>
      <c r="B14" s="40" t="s">
        <v>144</v>
      </c>
      <c r="C14" s="129">
        <v>10205.72971</v>
      </c>
      <c r="D14" s="129">
        <v>15968.154710000001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30">
        <v>26173.884419999998</v>
      </c>
    </row>
    <row r="15" spans="1:15" ht="15" x14ac:dyDescent="0.25">
      <c r="A15" s="39">
        <v>2015</v>
      </c>
      <c r="B15" s="40" t="s">
        <v>144</v>
      </c>
      <c r="C15" s="129">
        <v>16791.806779999999</v>
      </c>
      <c r="D15" s="129">
        <v>19131.206109999999</v>
      </c>
      <c r="E15" s="129">
        <v>19111.990160000001</v>
      </c>
      <c r="F15" s="129">
        <v>18199.15724</v>
      </c>
      <c r="G15" s="129">
        <v>17030.152870000002</v>
      </c>
      <c r="H15" s="129">
        <v>17736.840499999998</v>
      </c>
      <c r="I15" s="129">
        <v>12890.33347</v>
      </c>
      <c r="J15" s="129">
        <v>10622.04089</v>
      </c>
      <c r="K15" s="129">
        <v>11021.520619999999</v>
      </c>
      <c r="L15" s="129">
        <v>13036.69392</v>
      </c>
      <c r="M15" s="129">
        <v>16450.014149999999</v>
      </c>
      <c r="N15" s="129">
        <v>17468.448090000002</v>
      </c>
      <c r="O15" s="130">
        <v>189490.20480000001</v>
      </c>
    </row>
    <row r="16" spans="1:15" ht="15" x14ac:dyDescent="0.25">
      <c r="A16" s="37">
        <v>2016</v>
      </c>
      <c r="B16" s="40" t="s">
        <v>145</v>
      </c>
      <c r="C16" s="129">
        <v>85187.056429999997</v>
      </c>
      <c r="D16" s="129">
        <v>95303.607080000002</v>
      </c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30">
        <v>180490.66351000001</v>
      </c>
    </row>
    <row r="17" spans="1:15" ht="15" x14ac:dyDescent="0.25">
      <c r="A17" s="39">
        <v>2015</v>
      </c>
      <c r="B17" s="40" t="s">
        <v>145</v>
      </c>
      <c r="C17" s="129">
        <v>84587.382100000003</v>
      </c>
      <c r="D17" s="129">
        <v>87419.751180000007</v>
      </c>
      <c r="E17" s="129">
        <v>105669.31832000001</v>
      </c>
      <c r="F17" s="129">
        <v>72638.579329999993</v>
      </c>
      <c r="G17" s="129">
        <v>53359.857490000002</v>
      </c>
      <c r="H17" s="129">
        <v>54936.205170000001</v>
      </c>
      <c r="I17" s="129">
        <v>73120.949699999997</v>
      </c>
      <c r="J17" s="129">
        <v>81940.677330000006</v>
      </c>
      <c r="K17" s="129">
        <v>58905.846389999999</v>
      </c>
      <c r="L17" s="129">
        <v>80593.646659999999</v>
      </c>
      <c r="M17" s="129">
        <v>71026.910910000006</v>
      </c>
      <c r="N17" s="129">
        <v>94139.503190000003</v>
      </c>
      <c r="O17" s="130">
        <v>918338.62777000002</v>
      </c>
    </row>
    <row r="18" spans="1:15" ht="15" x14ac:dyDescent="0.25">
      <c r="A18" s="37">
        <v>2016</v>
      </c>
      <c r="B18" s="40" t="s">
        <v>146</v>
      </c>
      <c r="C18" s="129">
        <v>6380.1968100000004</v>
      </c>
      <c r="D18" s="129">
        <v>10965.51116</v>
      </c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0">
        <v>17345.707969999999</v>
      </c>
    </row>
    <row r="19" spans="1:15" ht="15" x14ac:dyDescent="0.25">
      <c r="A19" s="39">
        <v>2015</v>
      </c>
      <c r="B19" s="40" t="s">
        <v>146</v>
      </c>
      <c r="C19" s="129">
        <v>6323.2487099999998</v>
      </c>
      <c r="D19" s="129">
        <v>8819.9491300000009</v>
      </c>
      <c r="E19" s="129">
        <v>11241.36759</v>
      </c>
      <c r="F19" s="129">
        <v>10605.65509</v>
      </c>
      <c r="G19" s="129">
        <v>6164.7641899999999</v>
      </c>
      <c r="H19" s="129">
        <v>2449.9805200000001</v>
      </c>
      <c r="I19" s="129">
        <v>4008.5602800000001</v>
      </c>
      <c r="J19" s="129">
        <v>5086.7874000000002</v>
      </c>
      <c r="K19" s="129">
        <v>5655.7401399999999</v>
      </c>
      <c r="L19" s="129">
        <v>5397.6899199999998</v>
      </c>
      <c r="M19" s="129">
        <v>5119.4543800000001</v>
      </c>
      <c r="N19" s="129">
        <v>6767.9074099999998</v>
      </c>
      <c r="O19" s="130">
        <v>77641.104760000002</v>
      </c>
    </row>
    <row r="20" spans="1:15" ht="15" x14ac:dyDescent="0.25">
      <c r="A20" s="37">
        <v>2016</v>
      </c>
      <c r="B20" s="40" t="s">
        <v>147</v>
      </c>
      <c r="C20" s="131">
        <v>134470.78104</v>
      </c>
      <c r="D20" s="131">
        <v>143584.64652000001</v>
      </c>
      <c r="E20" s="131"/>
      <c r="F20" s="131"/>
      <c r="G20" s="131"/>
      <c r="H20" s="129"/>
      <c r="I20" s="129"/>
      <c r="J20" s="129"/>
      <c r="K20" s="129"/>
      <c r="L20" s="129"/>
      <c r="M20" s="129"/>
      <c r="N20" s="129"/>
      <c r="O20" s="130">
        <v>278055.42755999998</v>
      </c>
    </row>
    <row r="21" spans="1:15" ht="15" x14ac:dyDescent="0.25">
      <c r="A21" s="39">
        <v>2015</v>
      </c>
      <c r="B21" s="40" t="s">
        <v>147</v>
      </c>
      <c r="C21" s="129">
        <v>172543.8327</v>
      </c>
      <c r="D21" s="129">
        <v>167106.44742000001</v>
      </c>
      <c r="E21" s="129">
        <v>171068.19013999999</v>
      </c>
      <c r="F21" s="129">
        <v>172518.28628999999</v>
      </c>
      <c r="G21" s="129">
        <v>124616.54806</v>
      </c>
      <c r="H21" s="129">
        <v>109721.82393</v>
      </c>
      <c r="I21" s="129">
        <v>152578.29842000001</v>
      </c>
      <c r="J21" s="129">
        <v>142097.86426</v>
      </c>
      <c r="K21" s="129">
        <v>126984.49699</v>
      </c>
      <c r="L21" s="129">
        <v>162255.21410000001</v>
      </c>
      <c r="M21" s="129">
        <v>153949.98248999999</v>
      </c>
      <c r="N21" s="129">
        <v>157924.19393000001</v>
      </c>
      <c r="O21" s="130">
        <v>1813365.17873</v>
      </c>
    </row>
    <row r="22" spans="1:15" ht="15" x14ac:dyDescent="0.25">
      <c r="A22" s="37">
        <v>2016</v>
      </c>
      <c r="B22" s="40" t="s">
        <v>148</v>
      </c>
      <c r="C22" s="131">
        <v>272249.22434000002</v>
      </c>
      <c r="D22" s="131">
        <v>346144.20275</v>
      </c>
      <c r="E22" s="131"/>
      <c r="F22" s="131"/>
      <c r="G22" s="131"/>
      <c r="H22" s="129"/>
      <c r="I22" s="129"/>
      <c r="J22" s="129"/>
      <c r="K22" s="129"/>
      <c r="L22" s="129"/>
      <c r="M22" s="129"/>
      <c r="N22" s="129"/>
      <c r="O22" s="130">
        <v>618393.42709000001</v>
      </c>
    </row>
    <row r="23" spans="1:15" ht="15" x14ac:dyDescent="0.25">
      <c r="A23" s="39">
        <v>2015</v>
      </c>
      <c r="B23" s="40" t="s">
        <v>148</v>
      </c>
      <c r="C23" s="129">
        <v>316523.64117999998</v>
      </c>
      <c r="D23" s="131">
        <v>302159.60136999999</v>
      </c>
      <c r="E23" s="129">
        <v>347125.67984</v>
      </c>
      <c r="F23" s="129">
        <v>363004.82526999997</v>
      </c>
      <c r="G23" s="129">
        <v>328956.28013000003</v>
      </c>
      <c r="H23" s="129">
        <v>354572.54577999999</v>
      </c>
      <c r="I23" s="129">
        <v>348796.77617999999</v>
      </c>
      <c r="J23" s="129">
        <v>345707.40165000001</v>
      </c>
      <c r="K23" s="129">
        <v>312599.99897999997</v>
      </c>
      <c r="L23" s="129">
        <v>365367.64236</v>
      </c>
      <c r="M23" s="129">
        <v>342284.92440999998</v>
      </c>
      <c r="N23" s="129">
        <v>348374.44712000003</v>
      </c>
      <c r="O23" s="130">
        <v>4075473.7642700002</v>
      </c>
    </row>
    <row r="24" spans="1:15" ht="15" x14ac:dyDescent="0.25">
      <c r="A24" s="37">
        <v>2016</v>
      </c>
      <c r="B24" s="38" t="s">
        <v>14</v>
      </c>
      <c r="C24" s="132">
        <f>C26+C28+C30+C32+C34+C36+C38+C40+C42+C44+C46+C48+C50+C52+C54+C56</f>
        <v>7482727.8187499996</v>
      </c>
      <c r="D24" s="132">
        <f t="shared" ref="D24:O24" si="2">D26+D28+D30+D32+D34+D36+D38+D40+D42+D44+D46+D48+D50+D52+D54+D56</f>
        <v>8826802.5557999983</v>
      </c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>
        <f t="shared" si="2"/>
        <v>16309530.37455</v>
      </c>
    </row>
    <row r="25" spans="1:15" ht="15" x14ac:dyDescent="0.25">
      <c r="A25" s="39">
        <v>2015</v>
      </c>
      <c r="B25" s="38" t="s">
        <v>14</v>
      </c>
      <c r="C25" s="132">
        <f>C27+C29+C31+C33+C35+C37+C39+C41+C43+C45+C47+C49+C51+C53+C55+C57</f>
        <v>8662952.5090200007</v>
      </c>
      <c r="D25" s="132">
        <f t="shared" ref="D25:O25" si="3">D27+D29+D31+D33+D35+D37+D39+D41+D43+D45+D47+D49+D51+D53+D55+D57</f>
        <v>8523751.4495199993</v>
      </c>
      <c r="E25" s="132">
        <f t="shared" si="3"/>
        <v>9125915.809249999</v>
      </c>
      <c r="F25" s="132">
        <f t="shared" si="3"/>
        <v>9712871.8488499969</v>
      </c>
      <c r="G25" s="132">
        <f t="shared" si="3"/>
        <v>8807549.107280001</v>
      </c>
      <c r="H25" s="132">
        <f t="shared" si="3"/>
        <v>9651610.3505799975</v>
      </c>
      <c r="I25" s="132">
        <f t="shared" si="3"/>
        <v>8899051.441990003</v>
      </c>
      <c r="J25" s="132">
        <f t="shared" si="3"/>
        <v>8630036.1622599978</v>
      </c>
      <c r="K25" s="132">
        <f t="shared" si="3"/>
        <v>8695613.5430800002</v>
      </c>
      <c r="L25" s="132">
        <f t="shared" si="3"/>
        <v>9875073.2736699991</v>
      </c>
      <c r="M25" s="132">
        <f t="shared" si="3"/>
        <v>9102108.2688199989</v>
      </c>
      <c r="N25" s="132">
        <f t="shared" si="3"/>
        <v>9214288.4596000016</v>
      </c>
      <c r="O25" s="132">
        <f t="shared" si="3"/>
        <v>108900822.22391997</v>
      </c>
    </row>
    <row r="26" spans="1:15" ht="15" x14ac:dyDescent="0.25">
      <c r="A26" s="37">
        <v>2016</v>
      </c>
      <c r="B26" s="40" t="s">
        <v>149</v>
      </c>
      <c r="C26" s="129">
        <v>597053.68126999994</v>
      </c>
      <c r="D26" s="129">
        <v>635138.28322999994</v>
      </c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30">
        <v>1232191.9645</v>
      </c>
    </row>
    <row r="27" spans="1:15" ht="15" x14ac:dyDescent="0.25">
      <c r="A27" s="39">
        <v>2015</v>
      </c>
      <c r="B27" s="40" t="s">
        <v>149</v>
      </c>
      <c r="C27" s="129">
        <v>648202.18587000004</v>
      </c>
      <c r="D27" s="129">
        <v>609129.10754999996</v>
      </c>
      <c r="E27" s="129">
        <v>677211.91483000002</v>
      </c>
      <c r="F27" s="129">
        <v>724118.16070000001</v>
      </c>
      <c r="G27" s="129">
        <v>652382.10845000006</v>
      </c>
      <c r="H27" s="129">
        <v>678721.74032999994</v>
      </c>
      <c r="I27" s="129">
        <v>631016.92119000002</v>
      </c>
      <c r="J27" s="129">
        <v>639355.89350999997</v>
      </c>
      <c r="K27" s="129">
        <v>648709.87098999997</v>
      </c>
      <c r="L27" s="129">
        <v>754576.16651999997</v>
      </c>
      <c r="M27" s="129">
        <v>659372.61947999999</v>
      </c>
      <c r="N27" s="129">
        <v>628195.74279000005</v>
      </c>
      <c r="O27" s="130">
        <v>7950992.4322100002</v>
      </c>
    </row>
    <row r="28" spans="1:15" ht="15" x14ac:dyDescent="0.25">
      <c r="A28" s="37">
        <v>2016</v>
      </c>
      <c r="B28" s="40" t="s">
        <v>150</v>
      </c>
      <c r="C28" s="129">
        <v>88444.068020000006</v>
      </c>
      <c r="D28" s="129">
        <v>108553.67617000001</v>
      </c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30">
        <v>196997.74419</v>
      </c>
    </row>
    <row r="29" spans="1:15" ht="15" x14ac:dyDescent="0.25">
      <c r="A29" s="39">
        <v>2015</v>
      </c>
      <c r="B29" s="40" t="s">
        <v>150</v>
      </c>
      <c r="C29" s="129">
        <v>112829.9941</v>
      </c>
      <c r="D29" s="129">
        <v>115694.82902999999</v>
      </c>
      <c r="E29" s="129">
        <v>144240.39254</v>
      </c>
      <c r="F29" s="129">
        <v>146077.59069000001</v>
      </c>
      <c r="G29" s="129">
        <v>117698.29527</v>
      </c>
      <c r="H29" s="129">
        <v>115520.92118999999</v>
      </c>
      <c r="I29" s="129">
        <v>118450.14998</v>
      </c>
      <c r="J29" s="129">
        <v>134005.96338999999</v>
      </c>
      <c r="K29" s="129">
        <v>117160.12218999999</v>
      </c>
      <c r="L29" s="129">
        <v>126353.15521</v>
      </c>
      <c r="M29" s="129">
        <v>111875.76024</v>
      </c>
      <c r="N29" s="129">
        <v>108367.28058000001</v>
      </c>
      <c r="O29" s="130">
        <v>1468274.45441</v>
      </c>
    </row>
    <row r="30" spans="1:15" s="67" customFormat="1" ht="15" x14ac:dyDescent="0.25">
      <c r="A30" s="37">
        <v>2016</v>
      </c>
      <c r="B30" s="40" t="s">
        <v>151</v>
      </c>
      <c r="C30" s="129">
        <v>129552.68399</v>
      </c>
      <c r="D30" s="129">
        <v>155418.90265</v>
      </c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30">
        <v>284971.58663999999</v>
      </c>
    </row>
    <row r="31" spans="1:15" ht="15" x14ac:dyDescent="0.25">
      <c r="A31" s="39">
        <v>2015</v>
      </c>
      <c r="B31" s="40" t="s">
        <v>151</v>
      </c>
      <c r="C31" s="129">
        <v>143592.34104999999</v>
      </c>
      <c r="D31" s="129">
        <v>147034.17332999999</v>
      </c>
      <c r="E31" s="129">
        <v>167697.59656999999</v>
      </c>
      <c r="F31" s="129">
        <v>177976.82922000001</v>
      </c>
      <c r="G31" s="129">
        <v>169615.87656999999</v>
      </c>
      <c r="H31" s="129">
        <v>192780.13312000001</v>
      </c>
      <c r="I31" s="129">
        <v>146386.09591999999</v>
      </c>
      <c r="J31" s="129">
        <v>168403.69471000001</v>
      </c>
      <c r="K31" s="129">
        <v>165188.11491</v>
      </c>
      <c r="L31" s="129">
        <v>188759.17840999999</v>
      </c>
      <c r="M31" s="129">
        <v>175258.42460999999</v>
      </c>
      <c r="N31" s="129">
        <v>172944.42162000001</v>
      </c>
      <c r="O31" s="130">
        <v>2015636.88004</v>
      </c>
    </row>
    <row r="32" spans="1:15" ht="15" x14ac:dyDescent="0.25">
      <c r="A32" s="37">
        <v>2016</v>
      </c>
      <c r="B32" s="40" t="s">
        <v>152</v>
      </c>
      <c r="C32" s="131">
        <v>1000611.70641</v>
      </c>
      <c r="D32" s="131">
        <v>1144659.6106100001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0">
        <v>2145271.31702</v>
      </c>
    </row>
    <row r="33" spans="1:15" ht="15" x14ac:dyDescent="0.25">
      <c r="A33" s="39">
        <v>2015</v>
      </c>
      <c r="B33" s="40" t="s">
        <v>152</v>
      </c>
      <c r="C33" s="129">
        <v>1197774.95738</v>
      </c>
      <c r="D33" s="129">
        <v>1176291.8132499999</v>
      </c>
      <c r="E33" s="129">
        <v>1342866.4948799999</v>
      </c>
      <c r="F33" s="131">
        <v>1439452.87549</v>
      </c>
      <c r="G33" s="131">
        <v>1377754.1932900001</v>
      </c>
      <c r="H33" s="131">
        <v>1417027.4822199999</v>
      </c>
      <c r="I33" s="131">
        <v>1310536.4079</v>
      </c>
      <c r="J33" s="131">
        <v>1185864.45349</v>
      </c>
      <c r="K33" s="131">
        <v>1089088.03045</v>
      </c>
      <c r="L33" s="131">
        <v>1305337.3086000001</v>
      </c>
      <c r="M33" s="131">
        <v>1296806.6571599999</v>
      </c>
      <c r="N33" s="131">
        <v>1263985.7862</v>
      </c>
      <c r="O33" s="130">
        <v>15402786.460310001</v>
      </c>
    </row>
    <row r="34" spans="1:15" ht="15" x14ac:dyDescent="0.25">
      <c r="A34" s="37">
        <v>2016</v>
      </c>
      <c r="B34" s="40" t="s">
        <v>153</v>
      </c>
      <c r="C34" s="129">
        <v>1321484.5307</v>
      </c>
      <c r="D34" s="129">
        <v>1424936.5252799999</v>
      </c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30">
        <v>2746421.0559800002</v>
      </c>
    </row>
    <row r="35" spans="1:15" ht="15" x14ac:dyDescent="0.25">
      <c r="A35" s="39">
        <v>2015</v>
      </c>
      <c r="B35" s="40" t="s">
        <v>153</v>
      </c>
      <c r="C35" s="129">
        <v>1383350.0815600001</v>
      </c>
      <c r="D35" s="129">
        <v>1264257.77657</v>
      </c>
      <c r="E35" s="129">
        <v>1324663.57556</v>
      </c>
      <c r="F35" s="129">
        <v>1384804.02308</v>
      </c>
      <c r="G35" s="129">
        <v>1342589.3309500001</v>
      </c>
      <c r="H35" s="129">
        <v>1456404.9400899999</v>
      </c>
      <c r="I35" s="129">
        <v>1490094.73737</v>
      </c>
      <c r="J35" s="129">
        <v>1541517.78547</v>
      </c>
      <c r="K35" s="129">
        <v>1386864.70263</v>
      </c>
      <c r="L35" s="129">
        <v>1589947.1267500001</v>
      </c>
      <c r="M35" s="129">
        <v>1405314.2733199999</v>
      </c>
      <c r="N35" s="129">
        <v>1390295.94946</v>
      </c>
      <c r="O35" s="130">
        <v>16960104.302809998</v>
      </c>
    </row>
    <row r="36" spans="1:15" ht="15" x14ac:dyDescent="0.25">
      <c r="A36" s="37">
        <v>2016</v>
      </c>
      <c r="B36" s="40" t="s">
        <v>154</v>
      </c>
      <c r="C36" s="129">
        <v>1512838.6033099999</v>
      </c>
      <c r="D36" s="129">
        <v>1985993.8623500001</v>
      </c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30">
        <v>3498832.4656600002</v>
      </c>
    </row>
    <row r="37" spans="1:15" ht="15" x14ac:dyDescent="0.25">
      <c r="A37" s="39">
        <v>2015</v>
      </c>
      <c r="B37" s="40" t="s">
        <v>154</v>
      </c>
      <c r="C37" s="129">
        <v>1728185.6380799999</v>
      </c>
      <c r="D37" s="129">
        <v>1703300.46444</v>
      </c>
      <c r="E37" s="129">
        <v>1770417.7382400001</v>
      </c>
      <c r="F37" s="129">
        <v>1835673.80923</v>
      </c>
      <c r="G37" s="129">
        <v>1480106.1511299999</v>
      </c>
      <c r="H37" s="129">
        <v>1969958.87916</v>
      </c>
      <c r="I37" s="129">
        <v>1641993.7194099999</v>
      </c>
      <c r="J37" s="129">
        <v>1361432.7691800001</v>
      </c>
      <c r="K37" s="129">
        <v>1872660.5616599999</v>
      </c>
      <c r="L37" s="129">
        <v>2024850.7980899999</v>
      </c>
      <c r="M37" s="129">
        <v>1916220.19108</v>
      </c>
      <c r="N37" s="129">
        <v>1847805.3222399999</v>
      </c>
      <c r="O37" s="130">
        <v>21152606.04194</v>
      </c>
    </row>
    <row r="38" spans="1:15" ht="15" x14ac:dyDescent="0.25">
      <c r="A38" s="37">
        <v>2016</v>
      </c>
      <c r="B38" s="40" t="s">
        <v>155</v>
      </c>
      <c r="C38" s="129">
        <v>41417.511720000002</v>
      </c>
      <c r="D38" s="129">
        <v>60080.299330000002</v>
      </c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30">
        <v>101497.81105</v>
      </c>
    </row>
    <row r="39" spans="1:15" ht="15" x14ac:dyDescent="0.25">
      <c r="A39" s="39">
        <v>2015</v>
      </c>
      <c r="B39" s="40" t="s">
        <v>155</v>
      </c>
      <c r="C39" s="129">
        <v>43975.630740000001</v>
      </c>
      <c r="D39" s="129">
        <v>77870.873619999998</v>
      </c>
      <c r="E39" s="129">
        <v>46982.886599999998</v>
      </c>
      <c r="F39" s="129">
        <v>103764.36032000001</v>
      </c>
      <c r="G39" s="129">
        <v>116960.59392</v>
      </c>
      <c r="H39" s="129">
        <v>53593.840929999998</v>
      </c>
      <c r="I39" s="129">
        <v>148860.65543000001</v>
      </c>
      <c r="J39" s="129">
        <v>123107.68345</v>
      </c>
      <c r="K39" s="129">
        <v>75751.284390000001</v>
      </c>
      <c r="L39" s="129">
        <v>75632.592009999993</v>
      </c>
      <c r="M39" s="129">
        <v>102000.23428</v>
      </c>
      <c r="N39" s="129">
        <v>61359.293839999998</v>
      </c>
      <c r="O39" s="130">
        <v>1029859.92953</v>
      </c>
    </row>
    <row r="40" spans="1:15" ht="15" x14ac:dyDescent="0.25">
      <c r="A40" s="37">
        <v>2016</v>
      </c>
      <c r="B40" s="40" t="s">
        <v>156</v>
      </c>
      <c r="C40" s="129">
        <v>629915.79517000006</v>
      </c>
      <c r="D40" s="129">
        <v>807630.40483999997</v>
      </c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>
        <v>1437546.20001</v>
      </c>
    </row>
    <row r="41" spans="1:15" ht="15" x14ac:dyDescent="0.25">
      <c r="A41" s="39">
        <v>2015</v>
      </c>
      <c r="B41" s="40" t="s">
        <v>156</v>
      </c>
      <c r="C41" s="129">
        <v>732034.20849999995</v>
      </c>
      <c r="D41" s="129">
        <v>830881.90549000003</v>
      </c>
      <c r="E41" s="129">
        <v>838376.19932999997</v>
      </c>
      <c r="F41" s="129">
        <v>881106.12072999997</v>
      </c>
      <c r="G41" s="129">
        <v>826109.51858000003</v>
      </c>
      <c r="H41" s="129">
        <v>961652.74899999995</v>
      </c>
      <c r="I41" s="129">
        <v>816192.49294000003</v>
      </c>
      <c r="J41" s="129">
        <v>830817.00448</v>
      </c>
      <c r="K41" s="129">
        <v>854145.72690000001</v>
      </c>
      <c r="L41" s="129">
        <v>1039522.2544</v>
      </c>
      <c r="M41" s="129">
        <v>927932.94868000003</v>
      </c>
      <c r="N41" s="129">
        <v>935789.36588000006</v>
      </c>
      <c r="O41" s="130">
        <v>10474560.49491</v>
      </c>
    </row>
    <row r="42" spans="1:15" ht="15" x14ac:dyDescent="0.25">
      <c r="A42" s="37">
        <v>2016</v>
      </c>
      <c r="B42" s="40" t="s">
        <v>157</v>
      </c>
      <c r="C42" s="129">
        <v>376348.28094999999</v>
      </c>
      <c r="D42" s="129">
        <v>440730.70689999999</v>
      </c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>
        <v>817078.98785000003</v>
      </c>
    </row>
    <row r="43" spans="1:15" ht="15" x14ac:dyDescent="0.25">
      <c r="A43" s="39">
        <v>2015</v>
      </c>
      <c r="B43" s="40" t="s">
        <v>157</v>
      </c>
      <c r="C43" s="129">
        <v>465746.14145</v>
      </c>
      <c r="D43" s="129">
        <v>432354.75325000001</v>
      </c>
      <c r="E43" s="129">
        <v>450342.50517999998</v>
      </c>
      <c r="F43" s="129">
        <v>492681.90814999997</v>
      </c>
      <c r="G43" s="129">
        <v>411908.47483999998</v>
      </c>
      <c r="H43" s="129">
        <v>470042.16327999998</v>
      </c>
      <c r="I43" s="129">
        <v>482674.16879000003</v>
      </c>
      <c r="J43" s="129">
        <v>434302.21208999999</v>
      </c>
      <c r="K43" s="129">
        <v>438543.42706000002</v>
      </c>
      <c r="L43" s="129">
        <v>456967.71256000001</v>
      </c>
      <c r="M43" s="129">
        <v>486806.38793999999</v>
      </c>
      <c r="N43" s="129">
        <v>502722.01715000003</v>
      </c>
      <c r="O43" s="130">
        <v>5525091.8717400003</v>
      </c>
    </row>
    <row r="44" spans="1:15" ht="15" x14ac:dyDescent="0.25">
      <c r="A44" s="37">
        <v>2016</v>
      </c>
      <c r="B44" s="40" t="s">
        <v>158</v>
      </c>
      <c r="C44" s="129">
        <v>424183.26061</v>
      </c>
      <c r="D44" s="129">
        <v>503862.94899</v>
      </c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>
        <v>928046.20959999994</v>
      </c>
    </row>
    <row r="45" spans="1:15" ht="15" x14ac:dyDescent="0.25">
      <c r="A45" s="39">
        <v>2015</v>
      </c>
      <c r="B45" s="40" t="s">
        <v>158</v>
      </c>
      <c r="C45" s="129">
        <v>487407.43296000001</v>
      </c>
      <c r="D45" s="129">
        <v>472961.28506999998</v>
      </c>
      <c r="E45" s="129">
        <v>531386.10343000002</v>
      </c>
      <c r="F45" s="129">
        <v>573363.50586000003</v>
      </c>
      <c r="G45" s="129">
        <v>518542.75578000001</v>
      </c>
      <c r="H45" s="129">
        <v>543286.57804000005</v>
      </c>
      <c r="I45" s="129">
        <v>527585.22655000002</v>
      </c>
      <c r="J45" s="129">
        <v>514762.60054999997</v>
      </c>
      <c r="K45" s="129">
        <v>481370.40941000002</v>
      </c>
      <c r="L45" s="129">
        <v>569473.86560999998</v>
      </c>
      <c r="M45" s="129">
        <v>504692.02731999999</v>
      </c>
      <c r="N45" s="129">
        <v>506432.11945</v>
      </c>
      <c r="O45" s="130">
        <v>6231263.9100299999</v>
      </c>
    </row>
    <row r="46" spans="1:15" ht="15" x14ac:dyDescent="0.25">
      <c r="A46" s="37">
        <v>2016</v>
      </c>
      <c r="B46" s="40" t="s">
        <v>159</v>
      </c>
      <c r="C46" s="129">
        <v>627268.37708999997</v>
      </c>
      <c r="D46" s="129">
        <v>747315.55146999995</v>
      </c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>
        <v>1374583.9285599999</v>
      </c>
    </row>
    <row r="47" spans="1:15" ht="15" x14ac:dyDescent="0.25">
      <c r="A47" s="39">
        <v>2015</v>
      </c>
      <c r="B47" s="40" t="s">
        <v>159</v>
      </c>
      <c r="C47" s="129">
        <v>851959.67770999996</v>
      </c>
      <c r="D47" s="129">
        <v>937971.25488999998</v>
      </c>
      <c r="E47" s="129">
        <v>954845.98077000002</v>
      </c>
      <c r="F47" s="129">
        <v>974772.68414000003</v>
      </c>
      <c r="G47" s="129">
        <v>790369.94894999999</v>
      </c>
      <c r="H47" s="129">
        <v>830133.93775000004</v>
      </c>
      <c r="I47" s="129">
        <v>799546.81232999999</v>
      </c>
      <c r="J47" s="129">
        <v>793996.01982000005</v>
      </c>
      <c r="K47" s="129">
        <v>759078.67455</v>
      </c>
      <c r="L47" s="129">
        <v>767560.99219999998</v>
      </c>
      <c r="M47" s="129">
        <v>661567.91605999996</v>
      </c>
      <c r="N47" s="129">
        <v>760053.30685000005</v>
      </c>
      <c r="O47" s="130">
        <v>9881857.2060199995</v>
      </c>
    </row>
    <row r="48" spans="1:15" ht="15" x14ac:dyDescent="0.25">
      <c r="A48" s="37">
        <v>2016</v>
      </c>
      <c r="B48" s="40" t="s">
        <v>160</v>
      </c>
      <c r="C48" s="129">
        <v>185138.30567999999</v>
      </c>
      <c r="D48" s="129">
        <v>224774.57949999999</v>
      </c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>
        <v>409912.88517999998</v>
      </c>
    </row>
    <row r="49" spans="1:15" ht="15" x14ac:dyDescent="0.25">
      <c r="A49" s="39">
        <v>2015</v>
      </c>
      <c r="B49" s="40" t="s">
        <v>160</v>
      </c>
      <c r="C49" s="129">
        <v>201065.27963</v>
      </c>
      <c r="D49" s="129">
        <v>214534.20812</v>
      </c>
      <c r="E49" s="129">
        <v>255234.01407999999</v>
      </c>
      <c r="F49" s="129">
        <v>264049.80089999997</v>
      </c>
      <c r="G49" s="129">
        <v>243057.15079000001</v>
      </c>
      <c r="H49" s="129">
        <v>238475.55864</v>
      </c>
      <c r="I49" s="129">
        <v>230374.45139</v>
      </c>
      <c r="J49" s="129">
        <v>220668.06219999999</v>
      </c>
      <c r="K49" s="129">
        <v>213315.91204</v>
      </c>
      <c r="L49" s="129">
        <v>238566.33436000001</v>
      </c>
      <c r="M49" s="129">
        <v>214890.82584</v>
      </c>
      <c r="N49" s="129">
        <v>221871.02467000001</v>
      </c>
      <c r="O49" s="130">
        <v>2756102.6226599999</v>
      </c>
    </row>
    <row r="50" spans="1:15" ht="15" x14ac:dyDescent="0.25">
      <c r="A50" s="37">
        <v>2016</v>
      </c>
      <c r="B50" s="40" t="s">
        <v>161</v>
      </c>
      <c r="C50" s="129">
        <v>170663.80864</v>
      </c>
      <c r="D50" s="129">
        <v>161762.25456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>
        <v>332426.06319999998</v>
      </c>
    </row>
    <row r="51" spans="1:15" ht="15" x14ac:dyDescent="0.25">
      <c r="A51" s="39">
        <v>2015</v>
      </c>
      <c r="B51" s="40" t="s">
        <v>161</v>
      </c>
      <c r="C51" s="129">
        <v>286935.63050000003</v>
      </c>
      <c r="D51" s="129">
        <v>143501.89407000001</v>
      </c>
      <c r="E51" s="129">
        <v>159644.99953999999</v>
      </c>
      <c r="F51" s="129">
        <v>248175.88795999999</v>
      </c>
      <c r="G51" s="129">
        <v>344007.19764999999</v>
      </c>
      <c r="H51" s="129">
        <v>232777.41104000001</v>
      </c>
      <c r="I51" s="129">
        <v>149027.33434</v>
      </c>
      <c r="J51" s="129">
        <v>245747.28447000001</v>
      </c>
      <c r="K51" s="129">
        <v>148601.39423999999</v>
      </c>
      <c r="L51" s="129">
        <v>269494.86972000002</v>
      </c>
      <c r="M51" s="129">
        <v>206001.51553999999</v>
      </c>
      <c r="N51" s="129">
        <v>214679.78664999999</v>
      </c>
      <c r="O51" s="130">
        <v>2648595.20572</v>
      </c>
    </row>
    <row r="52" spans="1:15" ht="15" x14ac:dyDescent="0.25">
      <c r="A52" s="37">
        <v>2016</v>
      </c>
      <c r="B52" s="40" t="s">
        <v>162</v>
      </c>
      <c r="C52" s="129">
        <v>118648.27202999999</v>
      </c>
      <c r="D52" s="129">
        <v>137230.56844</v>
      </c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>
        <v>255878.84047</v>
      </c>
    </row>
    <row r="53" spans="1:15" ht="15" x14ac:dyDescent="0.25">
      <c r="A53" s="39">
        <v>2015</v>
      </c>
      <c r="B53" s="40" t="s">
        <v>162</v>
      </c>
      <c r="C53" s="129">
        <v>99405.476550000007</v>
      </c>
      <c r="D53" s="129">
        <v>97020.904750000002</v>
      </c>
      <c r="E53" s="129">
        <v>136118.54362000001</v>
      </c>
      <c r="F53" s="129">
        <v>127832.47478</v>
      </c>
      <c r="G53" s="129">
        <v>110824.95748</v>
      </c>
      <c r="H53" s="129">
        <v>159703.81526999999</v>
      </c>
      <c r="I53" s="129">
        <v>97948.048179999998</v>
      </c>
      <c r="J53" s="129">
        <v>142957.12294</v>
      </c>
      <c r="K53" s="129">
        <v>162037.93732</v>
      </c>
      <c r="L53" s="129">
        <v>129552.53593</v>
      </c>
      <c r="M53" s="129">
        <v>108312.00581</v>
      </c>
      <c r="N53" s="129">
        <v>282455.27565000003</v>
      </c>
      <c r="O53" s="130">
        <v>1654169.09828</v>
      </c>
    </row>
    <row r="54" spans="1:15" ht="15" x14ac:dyDescent="0.25">
      <c r="A54" s="37">
        <v>2016</v>
      </c>
      <c r="B54" s="40" t="s">
        <v>163</v>
      </c>
      <c r="C54" s="129">
        <v>254346.44177</v>
      </c>
      <c r="D54" s="129">
        <v>280987.42449</v>
      </c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30">
        <v>535333.86626000004</v>
      </c>
    </row>
    <row r="55" spans="1:15" ht="15" x14ac:dyDescent="0.25">
      <c r="A55" s="39">
        <v>2015</v>
      </c>
      <c r="B55" s="40" t="s">
        <v>163</v>
      </c>
      <c r="C55" s="129">
        <v>274713.80115999997</v>
      </c>
      <c r="D55" s="129">
        <v>295461.82744999998</v>
      </c>
      <c r="E55" s="129">
        <v>315256.79775999999</v>
      </c>
      <c r="F55" s="129">
        <v>327423.73417000001</v>
      </c>
      <c r="G55" s="129">
        <v>295735.63271999999</v>
      </c>
      <c r="H55" s="129">
        <v>321366.19692000002</v>
      </c>
      <c r="I55" s="129">
        <v>301173.61589000002</v>
      </c>
      <c r="J55" s="129">
        <v>285553.07260999997</v>
      </c>
      <c r="K55" s="129">
        <v>275359.28765999997</v>
      </c>
      <c r="L55" s="129">
        <v>332975.99235999997</v>
      </c>
      <c r="M55" s="129">
        <v>314600.50063999998</v>
      </c>
      <c r="N55" s="129">
        <v>308004.68719999999</v>
      </c>
      <c r="O55" s="130">
        <v>3647625.1465400001</v>
      </c>
    </row>
    <row r="56" spans="1:15" ht="15" x14ac:dyDescent="0.25">
      <c r="A56" s="37">
        <v>2016</v>
      </c>
      <c r="B56" s="40" t="s">
        <v>164</v>
      </c>
      <c r="C56" s="129">
        <v>4812.4913900000001</v>
      </c>
      <c r="D56" s="129">
        <v>7726.9569899999997</v>
      </c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30">
        <v>12539.44838</v>
      </c>
    </row>
    <row r="57" spans="1:15" ht="15" x14ac:dyDescent="0.25">
      <c r="A57" s="39">
        <v>2015</v>
      </c>
      <c r="B57" s="40" t="s">
        <v>164</v>
      </c>
      <c r="C57" s="129">
        <v>5774.0317800000003</v>
      </c>
      <c r="D57" s="129">
        <v>5484.3786399999999</v>
      </c>
      <c r="E57" s="129">
        <v>10630.06632</v>
      </c>
      <c r="F57" s="129">
        <v>11598.083430000001</v>
      </c>
      <c r="G57" s="129">
        <v>9886.9209100000007</v>
      </c>
      <c r="H57" s="129">
        <v>10164.0036</v>
      </c>
      <c r="I57" s="129">
        <v>7190.6043799999998</v>
      </c>
      <c r="J57" s="129">
        <v>7544.5398999999998</v>
      </c>
      <c r="K57" s="129">
        <v>7738.0866800000003</v>
      </c>
      <c r="L57" s="129">
        <v>5502.3909400000002</v>
      </c>
      <c r="M57" s="129">
        <v>10455.980820000001</v>
      </c>
      <c r="N57" s="129">
        <v>9327.0793699999995</v>
      </c>
      <c r="O57" s="130">
        <v>101296.16677</v>
      </c>
    </row>
    <row r="58" spans="1:15" ht="15" x14ac:dyDescent="0.25">
      <c r="A58" s="37">
        <v>2016</v>
      </c>
      <c r="B58" s="38" t="s">
        <v>31</v>
      </c>
      <c r="C58" s="132">
        <f>C60</f>
        <v>235509.54844000001</v>
      </c>
      <c r="D58" s="132">
        <f t="shared" ref="D58:O58" si="4">D60</f>
        <v>243995.41086999999</v>
      </c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>
        <f t="shared" si="4"/>
        <v>479504.95931000001</v>
      </c>
    </row>
    <row r="59" spans="1:15" ht="15" x14ac:dyDescent="0.25">
      <c r="A59" s="39">
        <v>2015</v>
      </c>
      <c r="B59" s="38" t="s">
        <v>31</v>
      </c>
      <c r="C59" s="132">
        <f>C61</f>
        <v>275911.10003999999</v>
      </c>
      <c r="D59" s="132">
        <f t="shared" ref="D59:O59" si="5">D61</f>
        <v>281267.10907000001</v>
      </c>
      <c r="E59" s="132">
        <f t="shared" si="5"/>
        <v>275441.42132000002</v>
      </c>
      <c r="F59" s="132">
        <f t="shared" si="5"/>
        <v>348218.35579</v>
      </c>
      <c r="G59" s="132">
        <f t="shared" si="5"/>
        <v>403889.40522000002</v>
      </c>
      <c r="H59" s="132">
        <f t="shared" si="5"/>
        <v>393504.76014000003</v>
      </c>
      <c r="I59" s="132">
        <f t="shared" si="5"/>
        <v>373662.58630000002</v>
      </c>
      <c r="J59" s="132">
        <f t="shared" si="5"/>
        <v>343511.67865999998</v>
      </c>
      <c r="K59" s="132">
        <f t="shared" si="5"/>
        <v>285487.89838999999</v>
      </c>
      <c r="L59" s="132">
        <f t="shared" si="5"/>
        <v>315908.38656999997</v>
      </c>
      <c r="M59" s="132">
        <f t="shared" si="5"/>
        <v>292589.71755</v>
      </c>
      <c r="N59" s="132">
        <f t="shared" si="5"/>
        <v>309119.67755999998</v>
      </c>
      <c r="O59" s="132">
        <f t="shared" si="5"/>
        <v>3898512.0966099999</v>
      </c>
    </row>
    <row r="60" spans="1:15" ht="15" x14ac:dyDescent="0.25">
      <c r="A60" s="37">
        <v>2016</v>
      </c>
      <c r="B60" s="40" t="s">
        <v>165</v>
      </c>
      <c r="C60" s="129">
        <v>235509.54844000001</v>
      </c>
      <c r="D60" s="129">
        <v>243995.41086999999</v>
      </c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30">
        <v>479504.95931000001</v>
      </c>
    </row>
    <row r="61" spans="1:15" ht="15.75" thickBot="1" x14ac:dyDescent="0.3">
      <c r="A61" s="39">
        <v>2015</v>
      </c>
      <c r="B61" s="40" t="s">
        <v>165</v>
      </c>
      <c r="C61" s="129">
        <v>275911.10003999999</v>
      </c>
      <c r="D61" s="129">
        <v>281267.10907000001</v>
      </c>
      <c r="E61" s="129">
        <v>275441.42132000002</v>
      </c>
      <c r="F61" s="129">
        <v>348218.35579</v>
      </c>
      <c r="G61" s="129">
        <v>403889.40522000002</v>
      </c>
      <c r="H61" s="129">
        <v>393504.76014000003</v>
      </c>
      <c r="I61" s="129">
        <v>373662.58630000002</v>
      </c>
      <c r="J61" s="129">
        <v>343511.67865999998</v>
      </c>
      <c r="K61" s="129">
        <v>285487.89838999999</v>
      </c>
      <c r="L61" s="129">
        <v>315908.38656999997</v>
      </c>
      <c r="M61" s="129">
        <v>292589.71755</v>
      </c>
      <c r="N61" s="129">
        <v>309119.67755999998</v>
      </c>
      <c r="O61" s="130">
        <v>3898512.0966099999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3">
        <v>2607319.6609999998</v>
      </c>
      <c r="D62" s="133">
        <v>2383772.9539999999</v>
      </c>
      <c r="E62" s="133">
        <v>2918943.5210000002</v>
      </c>
      <c r="F62" s="133">
        <v>2742857.9219999998</v>
      </c>
      <c r="G62" s="133">
        <v>3000325.2429999998</v>
      </c>
      <c r="H62" s="133">
        <v>2770693.8810000001</v>
      </c>
      <c r="I62" s="133">
        <v>3103851.8620000002</v>
      </c>
      <c r="J62" s="133">
        <v>2975888.9739999999</v>
      </c>
      <c r="K62" s="133">
        <v>3218206.861</v>
      </c>
      <c r="L62" s="133">
        <v>3501128.02</v>
      </c>
      <c r="M62" s="133">
        <v>3593604.8960000002</v>
      </c>
      <c r="N62" s="133">
        <v>3242495.2340000002</v>
      </c>
      <c r="O62" s="134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3">
        <v>3533705.5819999999</v>
      </c>
      <c r="D63" s="133">
        <v>2923460.39</v>
      </c>
      <c r="E63" s="133">
        <v>3908255.9909999999</v>
      </c>
      <c r="F63" s="133">
        <v>3662183.449</v>
      </c>
      <c r="G63" s="133">
        <v>3860471.3</v>
      </c>
      <c r="H63" s="133">
        <v>3796113.5219999999</v>
      </c>
      <c r="I63" s="133">
        <v>4236114.2640000004</v>
      </c>
      <c r="J63" s="133">
        <v>3828726.17</v>
      </c>
      <c r="K63" s="133">
        <v>4114677.523</v>
      </c>
      <c r="L63" s="133">
        <v>4824388.2589999996</v>
      </c>
      <c r="M63" s="133">
        <v>3969697.4580000001</v>
      </c>
      <c r="N63" s="133">
        <v>4595042.3940000003</v>
      </c>
      <c r="O63" s="134">
        <f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3">
        <v>4619660.84</v>
      </c>
      <c r="D64" s="133">
        <v>3664503.0430000001</v>
      </c>
      <c r="E64" s="133">
        <v>5218042.1770000001</v>
      </c>
      <c r="F64" s="133">
        <v>5072462.9939999999</v>
      </c>
      <c r="G64" s="133">
        <v>5170061.6050000004</v>
      </c>
      <c r="H64" s="133">
        <v>5284383.2860000003</v>
      </c>
      <c r="I64" s="133">
        <v>5632138.7980000004</v>
      </c>
      <c r="J64" s="133">
        <v>4707491.284</v>
      </c>
      <c r="K64" s="133">
        <v>5656283.5209999997</v>
      </c>
      <c r="L64" s="133">
        <v>5867342.1210000003</v>
      </c>
      <c r="M64" s="133">
        <v>5733908.9759999998</v>
      </c>
      <c r="N64" s="133">
        <v>6540874.1749999998</v>
      </c>
      <c r="O64" s="134">
        <f t="shared" ref="O64:O65" si="6">SUM(C64:N64)</f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3">
        <v>4997279.7240000004</v>
      </c>
      <c r="D65" s="133">
        <v>5651741.2520000003</v>
      </c>
      <c r="E65" s="133">
        <v>6591859.2180000003</v>
      </c>
      <c r="F65" s="133">
        <v>6128131.8779999996</v>
      </c>
      <c r="G65" s="133">
        <v>5977226.2170000002</v>
      </c>
      <c r="H65" s="133">
        <v>6038534.3669999996</v>
      </c>
      <c r="I65" s="133">
        <v>5763466.3530000001</v>
      </c>
      <c r="J65" s="133">
        <v>5552867.2120000003</v>
      </c>
      <c r="K65" s="133">
        <v>6814268.9409999996</v>
      </c>
      <c r="L65" s="133">
        <v>6772178.5690000001</v>
      </c>
      <c r="M65" s="133">
        <v>5942575.7819999997</v>
      </c>
      <c r="N65" s="133">
        <v>7246278.6299999999</v>
      </c>
      <c r="O65" s="134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3">
        <v>5133048.8810000001</v>
      </c>
      <c r="D66" s="133">
        <v>6058251.2790000001</v>
      </c>
      <c r="E66" s="133">
        <v>7411101.659</v>
      </c>
      <c r="F66" s="133">
        <v>6456090.2609999999</v>
      </c>
      <c r="G66" s="133">
        <v>7041543.2470000004</v>
      </c>
      <c r="H66" s="133">
        <v>7815434.6220000004</v>
      </c>
      <c r="I66" s="133">
        <v>7067411.4790000003</v>
      </c>
      <c r="J66" s="133">
        <v>6811202.4100000001</v>
      </c>
      <c r="K66" s="133">
        <v>7606551.0949999997</v>
      </c>
      <c r="L66" s="133">
        <v>6888812.5489999996</v>
      </c>
      <c r="M66" s="133">
        <v>8641474.5559999999</v>
      </c>
      <c r="N66" s="133">
        <v>8603753.4800000004</v>
      </c>
      <c r="O66" s="134">
        <f t="shared" ref="O66:O74" si="7">SUM(C66:N66)</f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3">
        <v>6564559.7929999996</v>
      </c>
      <c r="D67" s="133">
        <v>7656951.608</v>
      </c>
      <c r="E67" s="133">
        <v>8957851.6209999993</v>
      </c>
      <c r="F67" s="133">
        <v>8313312.0049999999</v>
      </c>
      <c r="G67" s="133">
        <v>9147620.0419999994</v>
      </c>
      <c r="H67" s="133">
        <v>8980247.4370000008</v>
      </c>
      <c r="I67" s="133">
        <v>8937741.591</v>
      </c>
      <c r="J67" s="133">
        <v>8736689.0920000002</v>
      </c>
      <c r="K67" s="133">
        <v>9038743.8959999997</v>
      </c>
      <c r="L67" s="133">
        <v>9895216.6219999995</v>
      </c>
      <c r="M67" s="133">
        <v>11318798.220000001</v>
      </c>
      <c r="N67" s="133">
        <v>9724017.977</v>
      </c>
      <c r="O67" s="134">
        <f t="shared" si="7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3">
        <v>10632207.040999999</v>
      </c>
      <c r="D68" s="133">
        <v>11077899.119999999</v>
      </c>
      <c r="E68" s="133">
        <v>11428587.233999999</v>
      </c>
      <c r="F68" s="133">
        <v>11363963.503</v>
      </c>
      <c r="G68" s="133">
        <v>12477968.699999999</v>
      </c>
      <c r="H68" s="133">
        <v>11770634.384</v>
      </c>
      <c r="I68" s="133">
        <v>12595426.863</v>
      </c>
      <c r="J68" s="133">
        <v>11046830.085999999</v>
      </c>
      <c r="K68" s="133">
        <v>12793148.034</v>
      </c>
      <c r="L68" s="133">
        <v>9722708.7899999991</v>
      </c>
      <c r="M68" s="133">
        <v>9395872.8969999999</v>
      </c>
      <c r="N68" s="133">
        <v>7721948.9740000004</v>
      </c>
      <c r="O68" s="134">
        <f t="shared" si="7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3">
        <v>7884493.5240000002</v>
      </c>
      <c r="D69" s="133">
        <v>8435115.8340000007</v>
      </c>
      <c r="E69" s="133">
        <v>8155485.0810000002</v>
      </c>
      <c r="F69" s="133">
        <v>7561696.2829999998</v>
      </c>
      <c r="G69" s="133">
        <v>7346407.5279999999</v>
      </c>
      <c r="H69" s="133">
        <v>8329692.7829999998</v>
      </c>
      <c r="I69" s="133">
        <v>9055733.6710000001</v>
      </c>
      <c r="J69" s="133">
        <v>7839908.8420000002</v>
      </c>
      <c r="K69" s="133">
        <v>8480708.3870000001</v>
      </c>
      <c r="L69" s="133">
        <v>10095768.029999999</v>
      </c>
      <c r="M69" s="133">
        <v>8903010.773</v>
      </c>
      <c r="N69" s="133">
        <v>10054591.867000001</v>
      </c>
      <c r="O69" s="134">
        <f t="shared" si="7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3">
        <v>7828748.0580000002</v>
      </c>
      <c r="D70" s="133">
        <v>8263237.8140000002</v>
      </c>
      <c r="E70" s="133">
        <v>9886488.1710000001</v>
      </c>
      <c r="F70" s="133">
        <v>9396006.6539999992</v>
      </c>
      <c r="G70" s="133">
        <v>9799958.1170000006</v>
      </c>
      <c r="H70" s="133">
        <v>9542907.6439999994</v>
      </c>
      <c r="I70" s="133">
        <v>9564682.5449999999</v>
      </c>
      <c r="J70" s="133">
        <v>8523451.9729999993</v>
      </c>
      <c r="K70" s="133">
        <v>8909230.5209999997</v>
      </c>
      <c r="L70" s="133">
        <v>10963586.27</v>
      </c>
      <c r="M70" s="133">
        <v>9382369.7180000003</v>
      </c>
      <c r="N70" s="133">
        <v>11822551.698999999</v>
      </c>
      <c r="O70" s="134">
        <f t="shared" si="7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3">
        <v>9551084.6390000004</v>
      </c>
      <c r="D71" s="133">
        <v>10059126.307</v>
      </c>
      <c r="E71" s="133">
        <v>11811085.16</v>
      </c>
      <c r="F71" s="133">
        <v>11873269.447000001</v>
      </c>
      <c r="G71" s="133">
        <v>10943364.372</v>
      </c>
      <c r="H71" s="133">
        <v>11349953.558</v>
      </c>
      <c r="I71" s="133">
        <v>11860004.271</v>
      </c>
      <c r="J71" s="133">
        <v>11245124.657</v>
      </c>
      <c r="K71" s="133">
        <v>10750626.098999999</v>
      </c>
      <c r="L71" s="133">
        <v>11907219.297</v>
      </c>
      <c r="M71" s="133">
        <v>11078524.743000001</v>
      </c>
      <c r="N71" s="133">
        <v>12477486.279999999</v>
      </c>
      <c r="O71" s="134">
        <f t="shared" si="7"/>
        <v>134906868.83000001</v>
      </c>
    </row>
    <row r="72" spans="1:15" ht="13.5" thickBot="1" x14ac:dyDescent="0.25">
      <c r="A72" s="41">
        <v>2012</v>
      </c>
      <c r="B72" s="42" t="s">
        <v>40</v>
      </c>
      <c r="C72" s="133">
        <v>10348187.165999999</v>
      </c>
      <c r="D72" s="133">
        <v>11748000.124</v>
      </c>
      <c r="E72" s="133">
        <v>13208572.977</v>
      </c>
      <c r="F72" s="133">
        <v>12630226.718</v>
      </c>
      <c r="G72" s="133">
        <v>13131530.960999999</v>
      </c>
      <c r="H72" s="133">
        <v>13231198.687999999</v>
      </c>
      <c r="I72" s="133">
        <v>12830675.307</v>
      </c>
      <c r="J72" s="133">
        <v>12831394.572000001</v>
      </c>
      <c r="K72" s="133">
        <v>12952651.721999999</v>
      </c>
      <c r="L72" s="133">
        <v>13190769.654999999</v>
      </c>
      <c r="M72" s="133">
        <v>13753052.493000001</v>
      </c>
      <c r="N72" s="133">
        <v>12605476.173</v>
      </c>
      <c r="O72" s="134">
        <f t="shared" si="7"/>
        <v>152461736.55599999</v>
      </c>
    </row>
    <row r="73" spans="1:15" ht="13.5" thickBot="1" x14ac:dyDescent="0.25">
      <c r="A73" s="41">
        <v>2013</v>
      </c>
      <c r="B73" s="42" t="s">
        <v>40</v>
      </c>
      <c r="C73" s="133">
        <v>11481521.079</v>
      </c>
      <c r="D73" s="133">
        <v>12385690.909</v>
      </c>
      <c r="E73" s="133">
        <v>13122058.141000001</v>
      </c>
      <c r="F73" s="133">
        <v>12468202.903000001</v>
      </c>
      <c r="G73" s="133">
        <v>13277209.017000001</v>
      </c>
      <c r="H73" s="133">
        <v>12399973.961999999</v>
      </c>
      <c r="I73" s="133">
        <v>13059519.685000001</v>
      </c>
      <c r="J73" s="133">
        <v>11118300.903000001</v>
      </c>
      <c r="K73" s="133">
        <v>13060371.039000001</v>
      </c>
      <c r="L73" s="133">
        <v>12053704.638</v>
      </c>
      <c r="M73" s="133">
        <v>14201227.351</v>
      </c>
      <c r="N73" s="133">
        <v>13174857.460000001</v>
      </c>
      <c r="O73" s="134">
        <f t="shared" si="7"/>
        <v>151802637.08700001</v>
      </c>
    </row>
    <row r="74" spans="1:15" ht="13.5" thickBot="1" x14ac:dyDescent="0.25">
      <c r="A74" s="41">
        <v>2014</v>
      </c>
      <c r="B74" s="42" t="s">
        <v>40</v>
      </c>
      <c r="C74" s="133">
        <v>12399761.948000001</v>
      </c>
      <c r="D74" s="133">
        <v>13053292.493000001</v>
      </c>
      <c r="E74" s="133">
        <v>14680110.779999999</v>
      </c>
      <c r="F74" s="133">
        <v>13371185.664000001</v>
      </c>
      <c r="G74" s="133">
        <v>13681906.159</v>
      </c>
      <c r="H74" s="133">
        <v>12880924.245999999</v>
      </c>
      <c r="I74" s="133">
        <v>13344776.958000001</v>
      </c>
      <c r="J74" s="133">
        <v>11386828.925000001</v>
      </c>
      <c r="K74" s="133">
        <v>13583120.905999999</v>
      </c>
      <c r="L74" s="133">
        <v>12891630.102</v>
      </c>
      <c r="M74" s="133">
        <v>13067348.107000001</v>
      </c>
      <c r="N74" s="133">
        <v>13269271.402000001</v>
      </c>
      <c r="O74" s="134">
        <f t="shared" si="7"/>
        <v>157610157.69</v>
      </c>
    </row>
    <row r="75" spans="1:15" ht="13.5" thickBot="1" x14ac:dyDescent="0.25">
      <c r="A75" s="41">
        <v>2015</v>
      </c>
      <c r="B75" s="42" t="s">
        <v>40</v>
      </c>
      <c r="C75" s="133">
        <v>12302384.298</v>
      </c>
      <c r="D75" s="133">
        <v>12232354.814999999</v>
      </c>
      <c r="E75" s="133">
        <v>12521724.115</v>
      </c>
      <c r="F75" s="133">
        <v>13350141.541999999</v>
      </c>
      <c r="G75" s="133">
        <v>11080917.131999999</v>
      </c>
      <c r="H75" s="133">
        <v>11951874.93</v>
      </c>
      <c r="I75" s="133">
        <v>11131497.164000001</v>
      </c>
      <c r="J75" s="133">
        <v>11023280.463</v>
      </c>
      <c r="K75" s="133">
        <v>11584663.468</v>
      </c>
      <c r="L75" s="133">
        <v>13245541.014</v>
      </c>
      <c r="M75" s="133">
        <v>11691902.787</v>
      </c>
      <c r="N75" s="133">
        <v>11766349.978</v>
      </c>
      <c r="O75" s="134">
        <f>SUM(C75:N75)</f>
        <v>143882631.70599997</v>
      </c>
    </row>
    <row r="76" spans="1:15" ht="13.5" thickBot="1" x14ac:dyDescent="0.25">
      <c r="A76" s="41">
        <v>2016</v>
      </c>
      <c r="B76" s="42" t="s">
        <v>40</v>
      </c>
      <c r="C76" s="133">
        <v>9596763.8839999996</v>
      </c>
      <c r="D76" s="133">
        <v>10790236</v>
      </c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4">
        <f>SUM(C76:N76)</f>
        <v>20386999.884</v>
      </c>
    </row>
    <row r="77" spans="1:15" x14ac:dyDescent="0.2">
      <c r="B77" s="44" t="s">
        <v>62</v>
      </c>
    </row>
    <row r="79" spans="1:15" x14ac:dyDescent="0.2">
      <c r="C79" s="47"/>
      <c r="D79" s="47"/>
      <c r="E79" s="152"/>
    </row>
    <row r="80" spans="1:15" x14ac:dyDescent="0.2">
      <c r="C80" s="47"/>
      <c r="D80" s="47"/>
    </row>
    <row r="81" spans="3:5" x14ac:dyDescent="0.2">
      <c r="D81" s="47"/>
      <c r="E81" s="152"/>
    </row>
    <row r="82" spans="3:5" x14ac:dyDescent="0.2">
      <c r="C82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topLeftCell="A70" workbookViewId="0">
      <selection activeCell="C94" sqref="C94"/>
    </sheetView>
  </sheetViews>
  <sheetFormatPr defaultColWidth="9.140625" defaultRowHeight="12.75" x14ac:dyDescent="0.2"/>
  <cols>
    <col min="1" max="1" width="29.140625" customWidth="1"/>
    <col min="2" max="2" width="20" style="65" customWidth="1"/>
    <col min="3" max="3" width="17.5703125" style="65" customWidth="1"/>
    <col min="4" max="4" width="9.28515625" bestFit="1" customWidth="1"/>
  </cols>
  <sheetData>
    <row r="2" spans="1:4" ht="24.6" customHeight="1" x14ac:dyDescent="0.3">
      <c r="A2" s="164" t="s">
        <v>63</v>
      </c>
      <c r="B2" s="164"/>
      <c r="C2" s="164"/>
      <c r="D2" s="164"/>
    </row>
    <row r="3" spans="1:4" ht="15.75" x14ac:dyDescent="0.25">
      <c r="A3" s="163" t="s">
        <v>64</v>
      </c>
      <c r="B3" s="163"/>
      <c r="C3" s="163"/>
      <c r="D3" s="163"/>
    </row>
    <row r="5" spans="1:4" x14ac:dyDescent="0.2">
      <c r="A5" s="59" t="s">
        <v>65</v>
      </c>
      <c r="B5" s="60" t="s">
        <v>166</v>
      </c>
      <c r="C5" s="60" t="s">
        <v>167</v>
      </c>
      <c r="D5" s="61" t="s">
        <v>66</v>
      </c>
    </row>
    <row r="6" spans="1:4" x14ac:dyDescent="0.2">
      <c r="A6" s="62" t="s">
        <v>168</v>
      </c>
      <c r="B6" s="135">
        <v>8071.10473</v>
      </c>
      <c r="C6" s="135">
        <v>26722.10369</v>
      </c>
      <c r="D6" s="147">
        <v>231.08359492195558</v>
      </c>
    </row>
    <row r="7" spans="1:4" x14ac:dyDescent="0.2">
      <c r="A7" s="62" t="s">
        <v>169</v>
      </c>
      <c r="B7" s="135">
        <v>21493.821260000001</v>
      </c>
      <c r="C7" s="135">
        <v>61322.558929999999</v>
      </c>
      <c r="D7" s="147">
        <v>185.30319568685198</v>
      </c>
    </row>
    <row r="8" spans="1:4" x14ac:dyDescent="0.2">
      <c r="A8" s="62" t="s">
        <v>170</v>
      </c>
      <c r="B8" s="135">
        <v>4149.2993999999999</v>
      </c>
      <c r="C8" s="135">
        <v>10287.793229999999</v>
      </c>
      <c r="D8" s="147">
        <v>147.94048918234242</v>
      </c>
    </row>
    <row r="9" spans="1:4" x14ac:dyDescent="0.2">
      <c r="A9" s="62" t="s">
        <v>171</v>
      </c>
      <c r="B9" s="135">
        <v>22947.56712</v>
      </c>
      <c r="C9" s="135">
        <v>51692.940329999998</v>
      </c>
      <c r="D9" s="147">
        <v>125.26544996984411</v>
      </c>
    </row>
    <row r="10" spans="1:4" x14ac:dyDescent="0.2">
      <c r="A10" s="62" t="s">
        <v>172</v>
      </c>
      <c r="B10" s="135">
        <v>14156.807580000001</v>
      </c>
      <c r="C10" s="135">
        <v>26692.936310000001</v>
      </c>
      <c r="D10" s="147">
        <v>88.551946893100308</v>
      </c>
    </row>
    <row r="11" spans="1:4" x14ac:dyDescent="0.2">
      <c r="A11" s="62" t="s">
        <v>173</v>
      </c>
      <c r="B11" s="135">
        <v>27585.283909999998</v>
      </c>
      <c r="C11" s="135">
        <v>51563.751179999999</v>
      </c>
      <c r="D11" s="147">
        <v>86.924852208272952</v>
      </c>
    </row>
    <row r="12" spans="1:4" x14ac:dyDescent="0.2">
      <c r="A12" s="62" t="s">
        <v>174</v>
      </c>
      <c r="B12" s="135">
        <v>18373.284680000001</v>
      </c>
      <c r="C12" s="135">
        <v>33929.889389999997</v>
      </c>
      <c r="D12" s="147">
        <v>84.669698319832477</v>
      </c>
    </row>
    <row r="13" spans="1:4" x14ac:dyDescent="0.2">
      <c r="A13" s="62" t="s">
        <v>175</v>
      </c>
      <c r="B13" s="135">
        <v>15050.934069999999</v>
      </c>
      <c r="C13" s="135">
        <v>27401.372899999998</v>
      </c>
      <c r="D13" s="147">
        <v>82.057623616977281</v>
      </c>
    </row>
    <row r="14" spans="1:4" x14ac:dyDescent="0.2">
      <c r="A14" s="62" t="s">
        <v>176</v>
      </c>
      <c r="B14" s="135">
        <v>39767.575369999999</v>
      </c>
      <c r="C14" s="135">
        <v>70532.036890000003</v>
      </c>
      <c r="D14" s="147">
        <v>77.360666909575286</v>
      </c>
    </row>
    <row r="15" spans="1:4" x14ac:dyDescent="0.2">
      <c r="A15" s="62" t="s">
        <v>177</v>
      </c>
      <c r="B15" s="135">
        <v>7651.9930100000001</v>
      </c>
      <c r="C15" s="135">
        <v>13425.327719999999</v>
      </c>
      <c r="D15" s="147">
        <v>75.448771352183968</v>
      </c>
    </row>
    <row r="16" spans="1:4" x14ac:dyDescent="0.2">
      <c r="A16" s="64" t="s">
        <v>67</v>
      </c>
      <c r="D16" s="112"/>
    </row>
    <row r="17" spans="1:4" x14ac:dyDescent="0.2">
      <c r="A17" s="66"/>
    </row>
    <row r="18" spans="1:4" ht="19.5" x14ac:dyDescent="0.3">
      <c r="A18" s="164" t="s">
        <v>68</v>
      </c>
      <c r="B18" s="164"/>
      <c r="C18" s="164"/>
      <c r="D18" s="164"/>
    </row>
    <row r="19" spans="1:4" ht="15.75" x14ac:dyDescent="0.25">
      <c r="A19" s="163" t="s">
        <v>69</v>
      </c>
      <c r="B19" s="163"/>
      <c r="C19" s="163"/>
      <c r="D19" s="163"/>
    </row>
    <row r="20" spans="1:4" x14ac:dyDescent="0.2">
      <c r="A20" s="31"/>
    </row>
    <row r="21" spans="1:4" x14ac:dyDescent="0.2">
      <c r="A21" s="59" t="s">
        <v>65</v>
      </c>
      <c r="B21" s="60" t="s">
        <v>166</v>
      </c>
      <c r="C21" s="60" t="s">
        <v>167</v>
      </c>
      <c r="D21" s="61" t="s">
        <v>66</v>
      </c>
    </row>
    <row r="22" spans="1:4" x14ac:dyDescent="0.2">
      <c r="A22" s="62" t="s">
        <v>178</v>
      </c>
      <c r="B22" s="135">
        <v>1013106.29998</v>
      </c>
      <c r="C22" s="135">
        <v>1145732.34947</v>
      </c>
      <c r="D22" s="147">
        <f>(C22-B22)/B22*100</f>
        <v>13.091029982995684</v>
      </c>
    </row>
    <row r="23" spans="1:4" x14ac:dyDescent="0.2">
      <c r="A23" s="62" t="s">
        <v>179</v>
      </c>
      <c r="B23" s="135">
        <v>739569.60517</v>
      </c>
      <c r="C23" s="135">
        <v>706367.16738</v>
      </c>
      <c r="D23" s="147">
        <f t="shared" ref="D23:D31" si="0">(C23-B23)/B23*100</f>
        <v>-4.4894270340339322</v>
      </c>
    </row>
    <row r="24" spans="1:4" x14ac:dyDescent="0.2">
      <c r="A24" s="62" t="s">
        <v>180</v>
      </c>
      <c r="B24" s="135">
        <v>732446.91442000004</v>
      </c>
      <c r="C24" s="135">
        <v>689612.64046000002</v>
      </c>
      <c r="D24" s="147">
        <f t="shared" si="0"/>
        <v>-5.8481062745576633</v>
      </c>
    </row>
    <row r="25" spans="1:4" x14ac:dyDescent="0.2">
      <c r="A25" s="62" t="s">
        <v>181</v>
      </c>
      <c r="B25" s="135">
        <v>509667.22148000001</v>
      </c>
      <c r="C25" s="135">
        <v>589605.21666999999</v>
      </c>
      <c r="D25" s="147">
        <f t="shared" si="0"/>
        <v>15.684350851104686</v>
      </c>
    </row>
    <row r="26" spans="1:4" x14ac:dyDescent="0.2">
      <c r="A26" s="62" t="s">
        <v>182</v>
      </c>
      <c r="B26" s="135">
        <v>457748.55647000001</v>
      </c>
      <c r="C26" s="135">
        <v>512810.18050999998</v>
      </c>
      <c r="D26" s="147">
        <f t="shared" si="0"/>
        <v>12.028792502289104</v>
      </c>
    </row>
    <row r="27" spans="1:4" x14ac:dyDescent="0.2">
      <c r="A27" s="62" t="s">
        <v>183</v>
      </c>
      <c r="B27" s="135">
        <v>520396.09967000003</v>
      </c>
      <c r="C27" s="135">
        <v>476479.04200000002</v>
      </c>
      <c r="D27" s="147">
        <f t="shared" si="0"/>
        <v>-8.4391596512443581</v>
      </c>
    </row>
    <row r="28" spans="1:4" x14ac:dyDescent="0.2">
      <c r="A28" s="62" t="s">
        <v>184</v>
      </c>
      <c r="B28" s="135">
        <v>396184.66105</v>
      </c>
      <c r="C28" s="135">
        <v>423066.35093999997</v>
      </c>
      <c r="D28" s="147">
        <f t="shared" si="0"/>
        <v>6.7851415092033074</v>
      </c>
    </row>
    <row r="29" spans="1:4" x14ac:dyDescent="0.2">
      <c r="A29" s="62" t="s">
        <v>185</v>
      </c>
      <c r="B29" s="135">
        <v>274901.55216000002</v>
      </c>
      <c r="C29" s="135">
        <v>298728.33789999998</v>
      </c>
      <c r="D29" s="147">
        <f t="shared" si="0"/>
        <v>8.6673885806698312</v>
      </c>
    </row>
    <row r="30" spans="1:4" x14ac:dyDescent="0.2">
      <c r="A30" s="62" t="s">
        <v>186</v>
      </c>
      <c r="B30" s="135">
        <v>202060.92011000001</v>
      </c>
      <c r="C30" s="135">
        <v>296414.31400999997</v>
      </c>
      <c r="D30" s="147">
        <f t="shared" si="0"/>
        <v>46.695518286581539</v>
      </c>
    </row>
    <row r="31" spans="1:4" x14ac:dyDescent="0.2">
      <c r="A31" s="62" t="s">
        <v>187</v>
      </c>
      <c r="B31" s="135">
        <v>235497.56208999999</v>
      </c>
      <c r="C31" s="135">
        <v>295144.47824000003</v>
      </c>
      <c r="D31" s="147">
        <f t="shared" si="0"/>
        <v>25.328039755759679</v>
      </c>
    </row>
    <row r="33" spans="1:4" ht="19.5" x14ac:dyDescent="0.3">
      <c r="A33" s="164" t="s">
        <v>70</v>
      </c>
      <c r="B33" s="164"/>
      <c r="C33" s="164"/>
      <c r="D33" s="164"/>
    </row>
    <row r="34" spans="1:4" ht="15.75" x14ac:dyDescent="0.25">
      <c r="A34" s="163" t="s">
        <v>74</v>
      </c>
      <c r="B34" s="163"/>
      <c r="C34" s="163"/>
      <c r="D34" s="163"/>
    </row>
    <row r="36" spans="1:4" x14ac:dyDescent="0.2">
      <c r="A36" s="59" t="s">
        <v>72</v>
      </c>
      <c r="B36" s="60" t="s">
        <v>166</v>
      </c>
      <c r="C36" s="60" t="s">
        <v>167</v>
      </c>
      <c r="D36" s="61" t="s">
        <v>66</v>
      </c>
    </row>
    <row r="37" spans="1:4" x14ac:dyDescent="0.2">
      <c r="A37" s="62" t="s">
        <v>162</v>
      </c>
      <c r="B37" s="135">
        <v>97020.904750000002</v>
      </c>
      <c r="C37" s="135">
        <v>137230.56844</v>
      </c>
      <c r="D37" s="147">
        <v>41.444329748945165</v>
      </c>
    </row>
    <row r="38" spans="1:4" x14ac:dyDescent="0.2">
      <c r="A38" s="62" t="s">
        <v>164</v>
      </c>
      <c r="B38" s="135">
        <v>5484.3786399999999</v>
      </c>
      <c r="C38" s="135">
        <v>7726.9569899999997</v>
      </c>
      <c r="D38" s="147">
        <v>40.890290353840342</v>
      </c>
    </row>
    <row r="39" spans="1:4" x14ac:dyDescent="0.2">
      <c r="A39" s="62" t="s">
        <v>146</v>
      </c>
      <c r="B39" s="135">
        <v>8819.9491300000009</v>
      </c>
      <c r="C39" s="135">
        <v>10965.51116</v>
      </c>
      <c r="D39" s="147">
        <v>24.326240416763035</v>
      </c>
    </row>
    <row r="40" spans="1:4" x14ac:dyDescent="0.2">
      <c r="A40" s="62" t="s">
        <v>154</v>
      </c>
      <c r="B40" s="135">
        <v>1703300.46444</v>
      </c>
      <c r="C40" s="135">
        <v>1985993.8623500001</v>
      </c>
      <c r="D40" s="147">
        <v>16.596801551565484</v>
      </c>
    </row>
    <row r="41" spans="1:4" x14ac:dyDescent="0.2">
      <c r="A41" s="62" t="s">
        <v>139</v>
      </c>
      <c r="B41" s="135">
        <v>491783.75361999997</v>
      </c>
      <c r="C41" s="135">
        <v>563401.68570000003</v>
      </c>
      <c r="D41" s="147">
        <v>14.562891017204887</v>
      </c>
    </row>
    <row r="42" spans="1:4" x14ac:dyDescent="0.2">
      <c r="A42" s="62" t="s">
        <v>148</v>
      </c>
      <c r="B42" s="135">
        <v>302159.60136999999</v>
      </c>
      <c r="C42" s="135">
        <v>346144.20275</v>
      </c>
      <c r="D42" s="147">
        <v>14.55674457491094</v>
      </c>
    </row>
    <row r="43" spans="1:4" x14ac:dyDescent="0.2">
      <c r="A43" s="64" t="s">
        <v>161</v>
      </c>
      <c r="B43" s="135">
        <v>143501.89407000001</v>
      </c>
      <c r="C43" s="135">
        <v>161762.25456</v>
      </c>
      <c r="D43" s="147">
        <v>12.724821932379948</v>
      </c>
    </row>
    <row r="44" spans="1:4" x14ac:dyDescent="0.2">
      <c r="A44" s="62" t="s">
        <v>153</v>
      </c>
      <c r="B44" s="135">
        <v>1264257.77657</v>
      </c>
      <c r="C44" s="135">
        <v>1424936.5252799999</v>
      </c>
      <c r="D44" s="147">
        <v>12.709334416429707</v>
      </c>
    </row>
    <row r="45" spans="1:4" x14ac:dyDescent="0.2">
      <c r="A45" s="62" t="s">
        <v>142</v>
      </c>
      <c r="B45" s="135">
        <v>94296.117119999995</v>
      </c>
      <c r="C45" s="135">
        <v>106110.97388000001</v>
      </c>
      <c r="D45" s="147">
        <v>12.529526263488208</v>
      </c>
    </row>
    <row r="46" spans="1:4" x14ac:dyDescent="0.2">
      <c r="A46" s="62" t="s">
        <v>145</v>
      </c>
      <c r="B46" s="135">
        <v>87419.751180000007</v>
      </c>
      <c r="C46" s="135">
        <v>95303.607080000002</v>
      </c>
      <c r="D46" s="147">
        <v>9.0183920608134578</v>
      </c>
    </row>
    <row r="48" spans="1:4" ht="19.5" x14ac:dyDescent="0.3">
      <c r="A48" s="164" t="s">
        <v>73</v>
      </c>
      <c r="B48" s="164"/>
      <c r="C48" s="164"/>
      <c r="D48" s="164"/>
    </row>
    <row r="49" spans="1:4" ht="15.75" x14ac:dyDescent="0.25">
      <c r="A49" s="163" t="s">
        <v>71</v>
      </c>
      <c r="B49" s="163"/>
      <c r="C49" s="163"/>
      <c r="D49" s="163"/>
    </row>
    <row r="51" spans="1:4" x14ac:dyDescent="0.2">
      <c r="A51" s="59" t="s">
        <v>72</v>
      </c>
      <c r="B51" s="60" t="s">
        <v>166</v>
      </c>
      <c r="C51" s="60" t="s">
        <v>167</v>
      </c>
      <c r="D51" s="61" t="s">
        <v>66</v>
      </c>
    </row>
    <row r="52" spans="1:4" x14ac:dyDescent="0.2">
      <c r="A52" s="62" t="s">
        <v>154</v>
      </c>
      <c r="B52" s="135">
        <v>1703300.46444</v>
      </c>
      <c r="C52" s="135">
        <v>1985993.8623500001</v>
      </c>
      <c r="D52" s="147">
        <v>16.596801551565484</v>
      </c>
    </row>
    <row r="53" spans="1:4" x14ac:dyDescent="0.2">
      <c r="A53" s="62" t="s">
        <v>153</v>
      </c>
      <c r="B53" s="135">
        <v>1264257.77657</v>
      </c>
      <c r="C53" s="135">
        <v>1424936.5252799999</v>
      </c>
      <c r="D53" s="147">
        <v>12.709334416429707</v>
      </c>
    </row>
    <row r="54" spans="1:4" x14ac:dyDescent="0.2">
      <c r="A54" s="62" t="s">
        <v>152</v>
      </c>
      <c r="B54" s="135">
        <v>1176291.8132499999</v>
      </c>
      <c r="C54" s="135">
        <v>1144659.6106100001</v>
      </c>
      <c r="D54" s="147">
        <v>-2.6891458636103875</v>
      </c>
    </row>
    <row r="55" spans="1:4" x14ac:dyDescent="0.2">
      <c r="A55" s="62" t="s">
        <v>156</v>
      </c>
      <c r="B55" s="135">
        <v>830881.90549000003</v>
      </c>
      <c r="C55" s="135">
        <v>807630.40483999997</v>
      </c>
      <c r="D55" s="147">
        <v>-2.7984122047149143</v>
      </c>
    </row>
    <row r="56" spans="1:4" x14ac:dyDescent="0.2">
      <c r="A56" s="62" t="s">
        <v>159</v>
      </c>
      <c r="B56" s="135">
        <v>937971.25488999998</v>
      </c>
      <c r="C56" s="135">
        <v>747315.55146999995</v>
      </c>
      <c r="D56" s="147">
        <v>-20.326390859638767</v>
      </c>
    </row>
    <row r="57" spans="1:4" x14ac:dyDescent="0.2">
      <c r="A57" s="62" t="s">
        <v>149</v>
      </c>
      <c r="B57" s="135">
        <v>609129.10754999996</v>
      </c>
      <c r="C57" s="135">
        <v>635138.28322999994</v>
      </c>
      <c r="D57" s="147">
        <v>4.2698953896017935</v>
      </c>
    </row>
    <row r="58" spans="1:4" x14ac:dyDescent="0.2">
      <c r="A58" s="62" t="s">
        <v>139</v>
      </c>
      <c r="B58" s="135">
        <v>491783.75361999997</v>
      </c>
      <c r="C58" s="135">
        <v>563401.68570000003</v>
      </c>
      <c r="D58" s="147">
        <v>14.562891017204887</v>
      </c>
    </row>
    <row r="59" spans="1:4" x14ac:dyDescent="0.2">
      <c r="A59" s="62" t="s">
        <v>158</v>
      </c>
      <c r="B59" s="135">
        <v>472961.28506999998</v>
      </c>
      <c r="C59" s="135">
        <v>503862.94899</v>
      </c>
      <c r="D59" s="147">
        <v>6.5336561142475835</v>
      </c>
    </row>
    <row r="60" spans="1:4" x14ac:dyDescent="0.2">
      <c r="A60" s="62" t="s">
        <v>157</v>
      </c>
      <c r="B60" s="135">
        <v>432354.75325000001</v>
      </c>
      <c r="C60" s="135">
        <v>440730.70689999999</v>
      </c>
      <c r="D60" s="147">
        <v>1.9372872825008083</v>
      </c>
    </row>
    <row r="61" spans="1:4" x14ac:dyDescent="0.2">
      <c r="A61" s="62" t="s">
        <v>148</v>
      </c>
      <c r="B61" s="135">
        <v>302159.60136999999</v>
      </c>
      <c r="C61" s="135">
        <v>346144.20275</v>
      </c>
      <c r="D61" s="147">
        <v>14.55674457491094</v>
      </c>
    </row>
    <row r="63" spans="1:4" ht="19.5" x14ac:dyDescent="0.3">
      <c r="A63" s="164" t="s">
        <v>75</v>
      </c>
      <c r="B63" s="164"/>
      <c r="C63" s="164"/>
      <c r="D63" s="164"/>
    </row>
    <row r="64" spans="1:4" ht="15.75" x14ac:dyDescent="0.25">
      <c r="A64" s="163" t="s">
        <v>76</v>
      </c>
      <c r="B64" s="163"/>
      <c r="C64" s="163"/>
      <c r="D64" s="163"/>
    </row>
    <row r="66" spans="1:4" x14ac:dyDescent="0.2">
      <c r="A66" s="59" t="s">
        <v>77</v>
      </c>
      <c r="B66" s="60" t="s">
        <v>166</v>
      </c>
      <c r="C66" s="60" t="s">
        <v>167</v>
      </c>
      <c r="D66" s="61" t="s">
        <v>66</v>
      </c>
    </row>
    <row r="67" spans="1:4" x14ac:dyDescent="0.2">
      <c r="A67" s="62" t="s">
        <v>188</v>
      </c>
      <c r="B67" s="63">
        <v>4622442.9722800003</v>
      </c>
      <c r="C67" s="63">
        <v>4711784.8165999996</v>
      </c>
      <c r="D67" s="136">
        <f>(C67-B67)/B67</f>
        <v>1.9327841328874575E-2</v>
      </c>
    </row>
    <row r="68" spans="1:4" x14ac:dyDescent="0.2">
      <c r="A68" s="62" t="s">
        <v>189</v>
      </c>
      <c r="B68" s="63">
        <v>967746.81869999995</v>
      </c>
      <c r="C68" s="63">
        <v>1058831.37895</v>
      </c>
      <c r="D68" s="136">
        <f t="shared" ref="D68:D76" si="1">(C68-B68)/B68</f>
        <v>9.412023732855708E-2</v>
      </c>
    </row>
    <row r="69" spans="1:4" x14ac:dyDescent="0.2">
      <c r="A69" s="62" t="s">
        <v>190</v>
      </c>
      <c r="B69" s="63">
        <v>909979.72100000002</v>
      </c>
      <c r="C69" s="63">
        <v>873692.07556000003</v>
      </c>
      <c r="D69" s="136">
        <f t="shared" si="1"/>
        <v>-3.9877422103563549E-2</v>
      </c>
    </row>
    <row r="70" spans="1:4" x14ac:dyDescent="0.2">
      <c r="A70" s="62" t="s">
        <v>191</v>
      </c>
      <c r="B70" s="63">
        <v>640956.13445000001</v>
      </c>
      <c r="C70" s="63">
        <v>663627.90651</v>
      </c>
      <c r="D70" s="136">
        <f t="shared" si="1"/>
        <v>3.5371799786976806E-2</v>
      </c>
    </row>
    <row r="71" spans="1:4" x14ac:dyDescent="0.2">
      <c r="A71" s="62" t="s">
        <v>192</v>
      </c>
      <c r="B71" s="63">
        <v>505756.68320000003</v>
      </c>
      <c r="C71" s="63">
        <v>554843.12499000004</v>
      </c>
      <c r="D71" s="136">
        <f t="shared" si="1"/>
        <v>9.7055448638706215E-2</v>
      </c>
    </row>
    <row r="72" spans="1:4" x14ac:dyDescent="0.2">
      <c r="A72" s="62" t="s">
        <v>193</v>
      </c>
      <c r="B72" s="63">
        <v>476116.57166999998</v>
      </c>
      <c r="C72" s="63">
        <v>531776.16082999995</v>
      </c>
      <c r="D72" s="136">
        <f t="shared" si="1"/>
        <v>0.11690328056587382</v>
      </c>
    </row>
    <row r="73" spans="1:4" x14ac:dyDescent="0.2">
      <c r="A73" s="62" t="s">
        <v>194</v>
      </c>
      <c r="B73" s="63">
        <v>283552.05767000001</v>
      </c>
      <c r="C73" s="63">
        <v>305723.64304</v>
      </c>
      <c r="D73" s="136">
        <f t="shared" si="1"/>
        <v>7.8192292280253678E-2</v>
      </c>
    </row>
    <row r="74" spans="1:4" x14ac:dyDescent="0.2">
      <c r="A74" s="62" t="s">
        <v>195</v>
      </c>
      <c r="B74" s="63">
        <v>212543.9007</v>
      </c>
      <c r="C74" s="63">
        <v>206299.20305000001</v>
      </c>
      <c r="D74" s="136">
        <f t="shared" si="1"/>
        <v>-2.93807426580272E-2</v>
      </c>
    </row>
    <row r="75" spans="1:4" x14ac:dyDescent="0.2">
      <c r="A75" s="62" t="s">
        <v>196</v>
      </c>
      <c r="B75" s="63">
        <v>142606.50347</v>
      </c>
      <c r="C75" s="63">
        <v>148610.92997999999</v>
      </c>
      <c r="D75" s="136">
        <f t="shared" si="1"/>
        <v>4.2104857519791421E-2</v>
      </c>
    </row>
    <row r="76" spans="1:4" x14ac:dyDescent="0.2">
      <c r="A76" s="62" t="s">
        <v>197</v>
      </c>
      <c r="B76" s="63">
        <v>125594.7547</v>
      </c>
      <c r="C76" s="63">
        <v>131269.27546</v>
      </c>
      <c r="D76" s="136">
        <f t="shared" si="1"/>
        <v>4.5181192268374241E-2</v>
      </c>
    </row>
    <row r="78" spans="1:4" ht="19.5" x14ac:dyDescent="0.3">
      <c r="A78" s="164" t="s">
        <v>78</v>
      </c>
      <c r="B78" s="164"/>
      <c r="C78" s="164"/>
      <c r="D78" s="164"/>
    </row>
    <row r="79" spans="1:4" ht="15.75" x14ac:dyDescent="0.25">
      <c r="A79" s="163" t="s">
        <v>79</v>
      </c>
      <c r="B79" s="163"/>
      <c r="C79" s="163"/>
      <c r="D79" s="163"/>
    </row>
    <row r="81" spans="1:4" x14ac:dyDescent="0.2">
      <c r="A81" s="59" t="s">
        <v>77</v>
      </c>
      <c r="B81" s="60" t="s">
        <v>166</v>
      </c>
      <c r="C81" s="60" t="s">
        <v>167</v>
      </c>
      <c r="D81" s="61" t="s">
        <v>66</v>
      </c>
    </row>
    <row r="82" spans="1:4" x14ac:dyDescent="0.2">
      <c r="A82" s="62" t="s">
        <v>198</v>
      </c>
      <c r="B82" s="63">
        <v>42.536250000000003</v>
      </c>
      <c r="C82" s="63">
        <v>4491.8901500000002</v>
      </c>
      <c r="D82" s="147">
        <v>10460.14611067031</v>
      </c>
    </row>
    <row r="83" spans="1:4" x14ac:dyDescent="0.2">
      <c r="A83" s="62" t="s">
        <v>199</v>
      </c>
      <c r="B83" s="63">
        <v>3.82782</v>
      </c>
      <c r="C83" s="63">
        <v>34.479230000000001</v>
      </c>
      <c r="D83" s="147">
        <v>800.75369270237366</v>
      </c>
    </row>
    <row r="84" spans="1:4" x14ac:dyDescent="0.2">
      <c r="A84" s="62" t="s">
        <v>200</v>
      </c>
      <c r="B84" s="63">
        <v>170.43714</v>
      </c>
      <c r="C84" s="63">
        <v>1014.86434</v>
      </c>
      <c r="D84" s="147">
        <v>495.44788184077709</v>
      </c>
    </row>
    <row r="85" spans="1:4" x14ac:dyDescent="0.2">
      <c r="A85" s="62" t="s">
        <v>201</v>
      </c>
      <c r="B85" s="63">
        <v>14127.80394</v>
      </c>
      <c r="C85" s="63">
        <v>41223.41663</v>
      </c>
      <c r="D85" s="147">
        <v>191.78927457567758</v>
      </c>
    </row>
    <row r="86" spans="1:4" x14ac:dyDescent="0.2">
      <c r="A86" s="62" t="s">
        <v>202</v>
      </c>
      <c r="B86" s="63">
        <v>278.70735000000002</v>
      </c>
      <c r="C86" s="63">
        <v>763.57628999999997</v>
      </c>
      <c r="D86" s="147">
        <v>173.97063263670657</v>
      </c>
    </row>
    <row r="87" spans="1:4" x14ac:dyDescent="0.2">
      <c r="A87" s="62" t="s">
        <v>203</v>
      </c>
      <c r="B87" s="63">
        <v>240.57559000000001</v>
      </c>
      <c r="C87" s="63">
        <v>652.86176999999998</v>
      </c>
      <c r="D87" s="147">
        <v>171.37490133558438</v>
      </c>
    </row>
    <row r="88" spans="1:4" x14ac:dyDescent="0.2">
      <c r="A88" s="62" t="s">
        <v>204</v>
      </c>
      <c r="B88" s="63">
        <v>9980.7778500000004</v>
      </c>
      <c r="C88" s="63">
        <v>20994.908599999999</v>
      </c>
      <c r="D88" s="147">
        <v>110.35343051944592</v>
      </c>
    </row>
    <row r="89" spans="1:4" x14ac:dyDescent="0.2">
      <c r="A89" s="62" t="s">
        <v>205</v>
      </c>
      <c r="B89" s="63">
        <v>850.39903000000004</v>
      </c>
      <c r="C89" s="63">
        <v>1670.33384</v>
      </c>
      <c r="D89" s="147">
        <v>96.417655838577318</v>
      </c>
    </row>
    <row r="90" spans="1:4" x14ac:dyDescent="0.2">
      <c r="A90" s="62" t="s">
        <v>206</v>
      </c>
      <c r="B90" s="63">
        <v>1797.9118100000001</v>
      </c>
      <c r="C90" s="63">
        <v>3450.5992200000001</v>
      </c>
      <c r="D90" s="147">
        <v>91.922607149457448</v>
      </c>
    </row>
    <row r="91" spans="1:4" x14ac:dyDescent="0.2">
      <c r="A91" s="62" t="s">
        <v>207</v>
      </c>
      <c r="B91" s="63">
        <v>21471.537110000001</v>
      </c>
      <c r="C91" s="63">
        <v>32570.986079999999</v>
      </c>
      <c r="D91" s="147">
        <v>51.693779132517825</v>
      </c>
    </row>
    <row r="92" spans="1:4" x14ac:dyDescent="0.2">
      <c r="A92" s="67" t="s">
        <v>124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opLeftCell="A25" zoomScale="80" zoomScaleNormal="80" workbookViewId="0">
      <selection activeCell="C53" sqref="C53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62" t="s">
        <v>129</v>
      </c>
      <c r="C1" s="162"/>
      <c r="D1" s="162"/>
      <c r="E1" s="162"/>
      <c r="F1" s="162"/>
      <c r="G1" s="162"/>
      <c r="H1" s="162"/>
      <c r="I1" s="162"/>
      <c r="J1" s="162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65" t="s">
        <v>116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7"/>
    </row>
    <row r="6" spans="1:13" ht="18" x14ac:dyDescent="0.2">
      <c r="A6" s="70"/>
      <c r="B6" s="158" t="str">
        <f>SEKTOR_USD!B6</f>
        <v>1 - 29 ŞUBAT</v>
      </c>
      <c r="C6" s="158"/>
      <c r="D6" s="158"/>
      <c r="E6" s="158"/>
      <c r="F6" s="158" t="str">
        <f>SEKTOR_USD!F6</f>
        <v>1 OCAK  -  29 ŞUBAT</v>
      </c>
      <c r="G6" s="158"/>
      <c r="H6" s="158"/>
      <c r="I6" s="158"/>
      <c r="J6" s="158" t="s">
        <v>106</v>
      </c>
      <c r="K6" s="158"/>
      <c r="L6" s="158"/>
      <c r="M6" s="158"/>
    </row>
    <row r="7" spans="1:13" ht="30" x14ac:dyDescent="0.25">
      <c r="A7" s="71" t="s">
        <v>1</v>
      </c>
      <c r="B7" s="5">
        <f>SEKTOR_USD!B7</f>
        <v>2015</v>
      </c>
      <c r="C7" s="6">
        <f>SEKTOR_USD!C7</f>
        <v>2016</v>
      </c>
      <c r="D7" s="7" t="s">
        <v>120</v>
      </c>
      <c r="E7" s="7" t="s">
        <v>121</v>
      </c>
      <c r="F7" s="5">
        <f>SEKTOR_USD!F7</f>
        <v>2015</v>
      </c>
      <c r="G7" s="6">
        <f>SEKTOR_USD!G7</f>
        <v>2016</v>
      </c>
      <c r="H7" s="7" t="s">
        <v>120</v>
      </c>
      <c r="I7" s="7" t="s">
        <v>121</v>
      </c>
      <c r="J7" s="5" t="str">
        <f>SEKTOR_USD!J7</f>
        <v>2014 - 2015</v>
      </c>
      <c r="K7" s="6" t="str">
        <f>SEKTOR_USD!K7</f>
        <v>2015 - 2016</v>
      </c>
      <c r="L7" s="7" t="s">
        <v>120</v>
      </c>
      <c r="M7" s="7" t="s">
        <v>111</v>
      </c>
    </row>
    <row r="8" spans="1:13" ht="16.5" x14ac:dyDescent="0.25">
      <c r="A8" s="72" t="s">
        <v>2</v>
      </c>
      <c r="B8" s="73">
        <f>SEKTOR_USD!B8*$B$53</f>
        <v>4066745.5476548793</v>
      </c>
      <c r="C8" s="73">
        <f>SEKTOR_USD!C8*$C$53</f>
        <v>5056285.685577197</v>
      </c>
      <c r="D8" s="74">
        <f t="shared" ref="D8:D43" si="0">(C8-B8)/B8*100</f>
        <v>24.332482234914938</v>
      </c>
      <c r="E8" s="74">
        <f>C8/C$44*100</f>
        <v>15.935128440962718</v>
      </c>
      <c r="F8" s="73">
        <f>SEKTOR_USD!F8*$B$54</f>
        <v>8303937.1038860707</v>
      </c>
      <c r="G8" s="73">
        <f>SEKTOR_USD!G8*$C$54</f>
        <v>9440575.0314945225</v>
      </c>
      <c r="H8" s="74">
        <f t="shared" ref="H8:H43" si="1">(G8-F8)/F8*100</f>
        <v>13.68793999025509</v>
      </c>
      <c r="I8" s="74">
        <f>G8/G$44*100</f>
        <v>15.905451306517248</v>
      </c>
      <c r="J8" s="73">
        <f>SEKTOR_USD!J8*$B$55</f>
        <v>49267241.997474216</v>
      </c>
      <c r="K8" s="73">
        <f>SEKTOR_USD!K8*$C$55</f>
        <v>54532253.423252247</v>
      </c>
      <c r="L8" s="74">
        <f t="shared" ref="L8:L43" si="2">(K8-J8)/J8*100</f>
        <v>10.686637230571893</v>
      </c>
      <c r="M8" s="74">
        <f>K8/K$44*100</f>
        <v>15.478125516439659</v>
      </c>
    </row>
    <row r="9" spans="1:13" s="23" customFormat="1" ht="15.75" x14ac:dyDescent="0.25">
      <c r="A9" s="75" t="s">
        <v>3</v>
      </c>
      <c r="B9" s="76">
        <f>SEKTOR_USD!B9*$B$53</f>
        <v>2914591.8130144514</v>
      </c>
      <c r="C9" s="76">
        <f>SEKTOR_USD!C9*$C$53</f>
        <v>3616158.7148660235</v>
      </c>
      <c r="D9" s="77">
        <f t="shared" si="0"/>
        <v>24.070845828869881</v>
      </c>
      <c r="E9" s="77">
        <f t="shared" ref="E9:E44" si="3">C9/C$44*100</f>
        <v>11.396498767596579</v>
      </c>
      <c r="F9" s="76">
        <f>SEKTOR_USD!F9*$B$54</f>
        <v>6013293.2570177</v>
      </c>
      <c r="G9" s="76">
        <f>SEKTOR_USD!G9*$C$54</f>
        <v>6775434.7730806936</v>
      </c>
      <c r="H9" s="77">
        <f t="shared" si="1"/>
        <v>12.674278194790361</v>
      </c>
      <c r="I9" s="77">
        <f t="shared" ref="I9:I44" si="4">G9/G$44*100</f>
        <v>11.415231329045261</v>
      </c>
      <c r="J9" s="76">
        <f>SEKTOR_USD!J9*$B$55</f>
        <v>34526267.633048616</v>
      </c>
      <c r="K9" s="76">
        <f>SEKTOR_USD!K9*$C$55</f>
        <v>39017987.666118003</v>
      </c>
      <c r="L9" s="77">
        <f t="shared" si="2"/>
        <v>13.009573119249945</v>
      </c>
      <c r="M9" s="77">
        <f t="shared" ref="M9:M44" si="5">K9/K$44*100</f>
        <v>11.074644317514275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1207439.7664816643</v>
      </c>
      <c r="C10" s="78">
        <f>SEKTOR_USD!C10*$C$53</f>
        <v>1656773.8742166299</v>
      </c>
      <c r="D10" s="79">
        <f t="shared" si="0"/>
        <v>37.213790717219112</v>
      </c>
      <c r="E10" s="79">
        <f t="shared" si="3"/>
        <v>5.2214028488502287</v>
      </c>
      <c r="F10" s="78">
        <f>SEKTOR_USD!F10*$B$54</f>
        <v>2528642.1948734275</v>
      </c>
      <c r="G10" s="78">
        <f>SEKTOR_USD!G10*$C$54</f>
        <v>3045215.5964749777</v>
      </c>
      <c r="H10" s="79">
        <f t="shared" si="1"/>
        <v>20.428884823991776</v>
      </c>
      <c r="I10" s="79">
        <f t="shared" si="4"/>
        <v>5.1305697191108379</v>
      </c>
      <c r="J10" s="78">
        <f>SEKTOR_USD!J10*$B$55</f>
        <v>14634086.202651631</v>
      </c>
      <c r="K10" s="78">
        <f>SEKTOR_USD!K10*$C$55</f>
        <v>16227945.072629251</v>
      </c>
      <c r="L10" s="79">
        <f t="shared" si="2"/>
        <v>10.891413702953447</v>
      </c>
      <c r="M10" s="79">
        <f t="shared" si="5"/>
        <v>4.6060478879998579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381920.79826257093</v>
      </c>
      <c r="C11" s="78">
        <f>SEKTOR_USD!C11*$C$53</f>
        <v>471529.54187811085</v>
      </c>
      <c r="D11" s="79">
        <f t="shared" si="0"/>
        <v>23.462650901230528</v>
      </c>
      <c r="E11" s="79">
        <f t="shared" si="3"/>
        <v>1.4860481153129823</v>
      </c>
      <c r="F11" s="78">
        <f>SEKTOR_USD!F11*$B$54</f>
        <v>894034.27932174737</v>
      </c>
      <c r="G11" s="78">
        <f>SEKTOR_USD!G11*$C$54</f>
        <v>874282.50953214674</v>
      </c>
      <c r="H11" s="79">
        <f t="shared" si="1"/>
        <v>-2.2092855102362705</v>
      </c>
      <c r="I11" s="79">
        <f t="shared" si="4"/>
        <v>1.4729884394872341</v>
      </c>
      <c r="J11" s="78">
        <f>SEKTOR_USD!J11*$B$55</f>
        <v>5205440.8056043247</v>
      </c>
      <c r="K11" s="78">
        <f>SEKTOR_USD!K11*$C$55</f>
        <v>5340932.6464942498</v>
      </c>
      <c r="L11" s="79">
        <f t="shared" si="2"/>
        <v>2.6028888993233927</v>
      </c>
      <c r="M11" s="79">
        <f t="shared" si="5"/>
        <v>1.5159400297593282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242341.32450670621</v>
      </c>
      <c r="C12" s="78">
        <f>SEKTOR_USD!C12*$C$53</f>
        <v>313899.05635604408</v>
      </c>
      <c r="D12" s="79">
        <f t="shared" si="0"/>
        <v>29.527663924011311</v>
      </c>
      <c r="E12" s="79">
        <f t="shared" si="3"/>
        <v>0.98926803024571475</v>
      </c>
      <c r="F12" s="78">
        <f>SEKTOR_USD!F12*$B$54</f>
        <v>458282.64201551204</v>
      </c>
      <c r="G12" s="78">
        <f>SEKTOR_USD!G12*$C$54</f>
        <v>562449.55159264302</v>
      </c>
      <c r="H12" s="79">
        <f t="shared" si="1"/>
        <v>22.72983962888237</v>
      </c>
      <c r="I12" s="79">
        <f t="shared" si="4"/>
        <v>0.94761324658557533</v>
      </c>
      <c r="J12" s="78">
        <f>SEKTOR_USD!J12*$B$55</f>
        <v>3066508.3519899403</v>
      </c>
      <c r="K12" s="78">
        <f>SEKTOR_USD!K12*$C$55</f>
        <v>3504379.6798001253</v>
      </c>
      <c r="L12" s="79">
        <f t="shared" si="2"/>
        <v>14.279150015229487</v>
      </c>
      <c r="M12" s="79">
        <f t="shared" si="5"/>
        <v>0.99466325222641183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231518.18415595195</v>
      </c>
      <c r="C13" s="78">
        <f>SEKTOR_USD!C13*$C$53</f>
        <v>312036.49856610148</v>
      </c>
      <c r="D13" s="79">
        <f t="shared" si="0"/>
        <v>34.778397517109042</v>
      </c>
      <c r="E13" s="79">
        <f t="shared" si="3"/>
        <v>0.98339808945180107</v>
      </c>
      <c r="F13" s="78">
        <f>SEKTOR_USD!F13*$B$54</f>
        <v>459185.99727452057</v>
      </c>
      <c r="G13" s="78">
        <f>SEKTOR_USD!G13*$C$54</f>
        <v>584815.51255280024</v>
      </c>
      <c r="H13" s="79">
        <f t="shared" si="1"/>
        <v>27.359178203156986</v>
      </c>
      <c r="I13" s="79">
        <f t="shared" si="4"/>
        <v>0.98529534770637228</v>
      </c>
      <c r="J13" s="78">
        <f>SEKTOR_USD!J13*$B$55</f>
        <v>3153909.6316956799</v>
      </c>
      <c r="K13" s="78">
        <f>SEKTOR_USD!K13*$C$55</f>
        <v>3593237.7745755003</v>
      </c>
      <c r="L13" s="79">
        <f t="shared" si="2"/>
        <v>13.929636361953035</v>
      </c>
      <c r="M13" s="79">
        <f t="shared" si="5"/>
        <v>1.0198842298634463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568110.20589251386</v>
      </c>
      <c r="C14" s="78">
        <f>SEKTOR_USD!C14*$C$53</f>
        <v>502461.25194308948</v>
      </c>
      <c r="D14" s="79">
        <f t="shared" si="0"/>
        <v>-11.55567234464454</v>
      </c>
      <c r="E14" s="79">
        <f t="shared" si="3"/>
        <v>1.5835308928763681</v>
      </c>
      <c r="F14" s="78">
        <f>SEKTOR_USD!F14*$B$54</f>
        <v>1139950.0754598877</v>
      </c>
      <c r="G14" s="78">
        <f>SEKTOR_USD!G14*$C$54</f>
        <v>1042689.6585039038</v>
      </c>
      <c r="H14" s="79">
        <f t="shared" si="1"/>
        <v>-8.5319891677489821</v>
      </c>
      <c r="I14" s="79">
        <f t="shared" si="4"/>
        <v>1.7567202777178166</v>
      </c>
      <c r="J14" s="78">
        <f>SEKTOR_USD!J14*$B$55</f>
        <v>5438420.2026697397</v>
      </c>
      <c r="K14" s="78">
        <f>SEKTOR_USD!K14*$C$55</f>
        <v>7192684.2565706261</v>
      </c>
      <c r="L14" s="79">
        <f t="shared" si="2"/>
        <v>32.256868511920281</v>
      </c>
      <c r="M14" s="79">
        <f t="shared" si="5"/>
        <v>2.0415307040264254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46971.415521424737</v>
      </c>
      <c r="C15" s="78">
        <f>SEKTOR_USD!C15*$C$53</f>
        <v>46956.944245041377</v>
      </c>
      <c r="D15" s="79">
        <f t="shared" si="0"/>
        <v>-3.0808686991259243E-2</v>
      </c>
      <c r="E15" s="79">
        <f t="shared" si="3"/>
        <v>0.14798707673386569</v>
      </c>
      <c r="F15" s="78">
        <f>SEKTOR_USD!F15*$B$54</f>
        <v>85864.499666247153</v>
      </c>
      <c r="G15" s="78">
        <f>SEKTOR_USD!G15*$C$54</f>
        <v>77814.894541917514</v>
      </c>
      <c r="H15" s="79">
        <f t="shared" si="1"/>
        <v>-9.374776718688425</v>
      </c>
      <c r="I15" s="79">
        <f t="shared" si="4"/>
        <v>0.13110229111354338</v>
      </c>
      <c r="J15" s="78">
        <f>SEKTOR_USD!J15*$B$55</f>
        <v>479325.53515846998</v>
      </c>
      <c r="K15" s="78">
        <f>SEKTOR_USD!K15*$C$55</f>
        <v>478560.61572862504</v>
      </c>
      <c r="L15" s="79">
        <f t="shared" si="2"/>
        <v>-0.15958244944994504</v>
      </c>
      <c r="M15" s="79">
        <f t="shared" si="5"/>
        <v>0.13583193087549739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214635.15859091547</v>
      </c>
      <c r="C16" s="78">
        <f>SEKTOR_USD!C16*$C$53</f>
        <v>280255.68672655296</v>
      </c>
      <c r="D16" s="79">
        <f t="shared" si="0"/>
        <v>30.573056421155648</v>
      </c>
      <c r="E16" s="79">
        <f t="shared" si="3"/>
        <v>0.88323932665367744</v>
      </c>
      <c r="F16" s="78">
        <f>SEKTOR_USD!F16*$B$54</f>
        <v>411137.74290975655</v>
      </c>
      <c r="G16" s="78">
        <f>SEKTOR_USD!G16*$C$54</f>
        <v>536598.30239409953</v>
      </c>
      <c r="H16" s="79">
        <f t="shared" si="1"/>
        <v>30.515456595256254</v>
      </c>
      <c r="I16" s="79">
        <f t="shared" si="4"/>
        <v>0.90405914273402388</v>
      </c>
      <c r="J16" s="78">
        <f>SEKTOR_USD!J16*$B$55</f>
        <v>2367596.0304739601</v>
      </c>
      <c r="K16" s="78">
        <f>SEKTOR_USD!K16*$C$55</f>
        <v>2467663.9956750004</v>
      </c>
      <c r="L16" s="79">
        <f t="shared" si="2"/>
        <v>4.2265641567665595</v>
      </c>
      <c r="M16" s="79">
        <f t="shared" si="5"/>
        <v>0.70040775247278908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21654.95960270425</v>
      </c>
      <c r="C17" s="78">
        <f>SEKTOR_USD!C17*$C$53</f>
        <v>32245.860934453522</v>
      </c>
      <c r="D17" s="79">
        <f t="shared" si="0"/>
        <v>48.907509069777674</v>
      </c>
      <c r="E17" s="79">
        <f t="shared" si="3"/>
        <v>0.10162438747194358</v>
      </c>
      <c r="F17" s="78">
        <f>SEKTOR_USD!F17*$B$54</f>
        <v>36195.825496601174</v>
      </c>
      <c r="G17" s="78">
        <f>SEKTOR_USD!G17*$C$54</f>
        <v>51568.747488205197</v>
      </c>
      <c r="H17" s="79">
        <f t="shared" si="1"/>
        <v>42.471533058549966</v>
      </c>
      <c r="I17" s="79">
        <f t="shared" si="4"/>
        <v>8.6882864589857847E-2</v>
      </c>
      <c r="J17" s="78">
        <f>SEKTOR_USD!J17*$B$55</f>
        <v>180980.87280487499</v>
      </c>
      <c r="K17" s="78">
        <f>SEKTOR_USD!K17*$C$55</f>
        <v>212583.624644625</v>
      </c>
      <c r="L17" s="79">
        <f t="shared" si="2"/>
        <v>17.461929180672371</v>
      </c>
      <c r="M17" s="79">
        <f t="shared" si="5"/>
        <v>6.0338530290519672E-2</v>
      </c>
    </row>
    <row r="18" spans="1:13" s="23" customFormat="1" ht="15.75" x14ac:dyDescent="0.25">
      <c r="A18" s="75" t="s">
        <v>12</v>
      </c>
      <c r="B18" s="76">
        <f>SEKTOR_USD!B18*$B$53</f>
        <v>410283.92736676947</v>
      </c>
      <c r="C18" s="76">
        <f>SEKTOR_USD!C18*$C$53</f>
        <v>422233.90013006801</v>
      </c>
      <c r="D18" s="77">
        <f t="shared" si="0"/>
        <v>2.9126105036564058</v>
      </c>
      <c r="E18" s="77">
        <f t="shared" si="3"/>
        <v>1.3306905204928481</v>
      </c>
      <c r="F18" s="76">
        <f>SEKTOR_USD!F18*$B$54</f>
        <v>811844.5257725846</v>
      </c>
      <c r="G18" s="76">
        <f>SEKTOR_USD!G18*$C$54</f>
        <v>826658.10795191035</v>
      </c>
      <c r="H18" s="77">
        <f t="shared" si="1"/>
        <v>1.82468215391716</v>
      </c>
      <c r="I18" s="77">
        <f t="shared" si="4"/>
        <v>1.3927509965550577</v>
      </c>
      <c r="J18" s="76">
        <f>SEKTOR_USD!J18*$B$55</f>
        <v>4918754.20650471</v>
      </c>
      <c r="K18" s="76">
        <f>SEKTOR_USD!K18*$C$55</f>
        <v>4664088.4934276249</v>
      </c>
      <c r="L18" s="77">
        <f t="shared" si="2"/>
        <v>-5.1774433603595691</v>
      </c>
      <c r="M18" s="77">
        <f t="shared" si="5"/>
        <v>1.3238284242674032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410283.92736676947</v>
      </c>
      <c r="C19" s="78">
        <f>SEKTOR_USD!C19*$C$53</f>
        <v>422233.90013006801</v>
      </c>
      <c r="D19" s="79">
        <f t="shared" si="0"/>
        <v>2.9126105036564058</v>
      </c>
      <c r="E19" s="79">
        <f t="shared" si="3"/>
        <v>1.3306905204928481</v>
      </c>
      <c r="F19" s="78">
        <f>SEKTOR_USD!F19*$B$54</f>
        <v>811844.5257725846</v>
      </c>
      <c r="G19" s="78">
        <f>SEKTOR_USD!G19*$C$54</f>
        <v>826658.10795191035</v>
      </c>
      <c r="H19" s="79">
        <f t="shared" si="1"/>
        <v>1.82468215391716</v>
      </c>
      <c r="I19" s="79">
        <f t="shared" si="4"/>
        <v>1.3927509965550577</v>
      </c>
      <c r="J19" s="78">
        <f>SEKTOR_USD!J19*$B$55</f>
        <v>4918754.20650471</v>
      </c>
      <c r="K19" s="78">
        <f>SEKTOR_USD!K19*$C$55</f>
        <v>4664088.4934276249</v>
      </c>
      <c r="L19" s="79">
        <f t="shared" si="2"/>
        <v>-5.1774433603595691</v>
      </c>
      <c r="M19" s="79">
        <f t="shared" si="5"/>
        <v>1.3238284242674032</v>
      </c>
    </row>
    <row r="20" spans="1:13" s="23" customFormat="1" ht="15.75" x14ac:dyDescent="0.25">
      <c r="A20" s="75" t="s">
        <v>114</v>
      </c>
      <c r="B20" s="76">
        <f>SEKTOR_USD!B20*$B$53</f>
        <v>741869.80727365811</v>
      </c>
      <c r="C20" s="76">
        <f>SEKTOR_USD!C20*$C$53</f>
        <v>1017893.0705811059</v>
      </c>
      <c r="D20" s="77">
        <f t="shared" si="0"/>
        <v>37.206429025845146</v>
      </c>
      <c r="E20" s="77">
        <f t="shared" si="3"/>
        <v>3.2079391528732888</v>
      </c>
      <c r="F20" s="76">
        <f>SEKTOR_USD!F20*$B$54</f>
        <v>1478799.3210957863</v>
      </c>
      <c r="G20" s="76">
        <f>SEKTOR_USD!G20*$C$54</f>
        <v>1838482.1504619187</v>
      </c>
      <c r="H20" s="77">
        <f t="shared" si="1"/>
        <v>24.322626081516482</v>
      </c>
      <c r="I20" s="77">
        <f t="shared" si="4"/>
        <v>3.0974689809169313</v>
      </c>
      <c r="J20" s="76">
        <f>SEKTOR_USD!J20*$B$55</f>
        <v>9822220.157920884</v>
      </c>
      <c r="K20" s="76">
        <f>SEKTOR_USD!K20*$C$55</f>
        <v>10850177.263706625</v>
      </c>
      <c r="L20" s="77">
        <f t="shared" si="2"/>
        <v>10.465628842138813</v>
      </c>
      <c r="M20" s="77">
        <f t="shared" si="5"/>
        <v>3.0796527746579803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741869.80727365811</v>
      </c>
      <c r="C21" s="78">
        <f>SEKTOR_USD!C21*$C$53</f>
        <v>1017893.0705811059</v>
      </c>
      <c r="D21" s="79">
        <f t="shared" si="0"/>
        <v>37.206429025845146</v>
      </c>
      <c r="E21" s="79">
        <f t="shared" si="3"/>
        <v>3.2079391528732888</v>
      </c>
      <c r="F21" s="78">
        <f>SEKTOR_USD!F21*$B$54</f>
        <v>1478799.3210957863</v>
      </c>
      <c r="G21" s="78">
        <f>SEKTOR_USD!G21*$C$54</f>
        <v>1838482.1504619187</v>
      </c>
      <c r="H21" s="79">
        <f t="shared" si="1"/>
        <v>24.322626081516482</v>
      </c>
      <c r="I21" s="79">
        <f t="shared" si="4"/>
        <v>3.0974689809169313</v>
      </c>
      <c r="J21" s="78">
        <f>SEKTOR_USD!J21*$B$55</f>
        <v>9822220.157920884</v>
      </c>
      <c r="K21" s="78">
        <f>SEKTOR_USD!K21*$C$55</f>
        <v>10850177.263706625</v>
      </c>
      <c r="L21" s="79">
        <f t="shared" si="2"/>
        <v>10.465628842138813</v>
      </c>
      <c r="M21" s="79">
        <f t="shared" si="5"/>
        <v>3.0796527746579803</v>
      </c>
    </row>
    <row r="22" spans="1:13" ht="16.5" x14ac:dyDescent="0.25">
      <c r="A22" s="72" t="s">
        <v>14</v>
      </c>
      <c r="B22" s="73">
        <f>SEKTOR_USD!B22*$B$53</f>
        <v>20927727.652647737</v>
      </c>
      <c r="C22" s="73">
        <f>SEKTOR_USD!C22*$C$53</f>
        <v>25956642.016696077</v>
      </c>
      <c r="D22" s="80">
        <f t="shared" si="0"/>
        <v>24.029911166261236</v>
      </c>
      <c r="E22" s="80">
        <f t="shared" si="3"/>
        <v>81.803610427310076</v>
      </c>
      <c r="F22" s="73">
        <f>SEKTOR_USD!F22*$B$54</f>
        <v>41080288.583554454</v>
      </c>
      <c r="G22" s="73">
        <f>SEKTOR_USD!G22*$C$54</f>
        <v>48488194.024194777</v>
      </c>
      <c r="H22" s="80">
        <f t="shared" si="1"/>
        <v>18.032749272374652</v>
      </c>
      <c r="I22" s="80">
        <f t="shared" si="4"/>
        <v>81.692757741971903</v>
      </c>
      <c r="J22" s="73">
        <f>SEKTOR_USD!J22*$B$55</f>
        <v>269509453.87494767</v>
      </c>
      <c r="K22" s="73">
        <f>SEKTOR_USD!K22*$C$55</f>
        <v>287612964.50381368</v>
      </c>
      <c r="L22" s="80">
        <f t="shared" si="2"/>
        <v>6.7172080120299018</v>
      </c>
      <c r="M22" s="80">
        <f t="shared" si="5"/>
        <v>81.634432565868408</v>
      </c>
    </row>
    <row r="23" spans="1:13" s="23" customFormat="1" ht="15.75" x14ac:dyDescent="0.25">
      <c r="A23" s="75" t="s">
        <v>15</v>
      </c>
      <c r="B23" s="76">
        <f>SEKTOR_USD!B23*$B$53</f>
        <v>2140607.8279037792</v>
      </c>
      <c r="C23" s="76">
        <f>SEKTOR_USD!C23*$C$53</f>
        <v>2643981.0601880704</v>
      </c>
      <c r="D23" s="77">
        <f t="shared" si="0"/>
        <v>23.51543452857624</v>
      </c>
      <c r="E23" s="77">
        <f t="shared" si="3"/>
        <v>8.3326339549502944</v>
      </c>
      <c r="F23" s="76">
        <f>SEKTOR_USD!F23*$B$54</f>
        <v>4246213.7777158711</v>
      </c>
      <c r="G23" s="76">
        <f>SEKTOR_USD!G23*$C$54</f>
        <v>5096197.3501348821</v>
      </c>
      <c r="H23" s="77">
        <f t="shared" si="1"/>
        <v>20.017446528003951</v>
      </c>
      <c r="I23" s="77">
        <f t="shared" si="4"/>
        <v>8.5860573673276086</v>
      </c>
      <c r="J23" s="76">
        <f>SEKTOR_USD!J23*$B$55</f>
        <v>28284753.946436841</v>
      </c>
      <c r="K23" s="76">
        <f>SEKTOR_USD!K23*$C$55</f>
        <v>30279500.722697254</v>
      </c>
      <c r="L23" s="77">
        <f t="shared" si="2"/>
        <v>7.0523745054946838</v>
      </c>
      <c r="M23" s="77">
        <f t="shared" si="5"/>
        <v>8.5943617463127833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1495549.0130844484</v>
      </c>
      <c r="C24" s="78">
        <f>SEKTOR_USD!C24*$C$53</f>
        <v>1867726.9537503377</v>
      </c>
      <c r="D24" s="79">
        <f t="shared" si="0"/>
        <v>24.885706680940032</v>
      </c>
      <c r="E24" s="79">
        <f t="shared" si="3"/>
        <v>5.8862316632059821</v>
      </c>
      <c r="F24" s="78">
        <f>SEKTOR_USD!F24*$B$54</f>
        <v>3005319.2574578533</v>
      </c>
      <c r="G24" s="78">
        <f>SEKTOR_USD!G24*$C$54</f>
        <v>3663303.7051122454</v>
      </c>
      <c r="H24" s="79">
        <f t="shared" si="1"/>
        <v>21.893994989769226</v>
      </c>
      <c r="I24" s="79">
        <f t="shared" si="4"/>
        <v>6.1719226327067247</v>
      </c>
      <c r="J24" s="78">
        <f>SEKTOR_USD!J24*$B$55</f>
        <v>19191648.395281505</v>
      </c>
      <c r="K24" s="78">
        <f>SEKTOR_USD!K24*$C$55</f>
        <v>21102583.887509625</v>
      </c>
      <c r="L24" s="79">
        <f t="shared" si="2"/>
        <v>9.9571201642999405</v>
      </c>
      <c r="M24" s="79">
        <f t="shared" si="5"/>
        <v>5.9896377213122571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284056.83660518168</v>
      </c>
      <c r="C25" s="78">
        <f>SEKTOR_USD!C25*$C$53</f>
        <v>319219.66013497917</v>
      </c>
      <c r="D25" s="79">
        <f t="shared" si="0"/>
        <v>12.378798535544931</v>
      </c>
      <c r="E25" s="79">
        <f t="shared" si="3"/>
        <v>1.0060361699184088</v>
      </c>
      <c r="F25" s="78">
        <f>SEKTOR_USD!F25*$B$54</f>
        <v>546228.3929095869</v>
      </c>
      <c r="G25" s="78">
        <f>SEKTOR_USD!G25*$C$54</f>
        <v>585673.8129945671</v>
      </c>
      <c r="H25" s="79">
        <f t="shared" si="1"/>
        <v>7.2214151803546596</v>
      </c>
      <c r="I25" s="79">
        <f t="shared" si="4"/>
        <v>0.98674140960804058</v>
      </c>
      <c r="J25" s="78">
        <f>SEKTOR_USD!J25*$B$55</f>
        <v>4018182.93434129</v>
      </c>
      <c r="K25" s="78">
        <f>SEKTOR_USD!K25*$C$55</f>
        <v>3825339.8871888756</v>
      </c>
      <c r="L25" s="79">
        <f t="shared" si="2"/>
        <v>-4.7992600213466305</v>
      </c>
      <c r="M25" s="79">
        <f t="shared" si="5"/>
        <v>1.085762777074349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361001.97821414919</v>
      </c>
      <c r="C26" s="78">
        <f>SEKTOR_USD!C26*$C$53</f>
        <v>457034.44630275399</v>
      </c>
      <c r="D26" s="79">
        <f t="shared" si="0"/>
        <v>26.601645942127661</v>
      </c>
      <c r="E26" s="79">
        <f t="shared" si="3"/>
        <v>1.4403661218259045</v>
      </c>
      <c r="F26" s="78">
        <f>SEKTOR_USD!F26*$B$54</f>
        <v>694666.12734843139</v>
      </c>
      <c r="G26" s="78">
        <f>SEKTOR_USD!G26*$C$54</f>
        <v>847219.83202806965</v>
      </c>
      <c r="H26" s="79">
        <f t="shared" si="1"/>
        <v>21.960723097575219</v>
      </c>
      <c r="I26" s="79">
        <f t="shared" si="4"/>
        <v>1.4273933250128423</v>
      </c>
      <c r="J26" s="78">
        <f>SEKTOR_USD!J26*$B$55</f>
        <v>5074922.6168140499</v>
      </c>
      <c r="K26" s="78">
        <f>SEKTOR_USD!K26*$C$55</f>
        <v>5351576.94799875</v>
      </c>
      <c r="L26" s="79">
        <f t="shared" si="2"/>
        <v>5.451399993136822</v>
      </c>
      <c r="M26" s="79">
        <f t="shared" si="5"/>
        <v>1.518961247926176</v>
      </c>
    </row>
    <row r="27" spans="1:13" s="23" customFormat="1" ht="15.75" x14ac:dyDescent="0.25">
      <c r="A27" s="75" t="s">
        <v>19</v>
      </c>
      <c r="B27" s="76">
        <f>SEKTOR_USD!B27*$B$53</f>
        <v>2888061.0671867304</v>
      </c>
      <c r="C27" s="76">
        <f>SEKTOR_USD!C27*$C$53</f>
        <v>3366056.9108404228</v>
      </c>
      <c r="D27" s="77">
        <f t="shared" si="0"/>
        <v>16.550752651477335</v>
      </c>
      <c r="E27" s="77">
        <f t="shared" si="3"/>
        <v>10.608290858017302</v>
      </c>
      <c r="F27" s="76">
        <f>SEKTOR_USD!F27*$B$54</f>
        <v>5674581.2512611914</v>
      </c>
      <c r="G27" s="76">
        <f>SEKTOR_USD!G27*$C$54</f>
        <v>6377886.3931313939</v>
      </c>
      <c r="H27" s="77">
        <f t="shared" si="1"/>
        <v>12.3939566767837</v>
      </c>
      <c r="I27" s="77">
        <f t="shared" si="4"/>
        <v>10.745443061045298</v>
      </c>
      <c r="J27" s="76">
        <f>SEKTOR_USD!J27*$B$55</f>
        <v>38293401.885962792</v>
      </c>
      <c r="K27" s="76">
        <f>SEKTOR_USD!K27*$C$55</f>
        <v>40400751.055338748</v>
      </c>
      <c r="L27" s="77">
        <f t="shared" si="2"/>
        <v>5.5031652075509303</v>
      </c>
      <c r="M27" s="77">
        <f t="shared" si="5"/>
        <v>11.467120035174061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2888061.0671867304</v>
      </c>
      <c r="C28" s="78">
        <f>SEKTOR_USD!C28*$C$53</f>
        <v>3366056.9108404228</v>
      </c>
      <c r="D28" s="79">
        <f t="shared" si="0"/>
        <v>16.550752651477335</v>
      </c>
      <c r="E28" s="79">
        <f t="shared" si="3"/>
        <v>10.608290858017302</v>
      </c>
      <c r="F28" s="78">
        <f>SEKTOR_USD!F28*$B$54</f>
        <v>5674581.2512611914</v>
      </c>
      <c r="G28" s="78">
        <f>SEKTOR_USD!G28*$C$54</f>
        <v>6377886.3931313939</v>
      </c>
      <c r="H28" s="79">
        <f t="shared" si="1"/>
        <v>12.3939566767837</v>
      </c>
      <c r="I28" s="79">
        <f t="shared" si="4"/>
        <v>10.745443061045298</v>
      </c>
      <c r="J28" s="78">
        <f>SEKTOR_USD!J28*$B$55</f>
        <v>38293401.885962792</v>
      </c>
      <c r="K28" s="78">
        <f>SEKTOR_USD!K28*$C$55</f>
        <v>40400751.055338748</v>
      </c>
      <c r="L28" s="79">
        <f t="shared" si="2"/>
        <v>5.5031652075509303</v>
      </c>
      <c r="M28" s="79">
        <f t="shared" si="5"/>
        <v>11.467120035174061</v>
      </c>
    </row>
    <row r="29" spans="1:13" s="23" customFormat="1" ht="15.75" x14ac:dyDescent="0.25">
      <c r="A29" s="75" t="s">
        <v>21</v>
      </c>
      <c r="B29" s="76">
        <f>SEKTOR_USD!B29*$B$53</f>
        <v>15899058.757557226</v>
      </c>
      <c r="C29" s="76">
        <f>SEKTOR_USD!C29*$C$53</f>
        <v>19946604.045667581</v>
      </c>
      <c r="D29" s="77">
        <f t="shared" si="0"/>
        <v>25.457766713305929</v>
      </c>
      <c r="E29" s="77">
        <f t="shared" si="3"/>
        <v>62.862685614342475</v>
      </c>
      <c r="F29" s="76">
        <f>SEKTOR_USD!F29*$B$54</f>
        <v>31159493.554577388</v>
      </c>
      <c r="G29" s="76">
        <f>SEKTOR_USD!G29*$C$54</f>
        <v>37014110.2809285</v>
      </c>
      <c r="H29" s="77">
        <f t="shared" si="1"/>
        <v>18.789190896496642</v>
      </c>
      <c r="I29" s="77">
        <f t="shared" si="4"/>
        <v>62.361257313598983</v>
      </c>
      <c r="J29" s="76">
        <f>SEKTOR_USD!J29*$B$55</f>
        <v>202931298.04254806</v>
      </c>
      <c r="K29" s="76">
        <f>SEKTOR_USD!K29*$C$55</f>
        <v>216932712.72577763</v>
      </c>
      <c r="L29" s="77">
        <f t="shared" si="2"/>
        <v>6.899583661212243</v>
      </c>
      <c r="M29" s="77">
        <f t="shared" si="5"/>
        <v>61.57295078438154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3104037.2994790776</v>
      </c>
      <c r="C30" s="78">
        <f>SEKTOR_USD!C30*$C$53</f>
        <v>4190256.5565946945</v>
      </c>
      <c r="D30" s="79">
        <f t="shared" si="0"/>
        <v>34.99375659235497</v>
      </c>
      <c r="E30" s="79">
        <f t="shared" si="3"/>
        <v>13.205795831589818</v>
      </c>
      <c r="F30" s="78">
        <f>SEKTOR_USD!F30*$B$54</f>
        <v>6328409.1662044534</v>
      </c>
      <c r="G30" s="78">
        <f>SEKTOR_USD!G30*$C$54</f>
        <v>8165103.1008405993</v>
      </c>
      <c r="H30" s="79">
        <f t="shared" si="1"/>
        <v>29.022995928338922</v>
      </c>
      <c r="I30" s="79">
        <f t="shared" si="4"/>
        <v>13.756540184242748</v>
      </c>
      <c r="J30" s="78">
        <f>SEKTOR_USD!J30*$B$55</f>
        <v>40571691.172324449</v>
      </c>
      <c r="K30" s="78">
        <f>SEKTOR_USD!K30*$C$55</f>
        <v>45419367.845507249</v>
      </c>
      <c r="L30" s="79">
        <f t="shared" si="2"/>
        <v>11.94842150550922</v>
      </c>
      <c r="M30" s="79">
        <f t="shared" si="5"/>
        <v>12.891575760380123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4181985.8828046983</v>
      </c>
      <c r="C31" s="78">
        <f>SEKTOR_USD!C31*$C$53</f>
        <v>5840136.4941036031</v>
      </c>
      <c r="D31" s="79">
        <f t="shared" si="0"/>
        <v>39.649837607458551</v>
      </c>
      <c r="E31" s="79">
        <f t="shared" si="3"/>
        <v>18.405472106086311</v>
      </c>
      <c r="F31" s="78">
        <f>SEKTOR_USD!F31*$B$54</f>
        <v>8202063.6244177874</v>
      </c>
      <c r="G31" s="78">
        <f>SEKTOR_USD!G31*$C$54</f>
        <v>10402020.386669461</v>
      </c>
      <c r="H31" s="79">
        <f t="shared" si="1"/>
        <v>26.821990940210906</v>
      </c>
      <c r="I31" s="79">
        <f t="shared" si="4"/>
        <v>17.525291435915733</v>
      </c>
      <c r="J31" s="78">
        <f>SEKTOR_USD!J31*$B$55</f>
        <v>49388491.357404478</v>
      </c>
      <c r="K31" s="78">
        <f>SEKTOR_USD!K31*$C$55</f>
        <v>56498123.278525509</v>
      </c>
      <c r="L31" s="79">
        <f t="shared" si="2"/>
        <v>14.395321107647344</v>
      </c>
      <c r="M31" s="79">
        <f t="shared" si="5"/>
        <v>16.036106866169288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191190.51568366447</v>
      </c>
      <c r="C32" s="78">
        <f>SEKTOR_USD!C32*$C$53</f>
        <v>176675.84746642318</v>
      </c>
      <c r="D32" s="79">
        <f t="shared" si="0"/>
        <v>-7.5917302515448188</v>
      </c>
      <c r="E32" s="79">
        <f t="shared" si="3"/>
        <v>0.55680246268996292</v>
      </c>
      <c r="F32" s="78">
        <f>SEKTOR_USD!F32*$B$54</f>
        <v>291241.97252021206</v>
      </c>
      <c r="G32" s="78">
        <f>SEKTOR_USD!G32*$C$54</f>
        <v>301752.74469601334</v>
      </c>
      <c r="H32" s="79">
        <f t="shared" si="1"/>
        <v>3.6089482861443796</v>
      </c>
      <c r="I32" s="79">
        <f t="shared" si="4"/>
        <v>0.50839208113476198</v>
      </c>
      <c r="J32" s="78">
        <f>SEKTOR_USD!J32*$B$55</f>
        <v>2770634.7860248196</v>
      </c>
      <c r="K32" s="78">
        <f>SEKTOR_USD!K32*$C$55</f>
        <v>2687823.6664357502</v>
      </c>
      <c r="L32" s="79">
        <f t="shared" si="2"/>
        <v>-2.9888861573084848</v>
      </c>
      <c r="M32" s="79">
        <f t="shared" si="5"/>
        <v>0.76289662472320496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2040002.0264066849</v>
      </c>
      <c r="C33" s="78">
        <f>SEKTOR_USD!C33*$C$53</f>
        <v>2374967.9646404223</v>
      </c>
      <c r="D33" s="79">
        <f t="shared" si="0"/>
        <v>16.419882622555797</v>
      </c>
      <c r="E33" s="79">
        <f t="shared" si="3"/>
        <v>7.4848261971567593</v>
      </c>
      <c r="F33" s="78">
        <f>SEKTOR_USD!F33*$B$54</f>
        <v>3735739.275516727</v>
      </c>
      <c r="G33" s="78">
        <f>SEKTOR_USD!G33*$C$54</f>
        <v>4273821.3464194862</v>
      </c>
      <c r="H33" s="79">
        <f t="shared" si="1"/>
        <v>14.403630211274093</v>
      </c>
      <c r="I33" s="79">
        <f t="shared" si="4"/>
        <v>7.2005208466065005</v>
      </c>
      <c r="J33" s="78">
        <f>SEKTOR_USD!J33*$B$55</f>
        <v>26251685.648973785</v>
      </c>
      <c r="K33" s="78">
        <f>SEKTOR_USD!K33*$C$55</f>
        <v>27554719.921726126</v>
      </c>
      <c r="L33" s="79">
        <f t="shared" si="2"/>
        <v>4.9636213467430359</v>
      </c>
      <c r="M33" s="79">
        <f t="shared" si="5"/>
        <v>7.8209754181359763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1061528.1990482311</v>
      </c>
      <c r="C34" s="78">
        <f>SEKTOR_USD!C34*$C$53</f>
        <v>1296040.0000396145</v>
      </c>
      <c r="D34" s="79">
        <f t="shared" si="0"/>
        <v>22.091904972627884</v>
      </c>
      <c r="E34" s="79">
        <f t="shared" si="3"/>
        <v>4.0845326291920152</v>
      </c>
      <c r="F34" s="78">
        <f>SEKTOR_USD!F34*$B$54</f>
        <v>2146673.615861746</v>
      </c>
      <c r="G34" s="78">
        <f>SEKTOR_USD!G34*$C$54</f>
        <v>2429173.8380024699</v>
      </c>
      <c r="H34" s="79">
        <f t="shared" si="1"/>
        <v>13.159905635087377</v>
      </c>
      <c r="I34" s="79">
        <f t="shared" si="4"/>
        <v>4.0926644898766646</v>
      </c>
      <c r="J34" s="78">
        <f>SEKTOR_USD!J34*$B$55</f>
        <v>13275909.224093946</v>
      </c>
      <c r="K34" s="78">
        <f>SEKTOR_USD!K34*$C$55</f>
        <v>14494836.281519627</v>
      </c>
      <c r="L34" s="79">
        <f t="shared" si="2"/>
        <v>9.1814958723391751</v>
      </c>
      <c r="M34" s="79">
        <f t="shared" si="5"/>
        <v>4.1141321185517246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1161226.3711359906</v>
      </c>
      <c r="C35" s="78">
        <f>SEKTOR_USD!C35*$C$53</f>
        <v>1481690.5793158838</v>
      </c>
      <c r="D35" s="79">
        <f t="shared" si="0"/>
        <v>27.597048787859794</v>
      </c>
      <c r="E35" s="79">
        <f t="shared" si="3"/>
        <v>4.6696193924548339</v>
      </c>
      <c r="F35" s="78">
        <f>SEKTOR_USD!F35*$B$54</f>
        <v>2295508.4452762096</v>
      </c>
      <c r="G35" s="78">
        <f>SEKTOR_USD!G35*$C$54</f>
        <v>2759079.1176134595</v>
      </c>
      <c r="H35" s="79">
        <f t="shared" si="1"/>
        <v>20.194683809210304</v>
      </c>
      <c r="I35" s="79">
        <f t="shared" si="4"/>
        <v>4.6484878738453483</v>
      </c>
      <c r="J35" s="78">
        <f>SEKTOR_USD!J35*$B$55</f>
        <v>15301396.679044189</v>
      </c>
      <c r="K35" s="78">
        <f>SEKTOR_USD!K35*$C$55</f>
        <v>16504681.481760003</v>
      </c>
      <c r="L35" s="79">
        <f t="shared" si="2"/>
        <v>7.8638886890878101</v>
      </c>
      <c r="M35" s="79">
        <f t="shared" si="5"/>
        <v>4.6845951807781194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2302930.4742872999</v>
      </c>
      <c r="C36" s="78">
        <f>SEKTOR_USD!C36*$C$53</f>
        <v>2197602.3730439632</v>
      </c>
      <c r="D36" s="79">
        <f t="shared" si="0"/>
        <v>-4.5736552804935684</v>
      </c>
      <c r="E36" s="79">
        <f t="shared" si="3"/>
        <v>6.9258499725421334</v>
      </c>
      <c r="F36" s="78">
        <f>SEKTOR_USD!F36*$B$54</f>
        <v>4278358.400378542</v>
      </c>
      <c r="G36" s="78">
        <f>SEKTOR_USD!G36*$C$54</f>
        <v>4086634.6669651517</v>
      </c>
      <c r="H36" s="79">
        <f t="shared" si="1"/>
        <v>-4.4812452691300235</v>
      </c>
      <c r="I36" s="79">
        <f t="shared" si="4"/>
        <v>6.8851493141143489</v>
      </c>
      <c r="J36" s="78">
        <f>SEKTOR_USD!J36*$B$55</f>
        <v>28146302.700627539</v>
      </c>
      <c r="K36" s="78">
        <f>SEKTOR_USD!K36*$C$55</f>
        <v>25204583.41277175</v>
      </c>
      <c r="L36" s="79">
        <f t="shared" si="2"/>
        <v>-10.451530061140859</v>
      </c>
      <c r="M36" s="79">
        <f t="shared" si="5"/>
        <v>7.1539260009033354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526729.75113142689</v>
      </c>
      <c r="C37" s="78">
        <f>SEKTOR_USD!C37*$C$53</f>
        <v>660986.04309452616</v>
      </c>
      <c r="D37" s="79">
        <f t="shared" si="0"/>
        <v>25.488647959359394</v>
      </c>
      <c r="E37" s="79">
        <f t="shared" si="3"/>
        <v>2.0831294253090875</v>
      </c>
      <c r="F37" s="78">
        <f>SEKTOR_USD!F37*$B$54</f>
        <v>993381.10047935788</v>
      </c>
      <c r="G37" s="78">
        <f>SEKTOR_USD!G37*$C$54</f>
        <v>1218670.0078526151</v>
      </c>
      <c r="H37" s="79">
        <f t="shared" si="1"/>
        <v>22.679000764615274</v>
      </c>
      <c r="I37" s="79">
        <f t="shared" si="4"/>
        <v>2.0532114202734317</v>
      </c>
      <c r="J37" s="78">
        <f>SEKTOR_USD!J37*$B$55</f>
        <v>6832005.1573280646</v>
      </c>
      <c r="K37" s="78">
        <f>SEKTOR_USD!K37*$C$55</f>
        <v>7322982.6534896251</v>
      </c>
      <c r="L37" s="79">
        <f t="shared" si="2"/>
        <v>7.1864333362648898</v>
      </c>
      <c r="M37" s="79">
        <f t="shared" si="5"/>
        <v>2.0785138619834229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352329.43786801572</v>
      </c>
      <c r="C38" s="78">
        <f>SEKTOR_USD!C38*$C$53</f>
        <v>475688.0996129897</v>
      </c>
      <c r="D38" s="79">
        <f t="shared" si="0"/>
        <v>35.012306235729504</v>
      </c>
      <c r="E38" s="79">
        <f t="shared" si="3"/>
        <v>1.4991540107776071</v>
      </c>
      <c r="F38" s="78">
        <f>SEKTOR_USD!F38*$B$54</f>
        <v>1028847.5189415276</v>
      </c>
      <c r="G38" s="78">
        <f>SEKTOR_USD!G38*$C$54</f>
        <v>988301.87509832392</v>
      </c>
      <c r="H38" s="79">
        <f t="shared" si="1"/>
        <v>-3.9408797802143498</v>
      </c>
      <c r="I38" s="79">
        <f t="shared" si="4"/>
        <v>1.6650879102252707</v>
      </c>
      <c r="J38" s="78">
        <f>SEKTOR_USD!J38*$B$55</f>
        <v>6998274.3553394098</v>
      </c>
      <c r="K38" s="78">
        <f>SEKTOR_USD!K38*$C$55</f>
        <v>6790929.2193318745</v>
      </c>
      <c r="L38" s="79">
        <f t="shared" si="2"/>
        <v>-2.9628037638927238</v>
      </c>
      <c r="M38" s="79">
        <f t="shared" si="5"/>
        <v>1.9274988329247666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238208.15086481872</v>
      </c>
      <c r="C39" s="78">
        <f>SEKTOR_USD!C39*$C$53</f>
        <v>403548.70478032931</v>
      </c>
      <c r="D39" s="79">
        <f t="shared" si="0"/>
        <v>69.41011603307399</v>
      </c>
      <c r="E39" s="79">
        <f t="shared" si="3"/>
        <v>1.2718032252808935</v>
      </c>
      <c r="F39" s="78">
        <f>SEKTOR_USD!F39*$B$54</f>
        <v>469505.52291428321</v>
      </c>
      <c r="G39" s="78">
        <f>SEKTOR_USD!G39*$C$54</f>
        <v>760727.16862257721</v>
      </c>
      <c r="H39" s="79">
        <f t="shared" si="1"/>
        <v>62.02730990269135</v>
      </c>
      <c r="I39" s="79">
        <f t="shared" si="4"/>
        <v>1.2816707560403398</v>
      </c>
      <c r="J39" s="78">
        <f>SEKTOR_USD!J39*$B$55</f>
        <v>3614285.9496136252</v>
      </c>
      <c r="K39" s="78">
        <f>SEKTOR_USD!K39*$C$55</f>
        <v>4562517.3967106249</v>
      </c>
      <c r="L39" s="79">
        <f t="shared" si="2"/>
        <v>26.235650978262182</v>
      </c>
      <c r="M39" s="79">
        <f t="shared" si="5"/>
        <v>1.2949990602646713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725425.26530092605</v>
      </c>
      <c r="C40" s="78">
        <f>SEKTOR_USD!C40*$C$53</f>
        <v>826289.01491490519</v>
      </c>
      <c r="D40" s="79">
        <f t="shared" si="0"/>
        <v>13.904085567262136</v>
      </c>
      <c r="E40" s="79">
        <f t="shared" si="3"/>
        <v>2.6040897213509604</v>
      </c>
      <c r="F40" s="78">
        <f>SEKTOR_USD!F40*$B$54</f>
        <v>1362854.6475875957</v>
      </c>
      <c r="G40" s="78">
        <f>SEKTOR_USD!G40*$C$54</f>
        <v>1591546.2786986234</v>
      </c>
      <c r="H40" s="79">
        <f t="shared" si="1"/>
        <v>16.780339085744565</v>
      </c>
      <c r="I40" s="79">
        <f t="shared" si="4"/>
        <v>2.6814321959689171</v>
      </c>
      <c r="J40" s="78">
        <f>SEKTOR_USD!J40*$B$55</f>
        <v>9546935.3754138649</v>
      </c>
      <c r="K40" s="78">
        <f>SEKTOR_USD!K40*$C$55</f>
        <v>9619035.7604058757</v>
      </c>
      <c r="L40" s="79">
        <f t="shared" si="2"/>
        <v>0.75522020582322524</v>
      </c>
      <c r="M40" s="79">
        <f t="shared" si="5"/>
        <v>2.7302125531309911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13465.383546393998</v>
      </c>
      <c r="C41" s="78">
        <f>SEKTOR_USD!C41*$C$53</f>
        <v>22722.368060226712</v>
      </c>
      <c r="D41" s="79">
        <f t="shared" si="0"/>
        <v>68.74653426646519</v>
      </c>
      <c r="E41" s="79">
        <f t="shared" si="3"/>
        <v>7.1610639912093502E-2</v>
      </c>
      <c r="F41" s="78">
        <f>SEKTOR_USD!F41*$B$54</f>
        <v>26910.264478948149</v>
      </c>
      <c r="G41" s="78">
        <f>SEKTOR_USD!G41*$C$54</f>
        <v>37279.749449719558</v>
      </c>
      <c r="H41" s="79">
        <f t="shared" si="1"/>
        <v>38.533567661081292</v>
      </c>
      <c r="I41" s="79">
        <f t="shared" si="4"/>
        <v>6.280880535492217E-2</v>
      </c>
      <c r="J41" s="78">
        <f>SEKTOR_USD!J41*$B$55</f>
        <v>233685.63635988999</v>
      </c>
      <c r="K41" s="78">
        <f>SEKTOR_USD!K41*$C$55</f>
        <v>273111.80759362498</v>
      </c>
      <c r="L41" s="79">
        <f t="shared" si="2"/>
        <v>16.871456820314069</v>
      </c>
      <c r="M41" s="79">
        <f t="shared" si="5"/>
        <v>7.7518506435924506E-2</v>
      </c>
    </row>
    <row r="42" spans="1:13" ht="16.5" x14ac:dyDescent="0.25">
      <c r="A42" s="72" t="s">
        <v>31</v>
      </c>
      <c r="B42" s="73">
        <f>SEKTOR_USD!B42*$B$53</f>
        <v>690574.03786639066</v>
      </c>
      <c r="C42" s="73">
        <f>SEKTOR_USD!C42*$C$53</f>
        <v>717508.00968213764</v>
      </c>
      <c r="D42" s="80">
        <f t="shared" si="0"/>
        <v>3.9002294234753792</v>
      </c>
      <c r="E42" s="80">
        <f t="shared" si="3"/>
        <v>2.2612611317272098</v>
      </c>
      <c r="F42" s="73">
        <f>SEKTOR_USD!F42*$B$54</f>
        <v>1331787.7399833482</v>
      </c>
      <c r="G42" s="73">
        <f>SEKTOR_USD!G42*$C$54</f>
        <v>1425567.0745043391</v>
      </c>
      <c r="H42" s="80">
        <f t="shared" si="1"/>
        <v>7.0416126913860548</v>
      </c>
      <c r="I42" s="80">
        <f t="shared" si="4"/>
        <v>2.4017909515108724</v>
      </c>
      <c r="J42" s="73">
        <f>SEKTOR_USD!J42*$B$55</f>
        <v>9909491.4838326536</v>
      </c>
      <c r="K42" s="73">
        <f>SEKTOR_USD!K42*$C$55</f>
        <v>10172983.429631626</v>
      </c>
      <c r="L42" s="80">
        <f t="shared" si="2"/>
        <v>2.6589855415775876</v>
      </c>
      <c r="M42" s="80">
        <f t="shared" si="5"/>
        <v>2.8874419176919539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690574.03786639066</v>
      </c>
      <c r="C43" s="78">
        <f>SEKTOR_USD!C43*$C$53</f>
        <v>717508.00968213764</v>
      </c>
      <c r="D43" s="79">
        <f t="shared" si="0"/>
        <v>3.9002294234753792</v>
      </c>
      <c r="E43" s="79">
        <f t="shared" si="3"/>
        <v>2.2612611317272098</v>
      </c>
      <c r="F43" s="78">
        <f>SEKTOR_USD!F43*$B$54</f>
        <v>1331787.7399833482</v>
      </c>
      <c r="G43" s="78">
        <f>SEKTOR_USD!G43*$C$54</f>
        <v>1425567.0745043391</v>
      </c>
      <c r="H43" s="79">
        <f t="shared" si="1"/>
        <v>7.0416126913860548</v>
      </c>
      <c r="I43" s="79">
        <f t="shared" si="4"/>
        <v>2.4017909515108724</v>
      </c>
      <c r="J43" s="78">
        <f>SEKTOR_USD!J43*$B$55</f>
        <v>9909491.4838326536</v>
      </c>
      <c r="K43" s="78">
        <f>SEKTOR_USD!K43*$C$55</f>
        <v>10172983.429631626</v>
      </c>
      <c r="L43" s="79">
        <f t="shared" si="2"/>
        <v>2.6589855415775876</v>
      </c>
      <c r="M43" s="79">
        <f t="shared" si="5"/>
        <v>2.8874419176919539</v>
      </c>
    </row>
    <row r="44" spans="1:13" ht="18" x14ac:dyDescent="0.25">
      <c r="A44" s="81" t="s">
        <v>33</v>
      </c>
      <c r="B44" s="140">
        <f>SEKTOR_USD!B44*$B$53</f>
        <v>25685047.238169007</v>
      </c>
      <c r="C44" s="140">
        <f>SEKTOR_USD!C44*$C$53</f>
        <v>31730435.711955409</v>
      </c>
      <c r="D44" s="141">
        <f>(C44-B44)/B44*100</f>
        <v>23.53660640655826</v>
      </c>
      <c r="E44" s="142">
        <f t="shared" si="3"/>
        <v>100</v>
      </c>
      <c r="F44" s="140">
        <f>SEKTOR_USD!F44*$B$54</f>
        <v>50716013.427423865</v>
      </c>
      <c r="G44" s="140">
        <f>SEKTOR_USD!G44*$C$54</f>
        <v>59354336.130193628</v>
      </c>
      <c r="H44" s="141">
        <f>(G44-F44)/F44*100</f>
        <v>17.032732107643795</v>
      </c>
      <c r="I44" s="141">
        <f t="shared" si="4"/>
        <v>100</v>
      </c>
      <c r="J44" s="140">
        <f>SEKTOR_USD!J44*$B$55</f>
        <v>328686187.35625458</v>
      </c>
      <c r="K44" s="140">
        <f>SEKTOR_USD!K44*$C$55</f>
        <v>352318201.3566975</v>
      </c>
      <c r="L44" s="141">
        <f>(K44-J44)/J44*100</f>
        <v>7.189840921069429</v>
      </c>
      <c r="M44" s="141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0</v>
      </c>
      <c r="C45" s="78">
        <f>SEKTOR_USD!C45*2.7012</f>
        <v>0</v>
      </c>
      <c r="D45" s="79"/>
      <c r="E45" s="79"/>
      <c r="F45" s="78">
        <f>SEKTOR_USD!F45*2.1642</f>
        <v>7178110.728799927</v>
      </c>
      <c r="G45" s="78">
        <f>SEKTOR_USD!G45*2.5613</f>
        <v>1082212.2201239902</v>
      </c>
      <c r="H45" s="79">
        <f>(G45-F45)/F45*100</f>
        <v>-84.923439314164497</v>
      </c>
      <c r="I45" s="79">
        <f t="shared" ref="I45:I46" si="6">G45/G$46*100</f>
        <v>2.0725196904492127</v>
      </c>
      <c r="J45" s="78">
        <f>SEKTOR_USD!J45*2.0809</f>
        <v>17482077.207526058</v>
      </c>
      <c r="K45" s="78">
        <f>SEKTOR_USD!K45*2.3856</f>
        <v>17674450.885561019</v>
      </c>
      <c r="L45" s="79">
        <f>(K45-J45)/J45*100</f>
        <v>1.1004051506656434</v>
      </c>
      <c r="M45" s="79">
        <f t="shared" ref="M45:M46" si="7">K45/K$46*100</f>
        <v>5.3020453609437812</v>
      </c>
    </row>
    <row r="46" spans="1:13" s="24" customFormat="1" ht="18" hidden="1" x14ac:dyDescent="0.25">
      <c r="A46" s="83" t="s">
        <v>35</v>
      </c>
      <c r="B46" s="84">
        <f>SEKTOR_USD!B46*2.1157</f>
        <v>25879993.082095496</v>
      </c>
      <c r="C46" s="84">
        <f>SEKTOR_USD!C46*2.7012</f>
        <v>29146585.26583444</v>
      </c>
      <c r="D46" s="85">
        <f>(C46-B46)/B46*100</f>
        <v>12.622075181306222</v>
      </c>
      <c r="E46" s="86">
        <f>C46/C$46*100</f>
        <v>100</v>
      </c>
      <c r="F46" s="84">
        <f>SEKTOR_USD!F46*2.1642</f>
        <v>53098082.388354599</v>
      </c>
      <c r="G46" s="84">
        <f>SEKTOR_USD!G46*2.5613</f>
        <v>52217222.596781395</v>
      </c>
      <c r="H46" s="85">
        <f>(G46-F46)/F46*100</f>
        <v>-1.6589295732577964</v>
      </c>
      <c r="I46" s="86">
        <f t="shared" si="6"/>
        <v>100</v>
      </c>
      <c r="J46" s="84">
        <f>SEKTOR_USD!J46*2.0809</f>
        <v>326060054.7710858</v>
      </c>
      <c r="K46" s="84">
        <f>SEKTOR_USD!K46*2.3856</f>
        <v>333351559.301162</v>
      </c>
      <c r="L46" s="85">
        <f>(K46-J46)/J46*100</f>
        <v>2.2362458766055506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118</v>
      </c>
    </row>
    <row r="49" spans="1:3" hidden="1" x14ac:dyDescent="0.2">
      <c r="A49" s="1" t="s">
        <v>115</v>
      </c>
    </row>
    <row r="51" spans="1:3" x14ac:dyDescent="0.2">
      <c r="A51" s="29" t="s">
        <v>122</v>
      </c>
    </row>
    <row r="52" spans="1:3" x14ac:dyDescent="0.2">
      <c r="A52" s="137"/>
      <c r="B52" s="138">
        <v>2015</v>
      </c>
      <c r="C52" s="138">
        <v>2016</v>
      </c>
    </row>
    <row r="53" spans="1:3" x14ac:dyDescent="0.2">
      <c r="A53" s="148" t="s">
        <v>126</v>
      </c>
      <c r="B53" s="139">
        <v>2.4552249999999995</v>
      </c>
      <c r="C53" s="139">
        <v>2.9406619047619045</v>
      </c>
    </row>
    <row r="54" spans="1:3" x14ac:dyDescent="0.2">
      <c r="A54" s="138" t="s">
        <v>127</v>
      </c>
      <c r="B54" s="139">
        <v>2.3902365853658538</v>
      </c>
      <c r="C54" s="139">
        <v>2.9729975609756099</v>
      </c>
    </row>
    <row r="55" spans="1:3" x14ac:dyDescent="0.2">
      <c r="A55" s="138" t="s">
        <v>128</v>
      </c>
      <c r="B55" s="139">
        <v>2.2164999999999999</v>
      </c>
      <c r="C55" s="139">
        <v>2.6625000000000001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F6" sqref="F6:G6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65" t="s">
        <v>37</v>
      </c>
      <c r="B5" s="166"/>
      <c r="C5" s="166"/>
      <c r="D5" s="166"/>
      <c r="E5" s="166"/>
      <c r="F5" s="166"/>
      <c r="G5" s="167"/>
    </row>
    <row r="6" spans="1:7" ht="50.25" customHeight="1" x14ac:dyDescent="0.2">
      <c r="A6" s="70"/>
      <c r="B6" s="168" t="s">
        <v>130</v>
      </c>
      <c r="C6" s="168"/>
      <c r="D6" s="168" t="s">
        <v>131</v>
      </c>
      <c r="E6" s="168"/>
      <c r="F6" s="168" t="s">
        <v>132</v>
      </c>
      <c r="G6" s="168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3">
        <f>SEKTOR_USD!D8</f>
        <v>3.8079958124037292</v>
      </c>
      <c r="C8" s="143">
        <f>SEKTOR_TL!D8</f>
        <v>24.332482234914938</v>
      </c>
      <c r="D8" s="143">
        <f>SEKTOR_USD!H8</f>
        <v>-8.5969403249655816</v>
      </c>
      <c r="E8" s="143">
        <f>SEKTOR_TL!H8</f>
        <v>13.68793999025509</v>
      </c>
      <c r="F8" s="143">
        <f>SEKTOR_USD!L8</f>
        <v>-7.8546736444835359</v>
      </c>
      <c r="G8" s="143">
        <f>SEKTOR_TL!L8</f>
        <v>10.686637230571893</v>
      </c>
    </row>
    <row r="9" spans="1:7" s="23" customFormat="1" ht="15.75" x14ac:dyDescent="0.25">
      <c r="A9" s="75" t="s">
        <v>3</v>
      </c>
      <c r="B9" s="144">
        <f>SEKTOR_USD!D9</f>
        <v>3.5895496714203801</v>
      </c>
      <c r="C9" s="144">
        <f>SEKTOR_TL!D9</f>
        <v>24.070845828869881</v>
      </c>
      <c r="D9" s="144">
        <f>SEKTOR_USD!H9</f>
        <v>-9.4119061831657316</v>
      </c>
      <c r="E9" s="144">
        <f>SEKTOR_TL!H9</f>
        <v>12.674278194790361</v>
      </c>
      <c r="F9" s="144">
        <f>SEKTOR_USD!L9</f>
        <v>-5.9208567816648054</v>
      </c>
      <c r="G9" s="144">
        <f>SEKTOR_TL!L9</f>
        <v>13.009573119249945</v>
      </c>
    </row>
    <row r="10" spans="1:7" ht="14.25" x14ac:dyDescent="0.2">
      <c r="A10" s="14" t="s">
        <v>4</v>
      </c>
      <c r="B10" s="145">
        <f>SEKTOR_USD!D10</f>
        <v>14.562891017204901</v>
      </c>
      <c r="C10" s="145">
        <f>SEKTOR_TL!D10</f>
        <v>37.213790717219112</v>
      </c>
      <c r="D10" s="145">
        <f>SEKTOR_USD!H10</f>
        <v>-3.177341878930219</v>
      </c>
      <c r="E10" s="145">
        <f>SEKTOR_TL!H10</f>
        <v>20.428884823991776</v>
      </c>
      <c r="F10" s="145">
        <f>SEKTOR_USD!L10</f>
        <v>-7.6841996347056112</v>
      </c>
      <c r="G10" s="145">
        <f>SEKTOR_TL!L10</f>
        <v>10.891413702953447</v>
      </c>
    </row>
    <row r="11" spans="1:7" ht="14.25" x14ac:dyDescent="0.2">
      <c r="A11" s="14" t="s">
        <v>5</v>
      </c>
      <c r="B11" s="145">
        <f>SEKTOR_USD!D11</f>
        <v>3.081753998345814</v>
      </c>
      <c r="C11" s="145">
        <f>SEKTOR_TL!D11</f>
        <v>23.462650901230528</v>
      </c>
      <c r="D11" s="145">
        <f>SEKTOR_USD!H11</f>
        <v>-21.378023799725018</v>
      </c>
      <c r="E11" s="145">
        <f>SEKTOR_TL!H11</f>
        <v>-2.2092855102362705</v>
      </c>
      <c r="F11" s="145">
        <f>SEKTOR_USD!L11</f>
        <v>-14.584299250572661</v>
      </c>
      <c r="G11" s="145">
        <f>SEKTOR_TL!L11</f>
        <v>2.6028888993233927</v>
      </c>
    </row>
    <row r="12" spans="1:7" ht="14.25" x14ac:dyDescent="0.2">
      <c r="A12" s="14" t="s">
        <v>6</v>
      </c>
      <c r="B12" s="145">
        <f>SEKTOR_USD!D12</f>
        <v>8.1455702686703706</v>
      </c>
      <c r="C12" s="145">
        <f>SEKTOR_TL!D12</f>
        <v>29.527663924011311</v>
      </c>
      <c r="D12" s="145">
        <f>SEKTOR_USD!H12</f>
        <v>-1.3274155863173098</v>
      </c>
      <c r="E12" s="145">
        <f>SEKTOR_TL!H12</f>
        <v>22.72983962888237</v>
      </c>
      <c r="F12" s="145">
        <f>SEKTOR_USD!L12</f>
        <v>-4.8639489168991021</v>
      </c>
      <c r="G12" s="145">
        <f>SEKTOR_TL!L12</f>
        <v>14.279150015229487</v>
      </c>
    </row>
    <row r="13" spans="1:7" ht="14.25" x14ac:dyDescent="0.2">
      <c r="A13" s="14" t="s">
        <v>7</v>
      </c>
      <c r="B13" s="145">
        <f>SEKTOR_USD!D13</f>
        <v>12.529526263488219</v>
      </c>
      <c r="C13" s="145">
        <f>SEKTOR_TL!D13</f>
        <v>34.778397517109042</v>
      </c>
      <c r="D13" s="145">
        <f>SEKTOR_USD!H13</f>
        <v>2.394489393196193</v>
      </c>
      <c r="E13" s="145">
        <f>SEKTOR_TL!H13</f>
        <v>27.359178203156986</v>
      </c>
      <c r="F13" s="145">
        <f>SEKTOR_USD!L13</f>
        <v>-5.1549149309788289</v>
      </c>
      <c r="G13" s="145">
        <f>SEKTOR_TL!L13</f>
        <v>13.929636361953035</v>
      </c>
    </row>
    <row r="14" spans="1:7" ht="14.25" x14ac:dyDescent="0.2">
      <c r="A14" s="14" t="s">
        <v>8</v>
      </c>
      <c r="B14" s="145">
        <f>SEKTOR_USD!D14</f>
        <v>-26.155834502435933</v>
      </c>
      <c r="C14" s="145">
        <f>SEKTOR_TL!D14</f>
        <v>-11.55567234464454</v>
      </c>
      <c r="D14" s="145">
        <f>SEKTOR_USD!H14</f>
        <v>-26.461363859934828</v>
      </c>
      <c r="E14" s="145">
        <f>SEKTOR_TL!H14</f>
        <v>-8.5319891677489821</v>
      </c>
      <c r="F14" s="145">
        <f>SEKTOR_USD!L14</f>
        <v>10.102290725510342</v>
      </c>
      <c r="G14" s="145">
        <f>SEKTOR_TL!L14</f>
        <v>32.256868511920281</v>
      </c>
    </row>
    <row r="15" spans="1:7" ht="14.25" x14ac:dyDescent="0.2">
      <c r="A15" s="14" t="s">
        <v>9</v>
      </c>
      <c r="B15" s="145">
        <f>SEKTOR_USD!D15</f>
        <v>-16.533465698990362</v>
      </c>
      <c r="C15" s="145">
        <f>SEKTOR_TL!D15</f>
        <v>-3.0808686991259243E-2</v>
      </c>
      <c r="D15" s="145">
        <f>SEKTOR_USD!H15</f>
        <v>-27.138949897807418</v>
      </c>
      <c r="E15" s="145">
        <f>SEKTOR_TL!H15</f>
        <v>-9.374776718688425</v>
      </c>
      <c r="F15" s="145">
        <f>SEKTOR_USD!L15</f>
        <v>-16.884024225053825</v>
      </c>
      <c r="G15" s="145">
        <f>SEKTOR_TL!L15</f>
        <v>-0.15958244944994504</v>
      </c>
    </row>
    <row r="16" spans="1:7" ht="14.25" x14ac:dyDescent="0.2">
      <c r="A16" s="14" t="s">
        <v>10</v>
      </c>
      <c r="B16" s="145">
        <f>SEKTOR_USD!D16</f>
        <v>9.0183920608134525</v>
      </c>
      <c r="C16" s="145">
        <f>SEKTOR_TL!D16</f>
        <v>30.573056421155648</v>
      </c>
      <c r="D16" s="145">
        <f>SEKTOR_USD!H16</f>
        <v>4.9320804714477608</v>
      </c>
      <c r="E16" s="145">
        <f>SEKTOR_TL!H16</f>
        <v>30.515456595256254</v>
      </c>
      <c r="F16" s="145">
        <f>SEKTOR_USD!L16</f>
        <v>-13.232608655972564</v>
      </c>
      <c r="G16" s="145">
        <f>SEKTOR_TL!L16</f>
        <v>4.2265641567665595</v>
      </c>
    </row>
    <row r="17" spans="1:7" ht="14.25" x14ac:dyDescent="0.2">
      <c r="A17" s="11" t="s">
        <v>11</v>
      </c>
      <c r="B17" s="145">
        <f>SEKTOR_USD!D17</f>
        <v>24.326240416763024</v>
      </c>
      <c r="C17" s="145">
        <f>SEKTOR_TL!D17</f>
        <v>48.907509069777674</v>
      </c>
      <c r="D17" s="145">
        <f>SEKTOR_USD!H17</f>
        <v>14.544550981049579</v>
      </c>
      <c r="E17" s="145">
        <f>SEKTOR_TL!H17</f>
        <v>42.471533058549966</v>
      </c>
      <c r="F17" s="145">
        <f>SEKTOR_USD!L17</f>
        <v>-2.2143226182308751</v>
      </c>
      <c r="G17" s="145">
        <f>SEKTOR_TL!L17</f>
        <v>17.461929180672371</v>
      </c>
    </row>
    <row r="18" spans="1:7" s="23" customFormat="1" ht="15.75" x14ac:dyDescent="0.25">
      <c r="A18" s="75" t="s">
        <v>12</v>
      </c>
      <c r="B18" s="144">
        <f>SEKTOR_USD!D18</f>
        <v>-14.075938578767735</v>
      </c>
      <c r="C18" s="144">
        <f>SEKTOR_TL!D18</f>
        <v>2.9126105036564058</v>
      </c>
      <c r="D18" s="144">
        <f>SEKTOR_USD!H18</f>
        <v>-18.134786327347729</v>
      </c>
      <c r="E18" s="144">
        <f>SEKTOR_TL!H18</f>
        <v>1.82468215391716</v>
      </c>
      <c r="F18" s="144">
        <f>SEKTOR_USD!L18</f>
        <v>-21.061334538304969</v>
      </c>
      <c r="G18" s="144">
        <f>SEKTOR_TL!L18</f>
        <v>-5.1774433603595691</v>
      </c>
    </row>
    <row r="19" spans="1:7" ht="14.25" x14ac:dyDescent="0.2">
      <c r="A19" s="14" t="s">
        <v>13</v>
      </c>
      <c r="B19" s="145">
        <f>SEKTOR_USD!D19</f>
        <v>-14.075938578767735</v>
      </c>
      <c r="C19" s="145">
        <f>SEKTOR_TL!D19</f>
        <v>2.9126105036564058</v>
      </c>
      <c r="D19" s="145">
        <f>SEKTOR_USD!H19</f>
        <v>-18.134786327347729</v>
      </c>
      <c r="E19" s="145">
        <f>SEKTOR_TL!H19</f>
        <v>1.82468215391716</v>
      </c>
      <c r="F19" s="145">
        <f>SEKTOR_USD!L19</f>
        <v>-21.061334538304969</v>
      </c>
      <c r="G19" s="145">
        <f>SEKTOR_TL!L19</f>
        <v>-5.1774433603595691</v>
      </c>
    </row>
    <row r="20" spans="1:7" s="23" customFormat="1" ht="15.75" x14ac:dyDescent="0.25">
      <c r="A20" s="75" t="s">
        <v>114</v>
      </c>
      <c r="B20" s="144">
        <f>SEKTOR_USD!D20</f>
        <v>14.556744574910944</v>
      </c>
      <c r="C20" s="144">
        <f>SEKTOR_TL!D20</f>
        <v>37.206429025845146</v>
      </c>
      <c r="D20" s="144">
        <f>SEKTOR_USD!H20</f>
        <v>-4.6843916251139192E-2</v>
      </c>
      <c r="E20" s="144">
        <f>SEKTOR_TL!H20</f>
        <v>24.322626081516482</v>
      </c>
      <c r="F20" s="144">
        <f>SEKTOR_USD!L20</f>
        <v>-8.0386605338588968</v>
      </c>
      <c r="G20" s="144">
        <f>SEKTOR_TL!L20</f>
        <v>10.465628842138813</v>
      </c>
    </row>
    <row r="21" spans="1:7" ht="14.25" x14ac:dyDescent="0.2">
      <c r="A21" s="14" t="s">
        <v>113</v>
      </c>
      <c r="B21" s="145">
        <f>SEKTOR_USD!D21</f>
        <v>14.556744574910944</v>
      </c>
      <c r="C21" s="145">
        <f>SEKTOR_TL!D21</f>
        <v>37.206429025845146</v>
      </c>
      <c r="D21" s="145">
        <f>SEKTOR_USD!H21</f>
        <v>-4.6843916251139192E-2</v>
      </c>
      <c r="E21" s="145">
        <f>SEKTOR_TL!H21</f>
        <v>24.322626081516482</v>
      </c>
      <c r="F21" s="145">
        <f>SEKTOR_USD!L21</f>
        <v>-8.0386605338588968</v>
      </c>
      <c r="G21" s="145">
        <f>SEKTOR_TL!L21</f>
        <v>10.465628842138813</v>
      </c>
    </row>
    <row r="22" spans="1:7" ht="16.5" x14ac:dyDescent="0.25">
      <c r="A22" s="72" t="s">
        <v>14</v>
      </c>
      <c r="B22" s="143">
        <f>SEKTOR_USD!D22</f>
        <v>3.5553723976438412</v>
      </c>
      <c r="C22" s="143">
        <f>SEKTOR_TL!D22</f>
        <v>24.029911166261236</v>
      </c>
      <c r="D22" s="143">
        <f>SEKTOR_USD!H22</f>
        <v>-5.1037917805882511</v>
      </c>
      <c r="E22" s="143">
        <f>SEKTOR_TL!H22</f>
        <v>18.032749272374652</v>
      </c>
      <c r="F22" s="143">
        <f>SEKTOR_USD!L22</f>
        <v>-11.159176879374938</v>
      </c>
      <c r="G22" s="143">
        <f>SEKTOR_TL!L22</f>
        <v>6.7172080120299018</v>
      </c>
    </row>
    <row r="23" spans="1:7" s="23" customFormat="1" ht="15.75" x14ac:dyDescent="0.25">
      <c r="A23" s="75" t="s">
        <v>15</v>
      </c>
      <c r="B23" s="144">
        <f>SEKTOR_USD!D23</f>
        <v>3.1258242402325211</v>
      </c>
      <c r="C23" s="144">
        <f>SEKTOR_TL!D23</f>
        <v>23.51543452857624</v>
      </c>
      <c r="D23" s="144">
        <f>SEKTOR_USD!H23</f>
        <v>-3.5081308713597865</v>
      </c>
      <c r="E23" s="144">
        <f>SEKTOR_TL!H23</f>
        <v>20.017446528003951</v>
      </c>
      <c r="F23" s="144">
        <f>SEKTOR_USD!L23</f>
        <v>-10.880154707444529</v>
      </c>
      <c r="G23" s="144">
        <f>SEKTOR_TL!L23</f>
        <v>7.0523745054946838</v>
      </c>
    </row>
    <row r="24" spans="1:7" ht="14.25" x14ac:dyDescent="0.2">
      <c r="A24" s="14" t="s">
        <v>16</v>
      </c>
      <c r="B24" s="145">
        <f>SEKTOR_USD!D24</f>
        <v>4.2698953896017917</v>
      </c>
      <c r="C24" s="145">
        <f>SEKTOR_TL!D24</f>
        <v>24.885706680940032</v>
      </c>
      <c r="D24" s="145">
        <f>SEKTOR_USD!H24</f>
        <v>-1.9994196479131483</v>
      </c>
      <c r="E24" s="145">
        <f>SEKTOR_TL!H24</f>
        <v>21.893994989769226</v>
      </c>
      <c r="F24" s="145">
        <f>SEKTOR_USD!L24</f>
        <v>-8.4619880397480554</v>
      </c>
      <c r="G24" s="145">
        <f>SEKTOR_TL!L24</f>
        <v>9.9571201642999405</v>
      </c>
    </row>
    <row r="25" spans="1:7" ht="14.25" x14ac:dyDescent="0.2">
      <c r="A25" s="14" t="s">
        <v>17</v>
      </c>
      <c r="B25" s="145">
        <f>SEKTOR_USD!D25</f>
        <v>-6.172404523064956</v>
      </c>
      <c r="C25" s="145">
        <f>SEKTOR_TL!D25</f>
        <v>12.378798535544931</v>
      </c>
      <c r="D25" s="145">
        <f>SEKTOR_USD!H25</f>
        <v>-13.795910005831324</v>
      </c>
      <c r="E25" s="145">
        <f>SEKTOR_TL!H25</f>
        <v>7.2214151803546596</v>
      </c>
      <c r="F25" s="145">
        <f>SEKTOR_USD!L25</f>
        <v>-20.746501347348293</v>
      </c>
      <c r="G25" s="145">
        <f>SEKTOR_TL!L25</f>
        <v>-4.7992600213466305</v>
      </c>
    </row>
    <row r="26" spans="1:7" ht="14.25" x14ac:dyDescent="0.2">
      <c r="A26" s="14" t="s">
        <v>18</v>
      </c>
      <c r="B26" s="145">
        <f>SEKTOR_USD!D26</f>
        <v>5.7025718104195589</v>
      </c>
      <c r="C26" s="145">
        <f>SEKTOR_TL!D26</f>
        <v>26.601645942127661</v>
      </c>
      <c r="D26" s="145">
        <f>SEKTOR_USD!H26</f>
        <v>-1.94577144898971</v>
      </c>
      <c r="E26" s="145">
        <f>SEKTOR_TL!H26</f>
        <v>21.960723097575219</v>
      </c>
      <c r="F26" s="145">
        <f>SEKTOR_USD!L26</f>
        <v>-12.212947198201782</v>
      </c>
      <c r="G26" s="145">
        <f>SEKTOR_TL!L26</f>
        <v>5.451399993136822</v>
      </c>
    </row>
    <row r="27" spans="1:7" s="23" customFormat="1" ht="15.75" x14ac:dyDescent="0.25">
      <c r="A27" s="75" t="s">
        <v>19</v>
      </c>
      <c r="B27" s="144">
        <f>SEKTOR_USD!D27</f>
        <v>-2.6891458636103707</v>
      </c>
      <c r="C27" s="144">
        <f>SEKTOR_TL!D27</f>
        <v>16.550752651477335</v>
      </c>
      <c r="D27" s="144">
        <f>SEKTOR_USD!H27</f>
        <v>-9.6372796435411683</v>
      </c>
      <c r="E27" s="144">
        <f>SEKTOR_TL!H27</f>
        <v>12.3939566767837</v>
      </c>
      <c r="F27" s="144">
        <f>SEKTOR_USD!L27</f>
        <v>-12.16985326477497</v>
      </c>
      <c r="G27" s="144">
        <f>SEKTOR_TL!L27</f>
        <v>5.5031652075509303</v>
      </c>
    </row>
    <row r="28" spans="1:7" ht="14.25" x14ac:dyDescent="0.2">
      <c r="A28" s="14" t="s">
        <v>20</v>
      </c>
      <c r="B28" s="145">
        <f>SEKTOR_USD!D28</f>
        <v>-2.6891458636103707</v>
      </c>
      <c r="C28" s="145">
        <f>SEKTOR_TL!D28</f>
        <v>16.550752651477335</v>
      </c>
      <c r="D28" s="145">
        <f>SEKTOR_USD!H28</f>
        <v>-9.6372796435411683</v>
      </c>
      <c r="E28" s="145">
        <f>SEKTOR_TL!H28</f>
        <v>12.3939566767837</v>
      </c>
      <c r="F28" s="145">
        <f>SEKTOR_USD!L28</f>
        <v>-12.16985326477497</v>
      </c>
      <c r="G28" s="145">
        <f>SEKTOR_TL!L28</f>
        <v>5.5031652075509303</v>
      </c>
    </row>
    <row r="29" spans="1:7" s="23" customFormat="1" ht="15.75" x14ac:dyDescent="0.25">
      <c r="A29" s="75" t="s">
        <v>21</v>
      </c>
      <c r="B29" s="144">
        <f>SEKTOR_USD!D29</f>
        <v>4.7475212229868324</v>
      </c>
      <c r="C29" s="144">
        <f>SEKTOR_TL!D29</f>
        <v>25.457766713305929</v>
      </c>
      <c r="D29" s="144">
        <f>SEKTOR_USD!H29</f>
        <v>-4.4956263154014584</v>
      </c>
      <c r="E29" s="144">
        <f>SEKTOR_TL!H29</f>
        <v>18.789190896496642</v>
      </c>
      <c r="F29" s="144">
        <f>SEKTOR_USD!L29</f>
        <v>-11.007351291989883</v>
      </c>
      <c r="G29" s="144">
        <f>SEKTOR_TL!L29</f>
        <v>6.899583661212243</v>
      </c>
    </row>
    <row r="30" spans="1:7" ht="14.25" x14ac:dyDescent="0.2">
      <c r="A30" s="14" t="s">
        <v>22</v>
      </c>
      <c r="B30" s="145">
        <f>SEKTOR_USD!D30</f>
        <v>12.709334416429705</v>
      </c>
      <c r="C30" s="145">
        <f>SEKTOR_TL!D30</f>
        <v>34.99375659235497</v>
      </c>
      <c r="D30" s="145">
        <f>SEKTOR_USD!H30</f>
        <v>3.7321689292685387</v>
      </c>
      <c r="E30" s="145">
        <f>SEKTOR_TL!H30</f>
        <v>29.022995928338922</v>
      </c>
      <c r="F30" s="145">
        <f>SEKTOR_USD!L30</f>
        <v>-6.8042530452728069</v>
      </c>
      <c r="G30" s="145">
        <f>SEKTOR_TL!L30</f>
        <v>11.94842150550922</v>
      </c>
    </row>
    <row r="31" spans="1:7" ht="14.25" x14ac:dyDescent="0.2">
      <c r="A31" s="14" t="s">
        <v>23</v>
      </c>
      <c r="B31" s="145">
        <f>SEKTOR_USD!D31</f>
        <v>16.596801551565488</v>
      </c>
      <c r="C31" s="145">
        <f>SEKTOR_TL!D31</f>
        <v>39.649837607458551</v>
      </c>
      <c r="D31" s="145">
        <f>SEKTOR_USD!H31</f>
        <v>1.9626004922631768</v>
      </c>
      <c r="E31" s="145">
        <f>SEKTOR_TL!H31</f>
        <v>26.821990940210906</v>
      </c>
      <c r="F31" s="145">
        <f>SEKTOR_USD!L31</f>
        <v>-4.76723784597172</v>
      </c>
      <c r="G31" s="145">
        <f>SEKTOR_TL!L31</f>
        <v>14.395321107647344</v>
      </c>
    </row>
    <row r="32" spans="1:7" ht="14.25" x14ac:dyDescent="0.2">
      <c r="A32" s="14" t="s">
        <v>24</v>
      </c>
      <c r="B32" s="145">
        <f>SEKTOR_USD!D32</f>
        <v>-22.846249776027616</v>
      </c>
      <c r="C32" s="145">
        <f>SEKTOR_TL!D32</f>
        <v>-7.5917302515448188</v>
      </c>
      <c r="D32" s="145">
        <f>SEKTOR_USD!H32</f>
        <v>-16.700268437639405</v>
      </c>
      <c r="E32" s="145">
        <f>SEKTOR_TL!H32</f>
        <v>3.6089482861443796</v>
      </c>
      <c r="F32" s="145">
        <f>SEKTOR_USD!L32</f>
        <v>-19.239386354056077</v>
      </c>
      <c r="G32" s="145">
        <f>SEKTOR_TL!L32</f>
        <v>-2.9888861573084848</v>
      </c>
    </row>
    <row r="33" spans="1:7" ht="14.25" x14ac:dyDescent="0.2">
      <c r="A33" s="14" t="s">
        <v>107</v>
      </c>
      <c r="B33" s="145">
        <f>SEKTOR_USD!D33</f>
        <v>-2.7984122047149214</v>
      </c>
      <c r="C33" s="145">
        <f>SEKTOR_TL!D33</f>
        <v>16.419882622555797</v>
      </c>
      <c r="D33" s="145">
        <f>SEKTOR_USD!H33</f>
        <v>-8.0215382551748462</v>
      </c>
      <c r="E33" s="145">
        <f>SEKTOR_TL!H33</f>
        <v>14.403630211274093</v>
      </c>
      <c r="F33" s="145">
        <f>SEKTOR_USD!L33</f>
        <v>-12.619017196223126</v>
      </c>
      <c r="G33" s="145">
        <f>SEKTOR_TL!L33</f>
        <v>4.9636213467430359</v>
      </c>
    </row>
    <row r="34" spans="1:7" ht="14.25" x14ac:dyDescent="0.2">
      <c r="A34" s="14" t="s">
        <v>25</v>
      </c>
      <c r="B34" s="145">
        <f>SEKTOR_USD!D34</f>
        <v>1.9372872825008041</v>
      </c>
      <c r="C34" s="145">
        <f>SEKTOR_TL!D34</f>
        <v>22.091904972627884</v>
      </c>
      <c r="D34" s="145">
        <f>SEKTOR_USD!H34</f>
        <v>-9.0214704526114886</v>
      </c>
      <c r="E34" s="145">
        <f>SEKTOR_TL!H34</f>
        <v>13.159905635087377</v>
      </c>
      <c r="F34" s="145">
        <f>SEKTOR_USD!L34</f>
        <v>-9.1076861592338929</v>
      </c>
      <c r="G34" s="145">
        <f>SEKTOR_TL!L34</f>
        <v>9.1814958723391751</v>
      </c>
    </row>
    <row r="35" spans="1:7" ht="14.25" x14ac:dyDescent="0.2">
      <c r="A35" s="14" t="s">
        <v>26</v>
      </c>
      <c r="B35" s="145">
        <f>SEKTOR_USD!D35</f>
        <v>6.533656114247588</v>
      </c>
      <c r="C35" s="145">
        <f>SEKTOR_TL!D35</f>
        <v>27.597048787859794</v>
      </c>
      <c r="D35" s="145">
        <f>SEKTOR_USD!H35</f>
        <v>-3.3656352839462595</v>
      </c>
      <c r="E35" s="145">
        <f>SEKTOR_TL!H35</f>
        <v>20.194683809210304</v>
      </c>
      <c r="F35" s="145">
        <f>SEKTOR_USD!L35</f>
        <v>-10.204578674417617</v>
      </c>
      <c r="G35" s="145">
        <f>SEKTOR_TL!L35</f>
        <v>7.8638886890878101</v>
      </c>
    </row>
    <row r="36" spans="1:7" ht="14.25" x14ac:dyDescent="0.2">
      <c r="A36" s="14" t="s">
        <v>27</v>
      </c>
      <c r="B36" s="145">
        <f>SEKTOR_USD!D36</f>
        <v>-20.326390859638771</v>
      </c>
      <c r="C36" s="145">
        <f>SEKTOR_TL!D36</f>
        <v>-4.5736552804935684</v>
      </c>
      <c r="D36" s="145">
        <f>SEKTOR_USD!H36</f>
        <v>-23.204638596679228</v>
      </c>
      <c r="E36" s="145">
        <f>SEKTOR_TL!H36</f>
        <v>-4.4812452691300235</v>
      </c>
      <c r="F36" s="145">
        <f>SEKTOR_USD!L36</f>
        <v>-25.451949814279327</v>
      </c>
      <c r="G36" s="145">
        <f>SEKTOR_TL!L36</f>
        <v>-10.451530061140859</v>
      </c>
    </row>
    <row r="37" spans="1:7" ht="14.25" x14ac:dyDescent="0.2">
      <c r="A37" s="14" t="s">
        <v>108</v>
      </c>
      <c r="B37" s="145">
        <f>SEKTOR_USD!D37</f>
        <v>4.7733046723588402</v>
      </c>
      <c r="C37" s="145">
        <f>SEKTOR_TL!D37</f>
        <v>25.488647959359394</v>
      </c>
      <c r="D37" s="145">
        <f>SEKTOR_USD!H37</f>
        <v>-1.3682891191195863</v>
      </c>
      <c r="E37" s="145">
        <f>SEKTOR_TL!H37</f>
        <v>22.679000764615274</v>
      </c>
      <c r="F37" s="145">
        <f>SEKTOR_USD!L37</f>
        <v>-10.768552304288793</v>
      </c>
      <c r="G37" s="145">
        <f>SEKTOR_TL!L37</f>
        <v>7.1864333362648898</v>
      </c>
    </row>
    <row r="38" spans="1:7" ht="14.25" x14ac:dyDescent="0.2">
      <c r="A38" s="11" t="s">
        <v>28</v>
      </c>
      <c r="B38" s="145">
        <f>SEKTOR_USD!D38</f>
        <v>12.724821932379943</v>
      </c>
      <c r="C38" s="145">
        <f>SEKTOR_TL!D38</f>
        <v>35.012306235729504</v>
      </c>
      <c r="D38" s="145">
        <f>SEKTOR_USD!H38</f>
        <v>-22.770194459210281</v>
      </c>
      <c r="E38" s="145">
        <f>SEKTOR_TL!H38</f>
        <v>-3.9408797802143498</v>
      </c>
      <c r="F38" s="145">
        <f>SEKTOR_USD!L38</f>
        <v>-19.217673067668816</v>
      </c>
      <c r="G38" s="145">
        <f>SEKTOR_TL!L38</f>
        <v>-2.9628037638927238</v>
      </c>
    </row>
    <row r="39" spans="1:7" ht="14.25" x14ac:dyDescent="0.2">
      <c r="A39" s="11" t="s">
        <v>109</v>
      </c>
      <c r="B39" s="145">
        <f>SEKTOR_USD!D39</f>
        <v>41.444329748945165</v>
      </c>
      <c r="C39" s="145">
        <f>SEKTOR_TL!D39</f>
        <v>69.41011603307399</v>
      </c>
      <c r="D39" s="145">
        <f>SEKTOR_USD!H39</f>
        <v>30.267043956381222</v>
      </c>
      <c r="E39" s="145">
        <f>SEKTOR_TL!H39</f>
        <v>62.02730990269135</v>
      </c>
      <c r="F39" s="145">
        <f>SEKTOR_USD!L39</f>
        <v>5.0896978003072784</v>
      </c>
      <c r="G39" s="145">
        <f>SEKTOR_TL!L39</f>
        <v>26.235650978262182</v>
      </c>
    </row>
    <row r="40" spans="1:7" ht="14.25" x14ac:dyDescent="0.2">
      <c r="A40" s="11" t="s">
        <v>29</v>
      </c>
      <c r="B40" s="145">
        <f>SEKTOR_USD!D40</f>
        <v>-4.8989079519754313</v>
      </c>
      <c r="C40" s="145">
        <f>SEKTOR_TL!D40</f>
        <v>13.904085567262136</v>
      </c>
      <c r="D40" s="145">
        <f>SEKTOR_USD!H40</f>
        <v>-6.1107070526565304</v>
      </c>
      <c r="E40" s="145">
        <f>SEKTOR_TL!H40</f>
        <v>16.780339085744565</v>
      </c>
      <c r="F40" s="145">
        <f>SEKTOR_USD!L40</f>
        <v>-16.122461751659284</v>
      </c>
      <c r="G40" s="145">
        <f>SEKTOR_TL!L40</f>
        <v>0.75522020582322524</v>
      </c>
    </row>
    <row r="41" spans="1:7" ht="14.25" x14ac:dyDescent="0.2">
      <c r="A41" s="14" t="s">
        <v>30</v>
      </c>
      <c r="B41" s="145">
        <f>SEKTOR_USD!D41</f>
        <v>40.890290353840335</v>
      </c>
      <c r="C41" s="145">
        <f>SEKTOR_TL!D41</f>
        <v>68.74653426646519</v>
      </c>
      <c r="D41" s="145">
        <f>SEKTOR_USD!H41</f>
        <v>11.378497604993154</v>
      </c>
      <c r="E41" s="145">
        <f>SEKTOR_TL!H41</f>
        <v>38.533567661081292</v>
      </c>
      <c r="F41" s="145">
        <f>SEKTOR_USD!L41</f>
        <v>-2.7058839278023932</v>
      </c>
      <c r="G41" s="145">
        <f>SEKTOR_TL!L41</f>
        <v>16.871456820314069</v>
      </c>
    </row>
    <row r="42" spans="1:7" ht="16.5" x14ac:dyDescent="0.25">
      <c r="A42" s="72" t="s">
        <v>31</v>
      </c>
      <c r="B42" s="143">
        <f>SEKTOR_USD!D42</f>
        <v>-13.251353250380962</v>
      </c>
      <c r="C42" s="143">
        <f>SEKTOR_TL!D42</f>
        <v>3.9002294234753792</v>
      </c>
      <c r="D42" s="143">
        <f>SEKTOR_USD!H42</f>
        <v>-13.940467974163994</v>
      </c>
      <c r="E42" s="143">
        <f>SEKTOR_TL!H42</f>
        <v>7.0416126913860548</v>
      </c>
      <c r="F42" s="143">
        <f>SEKTOR_USD!L42</f>
        <v>-14.537599454307347</v>
      </c>
      <c r="G42" s="143">
        <f>SEKTOR_TL!L42</f>
        <v>2.6589855415775876</v>
      </c>
    </row>
    <row r="43" spans="1:7" ht="14.25" x14ac:dyDescent="0.2">
      <c r="A43" s="14" t="s">
        <v>32</v>
      </c>
      <c r="B43" s="145">
        <f>SEKTOR_USD!D43</f>
        <v>-13.251353250380962</v>
      </c>
      <c r="C43" s="145">
        <f>SEKTOR_TL!D43</f>
        <v>3.9002294234753792</v>
      </c>
      <c r="D43" s="145">
        <f>SEKTOR_USD!H43</f>
        <v>-13.940467974163994</v>
      </c>
      <c r="E43" s="145">
        <f>SEKTOR_TL!H43</f>
        <v>7.0416126913860548</v>
      </c>
      <c r="F43" s="145">
        <f>SEKTOR_USD!L43</f>
        <v>-14.537599454307347</v>
      </c>
      <c r="G43" s="145">
        <f>SEKTOR_TL!L43</f>
        <v>2.6589855415775876</v>
      </c>
    </row>
    <row r="44" spans="1:7" ht="18" x14ac:dyDescent="0.25">
      <c r="A44" s="88" t="s">
        <v>40</v>
      </c>
      <c r="B44" s="146">
        <f>SEKTOR_USD!D44</f>
        <v>3.1435011190448274</v>
      </c>
      <c r="C44" s="146">
        <f>SEKTOR_TL!D44</f>
        <v>23.53660640655826</v>
      </c>
      <c r="D44" s="146">
        <f>SEKTOR_USD!H44</f>
        <v>-5.9077876010049764</v>
      </c>
      <c r="E44" s="146">
        <f>SEKTOR_TL!H44</f>
        <v>17.032732107643795</v>
      </c>
      <c r="F44" s="146">
        <f>SEKTOR_USD!L44</f>
        <v>-10.765715529934123</v>
      </c>
      <c r="G44" s="146">
        <f>SEKTOR_TL!L44</f>
        <v>7.189840921069429</v>
      </c>
    </row>
    <row r="45" spans="1:7" ht="14.25" hidden="1" x14ac:dyDescent="0.2">
      <c r="A45" s="82" t="s">
        <v>34</v>
      </c>
      <c r="B45" s="89"/>
      <c r="C45" s="89"/>
      <c r="D45" s="79">
        <f>SEKTOR_USD!H45</f>
        <v>-87.260886020268927</v>
      </c>
      <c r="E45" s="79">
        <f>SEKTOR_TL!H45</f>
        <v>-84.923439314164497</v>
      </c>
      <c r="F45" s="79">
        <f>SEKTOR_USD!L45</f>
        <v>-11.812611888824543</v>
      </c>
      <c r="G45" s="79">
        <f>SEKTOR_TL!L45</f>
        <v>1.1004051506656434</v>
      </c>
    </row>
    <row r="46" spans="1:7" s="24" customFormat="1" ht="18" hidden="1" x14ac:dyDescent="0.25">
      <c r="A46" s="83" t="s">
        <v>40</v>
      </c>
      <c r="B46" s="90">
        <f>SEKTOR_USD!D46</f>
        <v>3.1435011190448274</v>
      </c>
      <c r="C46" s="90">
        <f>SEKTOR_TL!D46</f>
        <v>12.622075181306222</v>
      </c>
      <c r="D46" s="90">
        <f>SEKTOR_USD!H46</f>
        <v>-16.905577395246372</v>
      </c>
      <c r="E46" s="90">
        <f>SEKTOR_TL!H46</f>
        <v>-1.6589295732577964</v>
      </c>
      <c r="F46" s="90">
        <f>SEKTOR_USD!L46</f>
        <v>-10.821846057751305</v>
      </c>
      <c r="G46" s="90">
        <f>SEKTOR_TL!L46</f>
        <v>2.2362458766055506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O10" sqref="O10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62" t="s">
        <v>133</v>
      </c>
      <c r="D2" s="162"/>
      <c r="E2" s="162"/>
      <c r="F2" s="162"/>
      <c r="G2" s="162"/>
      <c r="H2" s="162"/>
      <c r="I2" s="162"/>
      <c r="J2" s="162"/>
      <c r="K2" s="162"/>
    </row>
    <row r="6" spans="1:13" ht="22.5" customHeight="1" x14ac:dyDescent="0.2">
      <c r="A6" s="169" t="s">
        <v>117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1"/>
    </row>
    <row r="7" spans="1:13" ht="24" customHeight="1" x14ac:dyDescent="0.2">
      <c r="A7" s="92"/>
      <c r="B7" s="158" t="s">
        <v>135</v>
      </c>
      <c r="C7" s="158"/>
      <c r="D7" s="158"/>
      <c r="E7" s="158"/>
      <c r="F7" s="158" t="s">
        <v>136</v>
      </c>
      <c r="G7" s="158"/>
      <c r="H7" s="158"/>
      <c r="I7" s="158"/>
      <c r="J7" s="158" t="s">
        <v>106</v>
      </c>
      <c r="K7" s="158"/>
      <c r="L7" s="158"/>
      <c r="M7" s="158"/>
    </row>
    <row r="8" spans="1:13" ht="60" x14ac:dyDescent="0.2">
      <c r="A8" s="93" t="s">
        <v>41</v>
      </c>
      <c r="B8" s="116">
        <v>2015</v>
      </c>
      <c r="C8" s="117">
        <v>2016</v>
      </c>
      <c r="D8" s="118" t="s">
        <v>120</v>
      </c>
      <c r="E8" s="118" t="s">
        <v>121</v>
      </c>
      <c r="F8" s="117">
        <v>2015</v>
      </c>
      <c r="G8" s="119">
        <v>2016</v>
      </c>
      <c r="H8" s="118" t="s">
        <v>120</v>
      </c>
      <c r="I8" s="117" t="s">
        <v>121</v>
      </c>
      <c r="J8" s="117" t="s">
        <v>137</v>
      </c>
      <c r="K8" s="119" t="s">
        <v>138</v>
      </c>
      <c r="L8" s="118" t="s">
        <v>120</v>
      </c>
      <c r="M8" s="117" t="s">
        <v>121</v>
      </c>
    </row>
    <row r="9" spans="1:13" ht="22.5" customHeight="1" x14ac:dyDescent="0.25">
      <c r="A9" s="94" t="s">
        <v>208</v>
      </c>
      <c r="B9" s="122">
        <v>2893688.97737</v>
      </c>
      <c r="C9" s="122">
        <v>2769617.5507100001</v>
      </c>
      <c r="D9" s="108">
        <f>(C9-B9)/B9*100</f>
        <v>-4.2876559170766599</v>
      </c>
      <c r="E9" s="124">
        <f t="shared" ref="E9:E22" si="0">C9/C$22*100</f>
        <v>25.667812746309622</v>
      </c>
      <c r="F9" s="122">
        <v>5763953.2551499996</v>
      </c>
      <c r="G9" s="122">
        <v>5189558.9276999999</v>
      </c>
      <c r="H9" s="108">
        <f t="shared" ref="H9:H21" si="1">(G9-F9)/F9*100</f>
        <v>-9.9652842766687542</v>
      </c>
      <c r="I9" s="110">
        <f t="shared" ref="I9:I22" si="2">G9/G$22*100</f>
        <v>25.993966137113905</v>
      </c>
      <c r="J9" s="122">
        <v>42459533.638250001</v>
      </c>
      <c r="K9" s="122">
        <v>36500573.407449998</v>
      </c>
      <c r="L9" s="108">
        <f t="shared" ref="L9:L22" si="3">(K9-J9)/J9*100</f>
        <v>-14.034445789182731</v>
      </c>
      <c r="M9" s="124">
        <f t="shared" ref="M9:M22" si="4">K9/K$22*100</f>
        <v>27.583808137957899</v>
      </c>
    </row>
    <row r="10" spans="1:13" ht="22.5" customHeight="1" x14ac:dyDescent="0.25">
      <c r="A10" s="94" t="s">
        <v>209</v>
      </c>
      <c r="B10" s="122">
        <v>1784163.58375</v>
      </c>
      <c r="C10" s="122">
        <v>2045756.8009599999</v>
      </c>
      <c r="D10" s="108">
        <f t="shared" ref="D10:D22" si="5">(C10-B10)/B10*100</f>
        <v>14.661952502145386</v>
      </c>
      <c r="E10" s="124">
        <f t="shared" si="0"/>
        <v>18.959333384520743</v>
      </c>
      <c r="F10" s="122">
        <v>3573496.5592700001</v>
      </c>
      <c r="G10" s="122">
        <v>3609858.2075899998</v>
      </c>
      <c r="H10" s="108">
        <f t="shared" si="1"/>
        <v>1.0175369618217209</v>
      </c>
      <c r="I10" s="110">
        <f t="shared" si="2"/>
        <v>18.081407941438368</v>
      </c>
      <c r="J10" s="122">
        <v>23586478.692480002</v>
      </c>
      <c r="K10" s="122">
        <v>22208970.532260001</v>
      </c>
      <c r="L10" s="108">
        <f t="shared" si="3"/>
        <v>-5.8402450750700119</v>
      </c>
      <c r="M10" s="124">
        <f t="shared" si="4"/>
        <v>16.783516666025402</v>
      </c>
    </row>
    <row r="11" spans="1:13" ht="22.5" customHeight="1" x14ac:dyDescent="0.25">
      <c r="A11" s="94" t="s">
        <v>210</v>
      </c>
      <c r="B11" s="122">
        <v>1370724.7494300001</v>
      </c>
      <c r="C11" s="122">
        <v>1485691.6574599999</v>
      </c>
      <c r="D11" s="108">
        <f t="shared" si="5"/>
        <v>8.3873081067375086</v>
      </c>
      <c r="E11" s="124">
        <f t="shared" si="0"/>
        <v>13.768852400816773</v>
      </c>
      <c r="F11" s="122">
        <v>2877479.9526900002</v>
      </c>
      <c r="G11" s="122">
        <v>2889743.9882200002</v>
      </c>
      <c r="H11" s="108">
        <f t="shared" si="1"/>
        <v>0.42620750558261966</v>
      </c>
      <c r="I11" s="110">
        <f t="shared" si="2"/>
        <v>14.474429989372982</v>
      </c>
      <c r="J11" s="122">
        <v>20148131.838169999</v>
      </c>
      <c r="K11" s="122">
        <v>18419004.742849998</v>
      </c>
      <c r="L11" s="108">
        <f t="shared" si="3"/>
        <v>-8.5820715747165437</v>
      </c>
      <c r="M11" s="124">
        <f t="shared" si="4"/>
        <v>13.919405792546028</v>
      </c>
    </row>
    <row r="12" spans="1:13" ht="22.5" customHeight="1" x14ac:dyDescent="0.25">
      <c r="A12" s="94" t="s">
        <v>211</v>
      </c>
      <c r="B12" s="122">
        <v>864072.37569999998</v>
      </c>
      <c r="C12" s="122">
        <v>951604.07692000002</v>
      </c>
      <c r="D12" s="108">
        <f t="shared" si="5"/>
        <v>10.130135354586368</v>
      </c>
      <c r="E12" s="124">
        <f t="shared" si="0"/>
        <v>8.8191220656966891</v>
      </c>
      <c r="F12" s="122">
        <v>1784074.85732</v>
      </c>
      <c r="G12" s="122">
        <v>1735138.6990499999</v>
      </c>
      <c r="H12" s="108">
        <f t="shared" si="1"/>
        <v>-2.7429431040528698</v>
      </c>
      <c r="I12" s="110">
        <f t="shared" si="2"/>
        <v>8.691131021859535</v>
      </c>
      <c r="J12" s="122">
        <v>12561991.20101</v>
      </c>
      <c r="K12" s="122">
        <v>11113006.61365</v>
      </c>
      <c r="L12" s="108">
        <f t="shared" si="3"/>
        <v>-11.534672841065992</v>
      </c>
      <c r="M12" s="124">
        <f t="shared" si="4"/>
        <v>8.3981979911639506</v>
      </c>
    </row>
    <row r="13" spans="1:13" ht="22.5" customHeight="1" x14ac:dyDescent="0.25">
      <c r="A13" s="95" t="s">
        <v>212</v>
      </c>
      <c r="B13" s="122">
        <v>874896.86849000002</v>
      </c>
      <c r="C13" s="122">
        <v>873507.99227000005</v>
      </c>
      <c r="D13" s="108">
        <f t="shared" si="5"/>
        <v>-0.15874742155576146</v>
      </c>
      <c r="E13" s="124">
        <f t="shared" si="0"/>
        <v>8.0953558271045498</v>
      </c>
      <c r="F13" s="122">
        <v>1838621.37744</v>
      </c>
      <c r="G13" s="122">
        <v>1604469.9430199999</v>
      </c>
      <c r="H13" s="108">
        <f t="shared" si="1"/>
        <v>-12.735163274671605</v>
      </c>
      <c r="I13" s="110">
        <f t="shared" si="2"/>
        <v>8.0366246819675666</v>
      </c>
      <c r="J13" s="122">
        <v>12567167.86885</v>
      </c>
      <c r="K13" s="122">
        <v>10733134.46579</v>
      </c>
      <c r="L13" s="108">
        <f t="shared" si="3"/>
        <v>-14.593848209873794</v>
      </c>
      <c r="M13" s="124">
        <f t="shared" si="4"/>
        <v>8.1111252285923481</v>
      </c>
    </row>
    <row r="14" spans="1:13" ht="22.5" customHeight="1" x14ac:dyDescent="0.25">
      <c r="A14" s="94" t="s">
        <v>213</v>
      </c>
      <c r="B14" s="122">
        <v>843872.38757000002</v>
      </c>
      <c r="C14" s="122">
        <v>876450.26034000004</v>
      </c>
      <c r="D14" s="108">
        <f t="shared" si="5"/>
        <v>3.8605212411097702</v>
      </c>
      <c r="E14" s="124">
        <f t="shared" si="0"/>
        <v>8.1226237023571617</v>
      </c>
      <c r="F14" s="122">
        <v>1696332.7644700001</v>
      </c>
      <c r="G14" s="122">
        <v>1669143.8117200001</v>
      </c>
      <c r="H14" s="108">
        <f t="shared" si="1"/>
        <v>-1.6028077343948974</v>
      </c>
      <c r="I14" s="110">
        <f t="shared" si="2"/>
        <v>8.3605694287880894</v>
      </c>
      <c r="J14" s="122">
        <v>11885931.17</v>
      </c>
      <c r="K14" s="122">
        <v>10428676.389690001</v>
      </c>
      <c r="L14" s="108">
        <f t="shared" si="3"/>
        <v>-12.260333325739756</v>
      </c>
      <c r="M14" s="124">
        <f t="shared" si="4"/>
        <v>7.8810435511499852</v>
      </c>
    </row>
    <row r="15" spans="1:13" ht="22.5" customHeight="1" x14ac:dyDescent="0.25">
      <c r="A15" s="94" t="s">
        <v>214</v>
      </c>
      <c r="B15" s="122">
        <v>655201.64020999998</v>
      </c>
      <c r="C15" s="122">
        <v>703118.66839000001</v>
      </c>
      <c r="D15" s="108">
        <f t="shared" si="5"/>
        <v>7.313325431334702</v>
      </c>
      <c r="E15" s="124">
        <f t="shared" si="0"/>
        <v>6.51624926121751</v>
      </c>
      <c r="F15" s="122">
        <v>1339639.47755</v>
      </c>
      <c r="G15" s="122">
        <v>1233537.9070600001</v>
      </c>
      <c r="H15" s="108">
        <f t="shared" si="1"/>
        <v>-7.9201585402696351</v>
      </c>
      <c r="I15" s="110">
        <f t="shared" si="2"/>
        <v>6.1786643203558214</v>
      </c>
      <c r="J15" s="122">
        <v>8826105.4493099991</v>
      </c>
      <c r="K15" s="122">
        <v>8308776.4552499996</v>
      </c>
      <c r="L15" s="108">
        <f t="shared" si="3"/>
        <v>-5.8613507059384027</v>
      </c>
      <c r="M15" s="124">
        <f t="shared" si="4"/>
        <v>6.2790163059745048</v>
      </c>
    </row>
    <row r="16" spans="1:13" ht="22.5" customHeight="1" x14ac:dyDescent="0.25">
      <c r="A16" s="94" t="s">
        <v>215</v>
      </c>
      <c r="B16" s="122">
        <v>507865.99748000002</v>
      </c>
      <c r="C16" s="122">
        <v>457325.86992000003</v>
      </c>
      <c r="D16" s="108">
        <f t="shared" si="5"/>
        <v>-9.9514690510443717</v>
      </c>
      <c r="E16" s="124">
        <f t="shared" si="0"/>
        <v>4.2383305919405725</v>
      </c>
      <c r="F16" s="122">
        <v>1016554.95181</v>
      </c>
      <c r="G16" s="122">
        <v>860217.04166999995</v>
      </c>
      <c r="H16" s="108">
        <f t="shared" si="1"/>
        <v>-15.379189276648225</v>
      </c>
      <c r="I16" s="110">
        <f t="shared" si="2"/>
        <v>4.3087385581819344</v>
      </c>
      <c r="J16" s="122">
        <v>6843794.8424500003</v>
      </c>
      <c r="K16" s="122">
        <v>6256364.96741</v>
      </c>
      <c r="L16" s="108">
        <f t="shared" si="3"/>
        <v>-8.5833939877383454</v>
      </c>
      <c r="M16" s="124">
        <f t="shared" si="4"/>
        <v>4.7279906804657257</v>
      </c>
    </row>
    <row r="17" spans="1:13" ht="22.5" customHeight="1" x14ac:dyDescent="0.25">
      <c r="A17" s="94" t="s">
        <v>216</v>
      </c>
      <c r="B17" s="122">
        <v>158132.13078000001</v>
      </c>
      <c r="C17" s="122">
        <v>172367.36017</v>
      </c>
      <c r="D17" s="108">
        <f t="shared" si="5"/>
        <v>9.0021106525179473</v>
      </c>
      <c r="E17" s="124">
        <f t="shared" si="0"/>
        <v>1.5974382900935495</v>
      </c>
      <c r="F17" s="122">
        <v>326483.01551</v>
      </c>
      <c r="G17" s="122">
        <v>332920.70864000003</v>
      </c>
      <c r="H17" s="108">
        <f t="shared" si="1"/>
        <v>1.9718309450014393</v>
      </c>
      <c r="I17" s="110">
        <f t="shared" si="2"/>
        <v>1.6675655382850672</v>
      </c>
      <c r="J17" s="122">
        <v>2245468.6619899999</v>
      </c>
      <c r="K17" s="122">
        <v>2116427.2089200001</v>
      </c>
      <c r="L17" s="108">
        <f t="shared" si="3"/>
        <v>-5.7467492312112478</v>
      </c>
      <c r="M17" s="124">
        <f t="shared" si="4"/>
        <v>1.5994028755966745</v>
      </c>
    </row>
    <row r="18" spans="1:13" ht="22.5" customHeight="1" x14ac:dyDescent="0.25">
      <c r="A18" s="94" t="s">
        <v>217</v>
      </c>
      <c r="B18" s="122">
        <v>195446.82519</v>
      </c>
      <c r="C18" s="122">
        <v>148283.42952000001</v>
      </c>
      <c r="D18" s="108">
        <f t="shared" si="5"/>
        <v>-24.131062566071858</v>
      </c>
      <c r="E18" s="124">
        <f t="shared" si="0"/>
        <v>1.37423714018719</v>
      </c>
      <c r="F18" s="122">
        <v>378352.46763999999</v>
      </c>
      <c r="G18" s="122">
        <v>267701.18982000003</v>
      </c>
      <c r="H18" s="108">
        <f t="shared" si="1"/>
        <v>-29.245554683492632</v>
      </c>
      <c r="I18" s="110">
        <f t="shared" si="2"/>
        <v>1.340887686216182</v>
      </c>
      <c r="J18" s="122">
        <v>2872515.88742</v>
      </c>
      <c r="K18" s="122">
        <v>2115389.0379499998</v>
      </c>
      <c r="L18" s="108">
        <f t="shared" si="3"/>
        <v>-26.357620954710431</v>
      </c>
      <c r="M18" s="124">
        <f t="shared" si="4"/>
        <v>1.598618320556094</v>
      </c>
    </row>
    <row r="19" spans="1:13" ht="22.5" customHeight="1" x14ac:dyDescent="0.25">
      <c r="A19" s="94" t="s">
        <v>218</v>
      </c>
      <c r="B19" s="122">
        <v>151918.56823</v>
      </c>
      <c r="C19" s="122">
        <v>138329.73754999999</v>
      </c>
      <c r="D19" s="108">
        <f t="shared" si="5"/>
        <v>-8.944812236136233</v>
      </c>
      <c r="E19" s="124">
        <f t="shared" si="0"/>
        <v>1.2819899266486598</v>
      </c>
      <c r="F19" s="122">
        <v>298007.48835</v>
      </c>
      <c r="G19" s="122">
        <v>269725.93017000001</v>
      </c>
      <c r="H19" s="108">
        <f t="shared" si="1"/>
        <v>-9.4902172883602951</v>
      </c>
      <c r="I19" s="110">
        <f t="shared" si="2"/>
        <v>1.35102940207828</v>
      </c>
      <c r="J19" s="122">
        <v>1665806.53788</v>
      </c>
      <c r="K19" s="122">
        <v>1881130.29333</v>
      </c>
      <c r="L19" s="108">
        <f t="shared" si="3"/>
        <v>12.9260961914601</v>
      </c>
      <c r="M19" s="124">
        <f t="shared" si="4"/>
        <v>1.4215869026080661</v>
      </c>
    </row>
    <row r="20" spans="1:13" ht="22.5" customHeight="1" x14ac:dyDescent="0.25">
      <c r="A20" s="94" t="s">
        <v>219</v>
      </c>
      <c r="B20" s="122">
        <v>104854.21053</v>
      </c>
      <c r="C20" s="122">
        <v>113771.31225</v>
      </c>
      <c r="D20" s="108">
        <f t="shared" si="5"/>
        <v>8.5042857839730903</v>
      </c>
      <c r="E20" s="124">
        <f t="shared" si="0"/>
        <v>1.0543913321123719</v>
      </c>
      <c r="F20" s="122">
        <v>221570.83689000001</v>
      </c>
      <c r="G20" s="122">
        <v>213853.50468000001</v>
      </c>
      <c r="H20" s="108">
        <f t="shared" si="1"/>
        <v>-3.4830090089118104</v>
      </c>
      <c r="I20" s="110">
        <f t="shared" si="2"/>
        <v>1.0711701777358453</v>
      </c>
      <c r="J20" s="122">
        <v>1617946.34351</v>
      </c>
      <c r="K20" s="122">
        <v>1426651.29186</v>
      </c>
      <c r="L20" s="108">
        <f t="shared" si="3"/>
        <v>-11.823324822688578</v>
      </c>
      <c r="M20" s="124">
        <f t="shared" si="4"/>
        <v>1.0781330768465114</v>
      </c>
    </row>
    <row r="21" spans="1:13" ht="22.5" customHeight="1" x14ac:dyDescent="0.25">
      <c r="A21" s="94" t="s">
        <v>220</v>
      </c>
      <c r="B21" s="122">
        <v>56543.936659999999</v>
      </c>
      <c r="C21" s="122">
        <v>54411.203070000003</v>
      </c>
      <c r="D21" s="108">
        <f t="shared" si="5"/>
        <v>-3.7718166013522771</v>
      </c>
      <c r="E21" s="124">
        <f t="shared" si="0"/>
        <v>0.50426333099462062</v>
      </c>
      <c r="F21" s="122">
        <v>103421.93388</v>
      </c>
      <c r="G21" s="122">
        <v>88605.358970000001</v>
      </c>
      <c r="H21" s="108">
        <f t="shared" si="1"/>
        <v>-14.326337126118336</v>
      </c>
      <c r="I21" s="110">
        <f t="shared" si="2"/>
        <v>0.44381511660640821</v>
      </c>
      <c r="J21" s="122">
        <v>1009760.55817</v>
      </c>
      <c r="K21" s="122">
        <v>817979.61019000004</v>
      </c>
      <c r="L21" s="108">
        <f t="shared" si="3"/>
        <v>-18.992715295551516</v>
      </c>
      <c r="M21" s="124">
        <f t="shared" si="4"/>
        <v>0.61815447051681949</v>
      </c>
    </row>
    <row r="22" spans="1:13" ht="24" customHeight="1" x14ac:dyDescent="0.2">
      <c r="A22" s="113" t="s">
        <v>42</v>
      </c>
      <c r="B22" s="123">
        <f>SUM(B9:B21)</f>
        <v>10461382.251389999</v>
      </c>
      <c r="C22" s="123">
        <f>SUM(C9:C21)</f>
        <v>10790235.919529999</v>
      </c>
      <c r="D22" s="121">
        <f t="shared" si="5"/>
        <v>3.1435011190448101</v>
      </c>
      <c r="E22" s="125">
        <f t="shared" si="0"/>
        <v>100</v>
      </c>
      <c r="F22" s="111">
        <f>SUM(F9:F21)</f>
        <v>21217988.937970001</v>
      </c>
      <c r="G22" s="111">
        <f>SUM(G9:G21)</f>
        <v>19964475.218310002</v>
      </c>
      <c r="H22" s="121">
        <f>(G22-F22)/F22*100</f>
        <v>-5.9077876010049755</v>
      </c>
      <c r="I22" s="115">
        <f t="shared" si="2"/>
        <v>100</v>
      </c>
      <c r="J22" s="123">
        <f>SUM(J9:J21)</f>
        <v>148290632.68949002</v>
      </c>
      <c r="K22" s="123">
        <f>SUM(K9:K21)</f>
        <v>132326085.01659998</v>
      </c>
      <c r="L22" s="121">
        <f t="shared" si="3"/>
        <v>-10.765715529934152</v>
      </c>
      <c r="M22" s="125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M17" sqref="M17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112</v>
      </c>
    </row>
    <row r="22" spans="3:14" x14ac:dyDescent="0.2">
      <c r="C22" s="109" t="s">
        <v>119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72"/>
      <c r="I26" s="172"/>
      <c r="N26" t="s">
        <v>43</v>
      </c>
    </row>
    <row r="27" spans="3:14" x14ac:dyDescent="0.2">
      <c r="H27" s="172"/>
      <c r="I27" s="172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72"/>
      <c r="I39" s="172"/>
    </row>
    <row r="40" spans="8:9" x14ac:dyDescent="0.2">
      <c r="H40" s="172"/>
      <c r="I40" s="172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72"/>
      <c r="I51" s="172"/>
    </row>
    <row r="52" spans="3:9" x14ac:dyDescent="0.2">
      <c r="H52" s="172"/>
      <c r="I52" s="172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K26" sqref="K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0" t="s">
        <v>123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4" t="s">
        <v>105</v>
      </c>
      <c r="C4" s="104" t="s">
        <v>44</v>
      </c>
      <c r="D4" s="104" t="s">
        <v>45</v>
      </c>
      <c r="E4" s="104" t="s">
        <v>46</v>
      </c>
      <c r="F4" s="104" t="s">
        <v>47</v>
      </c>
      <c r="G4" s="104" t="s">
        <v>48</v>
      </c>
      <c r="H4" s="104" t="s">
        <v>49</v>
      </c>
      <c r="I4" s="104" t="s">
        <v>0</v>
      </c>
      <c r="J4" s="104" t="s">
        <v>104</v>
      </c>
      <c r="K4" s="104" t="s">
        <v>50</v>
      </c>
      <c r="L4" s="104" t="s">
        <v>51</v>
      </c>
      <c r="M4" s="104" t="s">
        <v>52</v>
      </c>
      <c r="N4" s="104" t="s">
        <v>53</v>
      </c>
      <c r="O4" s="105" t="s">
        <v>103</v>
      </c>
      <c r="P4" s="105" t="s">
        <v>102</v>
      </c>
    </row>
    <row r="5" spans="1:16" x14ac:dyDescent="0.2">
      <c r="A5" s="96" t="s">
        <v>101</v>
      </c>
      <c r="B5" s="97" t="s">
        <v>178</v>
      </c>
      <c r="C5" s="126">
        <v>1067302.3491400001</v>
      </c>
      <c r="D5" s="126">
        <v>1145732.34947</v>
      </c>
      <c r="E5" s="126">
        <v>0</v>
      </c>
      <c r="F5" s="126">
        <v>0</v>
      </c>
      <c r="G5" s="126">
        <v>0</v>
      </c>
      <c r="H5" s="126">
        <v>0</v>
      </c>
      <c r="I5" s="98">
        <v>0</v>
      </c>
      <c r="J5" s="98">
        <v>0</v>
      </c>
      <c r="K5" s="98">
        <v>0</v>
      </c>
      <c r="L5" s="98">
        <v>0</v>
      </c>
      <c r="M5" s="98">
        <v>0</v>
      </c>
      <c r="N5" s="98">
        <v>0</v>
      </c>
      <c r="O5" s="126">
        <v>2213034.6986099998</v>
      </c>
      <c r="P5" s="99">
        <f t="shared" ref="P5:P24" si="0">O5/O$26*100</f>
        <v>3.3179516275199274</v>
      </c>
    </row>
    <row r="6" spans="1:16" x14ac:dyDescent="0.2">
      <c r="A6" s="96" t="s">
        <v>100</v>
      </c>
      <c r="B6" s="97" t="s">
        <v>179</v>
      </c>
      <c r="C6" s="126">
        <v>629517.07857999997</v>
      </c>
      <c r="D6" s="126">
        <v>706367.16738</v>
      </c>
      <c r="E6" s="126">
        <v>0</v>
      </c>
      <c r="F6" s="126">
        <v>0</v>
      </c>
      <c r="G6" s="126">
        <v>0</v>
      </c>
      <c r="H6" s="126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126">
        <v>1335884.24596</v>
      </c>
      <c r="P6" s="99">
        <f t="shared" si="0"/>
        <v>2.0028602854013942</v>
      </c>
    </row>
    <row r="7" spans="1:16" x14ac:dyDescent="0.2">
      <c r="A7" s="96" t="s">
        <v>99</v>
      </c>
      <c r="B7" s="97" t="s">
        <v>181</v>
      </c>
      <c r="C7" s="126">
        <v>557752.91339999996</v>
      </c>
      <c r="D7" s="126">
        <v>589605.21666999999</v>
      </c>
      <c r="E7" s="126">
        <v>0</v>
      </c>
      <c r="F7" s="126">
        <v>0</v>
      </c>
      <c r="G7" s="126">
        <v>0</v>
      </c>
      <c r="H7" s="126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126">
        <v>1147358.13007</v>
      </c>
      <c r="P7" s="99">
        <f t="shared" si="0"/>
        <v>1.7202074497092454</v>
      </c>
    </row>
    <row r="8" spans="1:16" x14ac:dyDescent="0.2">
      <c r="A8" s="96" t="s">
        <v>98</v>
      </c>
      <c r="B8" s="97" t="s">
        <v>180</v>
      </c>
      <c r="C8" s="126">
        <v>439195.23431999999</v>
      </c>
      <c r="D8" s="126">
        <v>689612.64046000002</v>
      </c>
      <c r="E8" s="126">
        <v>0</v>
      </c>
      <c r="F8" s="126">
        <v>0</v>
      </c>
      <c r="G8" s="126">
        <v>0</v>
      </c>
      <c r="H8" s="126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126">
        <v>1128807.87478</v>
      </c>
      <c r="P8" s="99">
        <f t="shared" si="0"/>
        <v>1.6923954819307812</v>
      </c>
    </row>
    <row r="9" spans="1:16" x14ac:dyDescent="0.2">
      <c r="A9" s="96" t="s">
        <v>97</v>
      </c>
      <c r="B9" s="97" t="s">
        <v>182</v>
      </c>
      <c r="C9" s="126">
        <v>415161.16392999998</v>
      </c>
      <c r="D9" s="126">
        <v>512810.18050999998</v>
      </c>
      <c r="E9" s="126">
        <v>0</v>
      </c>
      <c r="F9" s="126">
        <v>0</v>
      </c>
      <c r="G9" s="126">
        <v>0</v>
      </c>
      <c r="H9" s="126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126">
        <v>927971.34444000002</v>
      </c>
      <c r="P9" s="99">
        <f t="shared" si="0"/>
        <v>1.3912859271978162</v>
      </c>
    </row>
    <row r="10" spans="1:16" x14ac:dyDescent="0.2">
      <c r="A10" s="96" t="s">
        <v>96</v>
      </c>
      <c r="B10" s="97" t="s">
        <v>183</v>
      </c>
      <c r="C10" s="126">
        <v>448719.29229000001</v>
      </c>
      <c r="D10" s="126">
        <v>476479.04200000002</v>
      </c>
      <c r="E10" s="126">
        <v>0</v>
      </c>
      <c r="F10" s="126">
        <v>0</v>
      </c>
      <c r="G10" s="126">
        <v>0</v>
      </c>
      <c r="H10" s="126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126">
        <v>925198.33429000003</v>
      </c>
      <c r="P10" s="99">
        <f t="shared" si="0"/>
        <v>1.3871284173557423</v>
      </c>
    </row>
    <row r="11" spans="1:16" x14ac:dyDescent="0.2">
      <c r="A11" s="96" t="s">
        <v>95</v>
      </c>
      <c r="B11" s="97" t="s">
        <v>184</v>
      </c>
      <c r="C11" s="126">
        <v>377647.11129999999</v>
      </c>
      <c r="D11" s="126">
        <v>423066.35093999997</v>
      </c>
      <c r="E11" s="126">
        <v>0</v>
      </c>
      <c r="F11" s="126">
        <v>0</v>
      </c>
      <c r="G11" s="126">
        <v>0</v>
      </c>
      <c r="H11" s="126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126">
        <v>800713.46224000002</v>
      </c>
      <c r="P11" s="99">
        <f t="shared" si="0"/>
        <v>1.2004911341358573</v>
      </c>
    </row>
    <row r="12" spans="1:16" x14ac:dyDescent="0.2">
      <c r="A12" s="96" t="s">
        <v>94</v>
      </c>
      <c r="B12" s="97" t="s">
        <v>185</v>
      </c>
      <c r="C12" s="126">
        <v>259952.25109999999</v>
      </c>
      <c r="D12" s="126">
        <v>298728.33789999998</v>
      </c>
      <c r="E12" s="126">
        <v>0</v>
      </c>
      <c r="F12" s="126">
        <v>0</v>
      </c>
      <c r="G12" s="126">
        <v>0</v>
      </c>
      <c r="H12" s="126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126">
        <v>558680.58900000004</v>
      </c>
      <c r="P12" s="99">
        <f t="shared" si="0"/>
        <v>0.83761685738620795</v>
      </c>
    </row>
    <row r="13" spans="1:16" x14ac:dyDescent="0.2">
      <c r="A13" s="96" t="s">
        <v>93</v>
      </c>
      <c r="B13" s="97" t="s">
        <v>187</v>
      </c>
      <c r="C13" s="126">
        <v>249598.81182999999</v>
      </c>
      <c r="D13" s="126">
        <v>295144.47824000003</v>
      </c>
      <c r="E13" s="126">
        <v>0</v>
      </c>
      <c r="F13" s="126">
        <v>0</v>
      </c>
      <c r="G13" s="126">
        <v>0</v>
      </c>
      <c r="H13" s="126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126">
        <v>544743.29006999999</v>
      </c>
      <c r="P13" s="99">
        <f t="shared" si="0"/>
        <v>0.81672098815421135</v>
      </c>
    </row>
    <row r="14" spans="1:16" x14ac:dyDescent="0.2">
      <c r="A14" s="96" t="s">
        <v>92</v>
      </c>
      <c r="B14" s="97" t="s">
        <v>186</v>
      </c>
      <c r="C14" s="126">
        <v>243855.7132</v>
      </c>
      <c r="D14" s="126">
        <v>296414.31400999997</v>
      </c>
      <c r="E14" s="126">
        <v>0</v>
      </c>
      <c r="F14" s="126">
        <v>0</v>
      </c>
      <c r="G14" s="126">
        <v>0</v>
      </c>
      <c r="H14" s="126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126">
        <v>540270.02720999997</v>
      </c>
      <c r="P14" s="99">
        <f t="shared" si="0"/>
        <v>0.81001432883432645</v>
      </c>
    </row>
    <row r="15" spans="1:16" x14ac:dyDescent="0.2">
      <c r="A15" s="96" t="s">
        <v>91</v>
      </c>
      <c r="B15" s="97" t="s">
        <v>221</v>
      </c>
      <c r="C15" s="126">
        <v>264355.26712999999</v>
      </c>
      <c r="D15" s="126">
        <v>257078.71090999999</v>
      </c>
      <c r="E15" s="126">
        <v>0</v>
      </c>
      <c r="F15" s="126">
        <v>0</v>
      </c>
      <c r="G15" s="126">
        <v>0</v>
      </c>
      <c r="H15" s="126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126">
        <v>521433.97804000002</v>
      </c>
      <c r="P15" s="99">
        <f t="shared" si="0"/>
        <v>0.78177387691601674</v>
      </c>
    </row>
    <row r="16" spans="1:16" x14ac:dyDescent="0.2">
      <c r="A16" s="96" t="s">
        <v>90</v>
      </c>
      <c r="B16" s="97" t="s">
        <v>222</v>
      </c>
      <c r="C16" s="126">
        <v>213977.7953</v>
      </c>
      <c r="D16" s="126">
        <v>274284.01519000001</v>
      </c>
      <c r="E16" s="126">
        <v>0</v>
      </c>
      <c r="F16" s="126">
        <v>0</v>
      </c>
      <c r="G16" s="126">
        <v>0</v>
      </c>
      <c r="H16" s="126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126">
        <v>488261.81049</v>
      </c>
      <c r="P16" s="99">
        <f t="shared" si="0"/>
        <v>0.73203961500859294</v>
      </c>
    </row>
    <row r="17" spans="1:16" x14ac:dyDescent="0.2">
      <c r="A17" s="96" t="s">
        <v>89</v>
      </c>
      <c r="B17" s="97" t="s">
        <v>223</v>
      </c>
      <c r="C17" s="126">
        <v>189932.90072999999</v>
      </c>
      <c r="D17" s="126">
        <v>237122.05624999999</v>
      </c>
      <c r="E17" s="126">
        <v>0</v>
      </c>
      <c r="F17" s="126">
        <v>0</v>
      </c>
      <c r="G17" s="126">
        <v>0</v>
      </c>
      <c r="H17" s="126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126">
        <v>427054.95698000002</v>
      </c>
      <c r="P17" s="99">
        <f t="shared" si="0"/>
        <v>0.64027359825954111</v>
      </c>
    </row>
    <row r="18" spans="1:16" x14ac:dyDescent="0.2">
      <c r="A18" s="96" t="s">
        <v>88</v>
      </c>
      <c r="B18" s="97" t="s">
        <v>224</v>
      </c>
      <c r="C18" s="126">
        <v>181886.67262</v>
      </c>
      <c r="D18" s="126">
        <v>221063.20131999999</v>
      </c>
      <c r="E18" s="126">
        <v>0</v>
      </c>
      <c r="F18" s="126">
        <v>0</v>
      </c>
      <c r="G18" s="126">
        <v>0</v>
      </c>
      <c r="H18" s="126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126">
        <v>402949.87394000002</v>
      </c>
      <c r="P18" s="99">
        <f t="shared" si="0"/>
        <v>0.6041334059912925</v>
      </c>
    </row>
    <row r="19" spans="1:16" x14ac:dyDescent="0.2">
      <c r="A19" s="96" t="s">
        <v>87</v>
      </c>
      <c r="B19" s="97" t="s">
        <v>225</v>
      </c>
      <c r="C19" s="126">
        <v>185859.14304</v>
      </c>
      <c r="D19" s="126">
        <v>202981.21040000001</v>
      </c>
      <c r="E19" s="126">
        <v>0</v>
      </c>
      <c r="F19" s="126">
        <v>0</v>
      </c>
      <c r="G19" s="126">
        <v>0</v>
      </c>
      <c r="H19" s="126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126">
        <v>388840.35343999998</v>
      </c>
      <c r="P19" s="99">
        <f t="shared" si="0"/>
        <v>0.58297932895133242</v>
      </c>
    </row>
    <row r="20" spans="1:16" x14ac:dyDescent="0.2">
      <c r="A20" s="96" t="s">
        <v>86</v>
      </c>
      <c r="B20" s="97" t="s">
        <v>226</v>
      </c>
      <c r="C20" s="126">
        <v>172873.23449999999</v>
      </c>
      <c r="D20" s="126">
        <v>208928.27833999999</v>
      </c>
      <c r="E20" s="126">
        <v>0</v>
      </c>
      <c r="F20" s="126">
        <v>0</v>
      </c>
      <c r="G20" s="126">
        <v>0</v>
      </c>
      <c r="H20" s="126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126">
        <v>381801.51283999998</v>
      </c>
      <c r="P20" s="99">
        <f t="shared" si="0"/>
        <v>0.57242615839359445</v>
      </c>
    </row>
    <row r="21" spans="1:16" x14ac:dyDescent="0.2">
      <c r="A21" s="96" t="s">
        <v>85</v>
      </c>
      <c r="B21" s="97" t="s">
        <v>227</v>
      </c>
      <c r="C21" s="126">
        <v>123778.06074</v>
      </c>
      <c r="D21" s="126">
        <v>154109.15729</v>
      </c>
      <c r="E21" s="126">
        <v>0</v>
      </c>
      <c r="F21" s="126">
        <v>0</v>
      </c>
      <c r="G21" s="126">
        <v>0</v>
      </c>
      <c r="H21" s="126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126">
        <v>277887.21802999999</v>
      </c>
      <c r="P21" s="99">
        <f t="shared" si="0"/>
        <v>0.41662986482260717</v>
      </c>
    </row>
    <row r="22" spans="1:16" x14ac:dyDescent="0.2">
      <c r="A22" s="96" t="s">
        <v>84</v>
      </c>
      <c r="B22" s="97" t="s">
        <v>228</v>
      </c>
      <c r="C22" s="126">
        <v>158477.26269</v>
      </c>
      <c r="D22" s="126">
        <v>107858.67157999999</v>
      </c>
      <c r="E22" s="126">
        <v>0</v>
      </c>
      <c r="F22" s="126">
        <v>0</v>
      </c>
      <c r="G22" s="126">
        <v>0</v>
      </c>
      <c r="H22" s="126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126">
        <v>266335.93427000003</v>
      </c>
      <c r="P22" s="99">
        <f t="shared" si="0"/>
        <v>0.39931129282935768</v>
      </c>
    </row>
    <row r="23" spans="1:16" x14ac:dyDescent="0.2">
      <c r="A23" s="96" t="s">
        <v>83</v>
      </c>
      <c r="B23" s="97" t="s">
        <v>229</v>
      </c>
      <c r="C23" s="126">
        <v>103623.70857</v>
      </c>
      <c r="D23" s="126">
        <v>156788.76527</v>
      </c>
      <c r="E23" s="126">
        <v>0</v>
      </c>
      <c r="F23" s="126">
        <v>0</v>
      </c>
      <c r="G23" s="126">
        <v>0</v>
      </c>
      <c r="H23" s="126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126">
        <v>260412.47383999999</v>
      </c>
      <c r="P23" s="99">
        <f t="shared" si="0"/>
        <v>0.39043038590701573</v>
      </c>
    </row>
    <row r="24" spans="1:16" x14ac:dyDescent="0.2">
      <c r="A24" s="96" t="s">
        <v>82</v>
      </c>
      <c r="B24" s="97" t="s">
        <v>230</v>
      </c>
      <c r="C24" s="126">
        <v>110520.45398999999</v>
      </c>
      <c r="D24" s="126">
        <v>126271.70957000001</v>
      </c>
      <c r="E24" s="126">
        <v>0</v>
      </c>
      <c r="F24" s="126">
        <v>0</v>
      </c>
      <c r="G24" s="126">
        <v>0</v>
      </c>
      <c r="H24" s="126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126">
        <v>236792.16355999999</v>
      </c>
      <c r="P24" s="99">
        <f t="shared" si="0"/>
        <v>0.35501700220124904</v>
      </c>
    </row>
    <row r="25" spans="1:16" x14ac:dyDescent="0.2">
      <c r="A25" s="100"/>
      <c r="B25" s="173" t="s">
        <v>81</v>
      </c>
      <c r="C25" s="173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7">
        <f>SUM(O5:O24)</f>
        <v>13774432.2721</v>
      </c>
      <c r="P25" s="102">
        <f>SUM(P5:P24)</f>
        <v>20.651687026906103</v>
      </c>
    </row>
    <row r="26" spans="1:16" ht="13.5" customHeight="1" x14ac:dyDescent="0.2">
      <c r="A26" s="100"/>
      <c r="B26" s="174" t="s">
        <v>80</v>
      </c>
      <c r="C26" s="174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7">
        <v>66698823.462480046</v>
      </c>
      <c r="P26" s="98">
        <f>O26/O$26*100</f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19" zoomScaleNormal="100" workbookViewId="0">
      <selection activeCell="N18" sqref="N18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9" workbookViewId="0">
      <selection activeCell="I18" sqref="I18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Melis Tutan</cp:lastModifiedBy>
  <cp:lastPrinted>2016-02-26T09:44:09Z</cp:lastPrinted>
  <dcterms:created xsi:type="dcterms:W3CDTF">2013-08-01T04:41:02Z</dcterms:created>
  <dcterms:modified xsi:type="dcterms:W3CDTF">2016-03-04T08:02:44Z</dcterms:modified>
</cp:coreProperties>
</file>