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evsalalhas\Desktop\aylık ihracat rakamları,\11. Ocak 17\"/>
    </mc:Choice>
  </mc:AlternateContent>
  <bookViews>
    <workbookView xWindow="240" yWindow="480" windowWidth="15570" windowHeight="7590" tabRatio="900"/>
  </bookViews>
  <sheets>
    <sheet name="SEKTOR_USD" sheetId="1" r:id="rId1"/>
    <sheet name="SECILMIS_ISTATISTIK" sheetId="14" r:id="rId2"/>
    <sheet name="SEKTOR_TL" sheetId="2" r:id="rId3"/>
    <sheet name="USDvsTL" sheetId="3" r:id="rId4"/>
    <sheet name="GEN_SEK" sheetId="4" r:id="rId5"/>
    <sheet name="Toplam İhracat  bar gra" sheetId="15" r:id="rId6"/>
    <sheet name="ULKE" sheetId="23" r:id="rId7"/>
    <sheet name="KARŞL." sheetId="16" r:id="rId8"/>
    <sheet name="SEKT1" sheetId="17" r:id="rId9"/>
    <sheet name="SEKT2 " sheetId="18" r:id="rId10"/>
    <sheet name="SEKT3 " sheetId="19" r:id="rId11"/>
    <sheet name="SEKT4 " sheetId="20" r:id="rId12"/>
    <sheet name="SEKT5 " sheetId="21" r:id="rId13"/>
    <sheet name="2002_2016_AYLIK_IHR" sheetId="22" r:id="rId14"/>
  </sheets>
  <calcPr calcId="152511"/>
</workbook>
</file>

<file path=xl/calcChain.xml><?xml version="1.0" encoding="utf-8"?>
<calcChain xmlns="http://schemas.openxmlformats.org/spreadsheetml/2006/main">
  <c r="C77" i="22" l="1"/>
  <c r="M10" i="1"/>
  <c r="M11" i="1"/>
  <c r="M12" i="1"/>
  <c r="M13" i="1"/>
  <c r="M14" i="1"/>
  <c r="M15" i="1"/>
  <c r="M16" i="1"/>
  <c r="M17" i="1"/>
  <c r="M19" i="1"/>
  <c r="M21" i="1"/>
  <c r="M24" i="1"/>
  <c r="M25" i="1"/>
  <c r="M26" i="1"/>
  <c r="M28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46" i="1"/>
  <c r="L10" i="1"/>
  <c r="L11" i="1"/>
  <c r="L12" i="1"/>
  <c r="L13" i="1"/>
  <c r="L14" i="1"/>
  <c r="L15" i="1"/>
  <c r="L16" i="1"/>
  <c r="L17" i="1"/>
  <c r="L19" i="1"/>
  <c r="L21" i="1"/>
  <c r="L24" i="1"/>
  <c r="L25" i="1"/>
  <c r="L26" i="1"/>
  <c r="L28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46" i="1"/>
  <c r="O76" i="22" l="1"/>
  <c r="D59" i="22" l="1"/>
  <c r="E59" i="22"/>
  <c r="F59" i="22"/>
  <c r="G59" i="22"/>
  <c r="H59" i="22"/>
  <c r="I59" i="22"/>
  <c r="J59" i="22"/>
  <c r="K59" i="22"/>
  <c r="L59" i="22"/>
  <c r="M59" i="22"/>
  <c r="N59" i="22"/>
  <c r="C59" i="22"/>
  <c r="C58" i="22"/>
  <c r="D25" i="22"/>
  <c r="E25" i="22"/>
  <c r="F25" i="22"/>
  <c r="G25" i="22"/>
  <c r="H25" i="22"/>
  <c r="I25" i="22"/>
  <c r="J25" i="22"/>
  <c r="K25" i="22"/>
  <c r="L25" i="22"/>
  <c r="M25" i="22"/>
  <c r="N25" i="22"/>
  <c r="C25" i="22"/>
  <c r="C24" i="22"/>
  <c r="D3" i="22"/>
  <c r="E3" i="22"/>
  <c r="F3" i="22"/>
  <c r="G3" i="22"/>
  <c r="H3" i="22"/>
  <c r="I3" i="22"/>
  <c r="J3" i="22"/>
  <c r="K3" i="22"/>
  <c r="L3" i="22"/>
  <c r="M3" i="22"/>
  <c r="N3" i="22"/>
  <c r="C3" i="22"/>
  <c r="C2" i="22"/>
  <c r="K22" i="4" l="1"/>
  <c r="J22" i="4"/>
  <c r="G22" i="4"/>
  <c r="F22" i="4"/>
  <c r="C22" i="4"/>
  <c r="B22" i="4"/>
  <c r="D76" i="14" l="1"/>
  <c r="D75" i="14"/>
  <c r="D74" i="14"/>
  <c r="D73" i="14"/>
  <c r="D72" i="14"/>
  <c r="D71" i="14"/>
  <c r="D70" i="14"/>
  <c r="D69" i="14"/>
  <c r="D68" i="14"/>
  <c r="D67" i="14"/>
  <c r="D31" i="14" l="1"/>
  <c r="D30" i="14"/>
  <c r="D29" i="14"/>
  <c r="D28" i="14"/>
  <c r="D27" i="14"/>
  <c r="D26" i="14"/>
  <c r="D25" i="14"/>
  <c r="D24" i="14"/>
  <c r="D23" i="14"/>
  <c r="D22" i="14"/>
  <c r="A43" i="2" l="1"/>
  <c r="A31" i="2"/>
  <c r="A32" i="2"/>
  <c r="A33" i="2"/>
  <c r="A34" i="2"/>
  <c r="A35" i="2"/>
  <c r="A36" i="2"/>
  <c r="A37" i="2"/>
  <c r="A38" i="2"/>
  <c r="A39" i="2"/>
  <c r="A40" i="2"/>
  <c r="A41" i="2"/>
  <c r="A30" i="2"/>
  <c r="A28" i="2"/>
  <c r="A25" i="2"/>
  <c r="A26" i="2"/>
  <c r="A24" i="2"/>
  <c r="A21" i="2"/>
  <c r="A19" i="2"/>
  <c r="A11" i="2"/>
  <c r="A12" i="2"/>
  <c r="A13" i="2"/>
  <c r="A14" i="2"/>
  <c r="A15" i="2"/>
  <c r="A16" i="2"/>
  <c r="A17" i="2"/>
  <c r="A10" i="2"/>
  <c r="K43" i="2" l="1"/>
  <c r="K41" i="2"/>
  <c r="K40" i="2"/>
  <c r="K39" i="2"/>
  <c r="K38" i="2"/>
  <c r="K37" i="2"/>
  <c r="K36" i="2"/>
  <c r="K35" i="2"/>
  <c r="K34" i="2"/>
  <c r="K33" i="2"/>
  <c r="K32" i="2"/>
  <c r="K31" i="2"/>
  <c r="K30" i="2"/>
  <c r="K28" i="2"/>
  <c r="K26" i="2"/>
  <c r="K25" i="2"/>
  <c r="K24" i="2"/>
  <c r="K21" i="2"/>
  <c r="K19" i="2"/>
  <c r="K17" i="2"/>
  <c r="K16" i="2"/>
  <c r="K15" i="2"/>
  <c r="K14" i="2"/>
  <c r="K13" i="2"/>
  <c r="K12" i="2"/>
  <c r="K11" i="2"/>
  <c r="K10" i="2"/>
  <c r="J43" i="2"/>
  <c r="J41" i="2"/>
  <c r="J40" i="2"/>
  <c r="J39" i="2"/>
  <c r="J38" i="2"/>
  <c r="J37" i="2"/>
  <c r="J36" i="2"/>
  <c r="J35" i="2"/>
  <c r="J34" i="2"/>
  <c r="J33" i="2"/>
  <c r="J32" i="2"/>
  <c r="J31" i="2"/>
  <c r="J30" i="2"/>
  <c r="J28" i="2"/>
  <c r="J26" i="2"/>
  <c r="J25" i="2"/>
  <c r="J24" i="2"/>
  <c r="J21" i="2"/>
  <c r="J19" i="2"/>
  <c r="J17" i="2"/>
  <c r="J16" i="2"/>
  <c r="J15" i="2"/>
  <c r="J14" i="2"/>
  <c r="J13" i="2"/>
  <c r="J12" i="2"/>
  <c r="J11" i="2"/>
  <c r="J10" i="2"/>
  <c r="G43" i="2"/>
  <c r="G41" i="2"/>
  <c r="G40" i="2"/>
  <c r="G39" i="2"/>
  <c r="G38" i="2"/>
  <c r="G37" i="2"/>
  <c r="G36" i="2"/>
  <c r="G35" i="2"/>
  <c r="G34" i="2"/>
  <c r="G33" i="2"/>
  <c r="G32" i="2"/>
  <c r="G31" i="2"/>
  <c r="G30" i="2"/>
  <c r="G28" i="2"/>
  <c r="G26" i="2"/>
  <c r="G25" i="2"/>
  <c r="G24" i="2"/>
  <c r="G21" i="2"/>
  <c r="G19" i="2"/>
  <c r="G17" i="2"/>
  <c r="G16" i="2"/>
  <c r="G15" i="2"/>
  <c r="G14" i="2"/>
  <c r="G13" i="2"/>
  <c r="G12" i="2"/>
  <c r="G11" i="2"/>
  <c r="G10" i="2"/>
  <c r="F43" i="2"/>
  <c r="F41" i="2"/>
  <c r="F40" i="2"/>
  <c r="F39" i="2"/>
  <c r="F38" i="2"/>
  <c r="F37" i="2"/>
  <c r="F36" i="2"/>
  <c r="F35" i="2"/>
  <c r="F34" i="2"/>
  <c r="F33" i="2"/>
  <c r="F32" i="2"/>
  <c r="F31" i="2"/>
  <c r="F30" i="2"/>
  <c r="F28" i="2"/>
  <c r="F26" i="2"/>
  <c r="F25" i="2"/>
  <c r="F24" i="2"/>
  <c r="F21" i="2"/>
  <c r="F19" i="2"/>
  <c r="F17" i="2"/>
  <c r="F16" i="2"/>
  <c r="F15" i="2"/>
  <c r="F14" i="2"/>
  <c r="F13" i="2"/>
  <c r="F12" i="2"/>
  <c r="F11" i="2"/>
  <c r="F10" i="2"/>
  <c r="C43" i="2" l="1"/>
  <c r="C41" i="2"/>
  <c r="C40" i="2"/>
  <c r="C39" i="2"/>
  <c r="C38" i="2"/>
  <c r="C37" i="2"/>
  <c r="C36" i="2"/>
  <c r="C35" i="2"/>
  <c r="C34" i="2"/>
  <c r="C33" i="2"/>
  <c r="C32" i="2"/>
  <c r="C31" i="2"/>
  <c r="C30" i="2"/>
  <c r="C28" i="2"/>
  <c r="C26" i="2"/>
  <c r="C25" i="2"/>
  <c r="C24" i="2"/>
  <c r="C21" i="2"/>
  <c r="C19" i="2"/>
  <c r="C17" i="2"/>
  <c r="C16" i="2"/>
  <c r="C15" i="2"/>
  <c r="C14" i="2"/>
  <c r="C13" i="2"/>
  <c r="C12" i="2"/>
  <c r="C11" i="2"/>
  <c r="C10" i="2"/>
  <c r="B43" i="2"/>
  <c r="B41" i="2"/>
  <c r="B40" i="2"/>
  <c r="B39" i="2"/>
  <c r="B38" i="2"/>
  <c r="B37" i="2"/>
  <c r="B36" i="2"/>
  <c r="B35" i="2"/>
  <c r="B34" i="2"/>
  <c r="B33" i="2"/>
  <c r="B32" i="2"/>
  <c r="B31" i="2"/>
  <c r="B30" i="2"/>
  <c r="B28" i="2"/>
  <c r="B26" i="2"/>
  <c r="B25" i="2"/>
  <c r="B24" i="2"/>
  <c r="B21" i="2"/>
  <c r="B19" i="2"/>
  <c r="B17" i="2"/>
  <c r="B16" i="2"/>
  <c r="B15" i="2"/>
  <c r="B14" i="2"/>
  <c r="B13" i="2"/>
  <c r="B12" i="2"/>
  <c r="B11" i="2"/>
  <c r="B10" i="2"/>
  <c r="K7" i="2" l="1"/>
  <c r="J7" i="2"/>
  <c r="G7" i="2"/>
  <c r="F7" i="2"/>
  <c r="C7" i="2"/>
  <c r="B7" i="2"/>
  <c r="F6" i="2"/>
  <c r="B6" i="2"/>
  <c r="K42" i="1" l="1"/>
  <c r="J42" i="1"/>
  <c r="J42" i="2" s="1"/>
  <c r="G42" i="1"/>
  <c r="F42" i="1"/>
  <c r="F42" i="2" s="1"/>
  <c r="C42" i="1"/>
  <c r="C42" i="2" s="1"/>
  <c r="B42" i="1"/>
  <c r="B42" i="2" s="1"/>
  <c r="K29" i="1"/>
  <c r="J29" i="1"/>
  <c r="J29" i="2" s="1"/>
  <c r="G29" i="1"/>
  <c r="F29" i="1"/>
  <c r="F29" i="2" s="1"/>
  <c r="C29" i="1"/>
  <c r="C29" i="2" s="1"/>
  <c r="B29" i="1"/>
  <c r="B29" i="2" s="1"/>
  <c r="K27" i="1"/>
  <c r="J27" i="1"/>
  <c r="J27" i="2" s="1"/>
  <c r="G27" i="1"/>
  <c r="F27" i="1"/>
  <c r="F27" i="2" s="1"/>
  <c r="C27" i="1"/>
  <c r="C27" i="2" s="1"/>
  <c r="B27" i="1"/>
  <c r="B27" i="2" s="1"/>
  <c r="K23" i="1"/>
  <c r="J23" i="1"/>
  <c r="J23" i="2" s="1"/>
  <c r="G23" i="1"/>
  <c r="F23" i="1"/>
  <c r="F23" i="2" s="1"/>
  <c r="C23" i="1"/>
  <c r="B23" i="1"/>
  <c r="B23" i="2" s="1"/>
  <c r="K20" i="1"/>
  <c r="J20" i="1"/>
  <c r="J20" i="2" s="1"/>
  <c r="G20" i="1"/>
  <c r="F20" i="1"/>
  <c r="F20" i="2" s="1"/>
  <c r="C20" i="1"/>
  <c r="C20" i="2" s="1"/>
  <c r="B20" i="1"/>
  <c r="B20" i="2" s="1"/>
  <c r="K18" i="1"/>
  <c r="J18" i="1"/>
  <c r="J18" i="2" s="1"/>
  <c r="G18" i="1"/>
  <c r="F18" i="1"/>
  <c r="F18" i="2" s="1"/>
  <c r="C18" i="1"/>
  <c r="C18" i="2" s="1"/>
  <c r="B18" i="1"/>
  <c r="B18" i="2" s="1"/>
  <c r="K9" i="1"/>
  <c r="J9" i="1"/>
  <c r="J9" i="2" s="1"/>
  <c r="G9" i="1"/>
  <c r="F9" i="1"/>
  <c r="F9" i="2" s="1"/>
  <c r="C9" i="1"/>
  <c r="C9" i="2" s="1"/>
  <c r="B9" i="1"/>
  <c r="B9" i="2" s="1"/>
  <c r="L29" i="1" l="1"/>
  <c r="M29" i="1"/>
  <c r="M9" i="1"/>
  <c r="L9" i="1"/>
  <c r="L27" i="1"/>
  <c r="M27" i="1"/>
  <c r="L18" i="1"/>
  <c r="M18" i="1"/>
  <c r="L23" i="1"/>
  <c r="M23" i="1"/>
  <c r="L20" i="1"/>
  <c r="M20" i="1"/>
  <c r="L42" i="1"/>
  <c r="M42" i="1"/>
  <c r="K8" i="1"/>
  <c r="M8" i="1" s="1"/>
  <c r="K22" i="1"/>
  <c r="G22" i="1"/>
  <c r="J22" i="1"/>
  <c r="J22" i="2" s="1"/>
  <c r="J8" i="1"/>
  <c r="J8" i="2" s="1"/>
  <c r="G22" i="2"/>
  <c r="G29" i="2"/>
  <c r="G18" i="2"/>
  <c r="D23" i="1"/>
  <c r="B23" i="3" s="1"/>
  <c r="C23" i="2"/>
  <c r="G27" i="2"/>
  <c r="G9" i="2"/>
  <c r="F8" i="1"/>
  <c r="F22" i="1"/>
  <c r="F22" i="2" s="1"/>
  <c r="K9" i="2"/>
  <c r="G8" i="1"/>
  <c r="K23" i="2"/>
  <c r="K42" i="2"/>
  <c r="G20" i="2"/>
  <c r="K20" i="2"/>
  <c r="B8" i="1"/>
  <c r="B22" i="1"/>
  <c r="B22" i="2" s="1"/>
  <c r="K29" i="2"/>
  <c r="K18" i="2"/>
  <c r="C8" i="1"/>
  <c r="G23" i="2"/>
  <c r="K27" i="2"/>
  <c r="C22" i="1"/>
  <c r="C22" i="2" s="1"/>
  <c r="G42" i="2"/>
  <c r="J46" i="2"/>
  <c r="K8" i="2" l="1"/>
  <c r="K22" i="2"/>
  <c r="L22" i="1"/>
  <c r="M22" i="1"/>
  <c r="J44" i="1"/>
  <c r="K44" i="1"/>
  <c r="J44" i="2"/>
  <c r="J45" i="1"/>
  <c r="C8" i="2"/>
  <c r="C44" i="1"/>
  <c r="B8" i="2"/>
  <c r="B44" i="1"/>
  <c r="G8" i="2"/>
  <c r="G44" i="1"/>
  <c r="K44" i="2"/>
  <c r="M27" i="2" s="1"/>
  <c r="F8" i="2"/>
  <c r="F44" i="1"/>
  <c r="F46" i="2"/>
  <c r="C46" i="2"/>
  <c r="C45" i="2"/>
  <c r="B46" i="2"/>
  <c r="L44" i="1" l="1"/>
  <c r="M44" i="1"/>
  <c r="F44" i="2"/>
  <c r="B44" i="2"/>
  <c r="B45" i="2"/>
  <c r="M20" i="2"/>
  <c r="M9" i="2"/>
  <c r="M29" i="2"/>
  <c r="M44" i="2"/>
  <c r="M15" i="2"/>
  <c r="M17" i="2"/>
  <c r="M28" i="2"/>
  <c r="M14" i="2"/>
  <c r="M37" i="2"/>
  <c r="M11" i="2"/>
  <c r="M12" i="2"/>
  <c r="M26" i="2"/>
  <c r="M16" i="2"/>
  <c r="M10" i="2"/>
  <c r="M21" i="2"/>
  <c r="M24" i="2"/>
  <c r="M25" i="2"/>
  <c r="M36" i="2"/>
  <c r="M31" i="2"/>
  <c r="M30" i="2"/>
  <c r="M19" i="2"/>
  <c r="M33" i="2"/>
  <c r="M34" i="2"/>
  <c r="M35" i="2"/>
  <c r="M38" i="2"/>
  <c r="M32" i="2"/>
  <c r="M41" i="2"/>
  <c r="M43" i="2"/>
  <c r="M40" i="2"/>
  <c r="M13" i="2"/>
  <c r="M39" i="2"/>
  <c r="M18" i="2"/>
  <c r="M8" i="2"/>
  <c r="M42" i="2"/>
  <c r="M23" i="2"/>
  <c r="M22" i="2"/>
  <c r="C44" i="2"/>
  <c r="E8" i="2" s="1"/>
  <c r="I32" i="1"/>
  <c r="I31" i="1"/>
  <c r="I38" i="1"/>
  <c r="I21" i="1"/>
  <c r="I39" i="1"/>
  <c r="I15" i="1"/>
  <c r="I30" i="1"/>
  <c r="I44" i="1"/>
  <c r="I36" i="1"/>
  <c r="I28" i="1"/>
  <c r="I12" i="1"/>
  <c r="I43" i="1"/>
  <c r="I35" i="1"/>
  <c r="I19" i="1"/>
  <c r="I11" i="1"/>
  <c r="I34" i="1"/>
  <c r="I26" i="1"/>
  <c r="I10" i="1"/>
  <c r="I41" i="1"/>
  <c r="I33" i="1"/>
  <c r="I25" i="1"/>
  <c r="I17" i="1"/>
  <c r="I40" i="1"/>
  <c r="I24" i="1"/>
  <c r="I16" i="1"/>
  <c r="I14" i="1"/>
  <c r="I37" i="1"/>
  <c r="I13" i="1"/>
  <c r="G44" i="2"/>
  <c r="I8" i="2" s="1"/>
  <c r="I23" i="1"/>
  <c r="I22" i="1"/>
  <c r="I27" i="1"/>
  <c r="I29" i="1"/>
  <c r="I9" i="1"/>
  <c r="I42" i="1"/>
  <c r="I18" i="1"/>
  <c r="I20" i="1"/>
  <c r="I8" i="1"/>
  <c r="H22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K46" i="2" l="1"/>
  <c r="K45" i="1"/>
  <c r="G46" i="2"/>
  <c r="E44" i="2"/>
  <c r="E21" i="2"/>
  <c r="E36" i="2"/>
  <c r="E30" i="2"/>
  <c r="E19" i="2"/>
  <c r="E12" i="2"/>
  <c r="E11" i="2"/>
  <c r="E38" i="2"/>
  <c r="E32" i="2"/>
  <c r="E43" i="2"/>
  <c r="E41" i="2"/>
  <c r="E33" i="2"/>
  <c r="E40" i="2"/>
  <c r="E13" i="2"/>
  <c r="E24" i="2"/>
  <c r="E34" i="2"/>
  <c r="E10" i="2"/>
  <c r="E25" i="2"/>
  <c r="E15" i="2"/>
  <c r="E17" i="2"/>
  <c r="E28" i="2"/>
  <c r="E31" i="2"/>
  <c r="E14" i="2"/>
  <c r="E39" i="2"/>
  <c r="E16" i="2"/>
  <c r="E35" i="2"/>
  <c r="E37" i="2"/>
  <c r="E26" i="2"/>
  <c r="E42" i="2"/>
  <c r="E27" i="2"/>
  <c r="E9" i="2"/>
  <c r="E29" i="2"/>
  <c r="E20" i="2"/>
  <c r="E18" i="2"/>
  <c r="E23" i="2"/>
  <c r="E22" i="2"/>
  <c r="I44" i="2"/>
  <c r="I28" i="2"/>
  <c r="I34" i="2"/>
  <c r="I14" i="2"/>
  <c r="I16" i="2"/>
  <c r="I31" i="2"/>
  <c r="I32" i="2"/>
  <c r="I43" i="2"/>
  <c r="I26" i="2"/>
  <c r="I30" i="2"/>
  <c r="I39" i="2"/>
  <c r="I40" i="2"/>
  <c r="I41" i="2"/>
  <c r="I35" i="2"/>
  <c r="I17" i="2"/>
  <c r="I21" i="2"/>
  <c r="I36" i="2"/>
  <c r="I38" i="2"/>
  <c r="I33" i="2"/>
  <c r="I37" i="2"/>
  <c r="I25" i="2"/>
  <c r="I10" i="2"/>
  <c r="I24" i="2"/>
  <c r="I13" i="2"/>
  <c r="I11" i="2"/>
  <c r="I12" i="2"/>
  <c r="I15" i="2"/>
  <c r="I19" i="2"/>
  <c r="I42" i="2"/>
  <c r="I29" i="2"/>
  <c r="I27" i="2"/>
  <c r="I23" i="2"/>
  <c r="I9" i="2"/>
  <c r="I20" i="2"/>
  <c r="I22" i="2"/>
  <c r="I18" i="2"/>
  <c r="D22" i="4"/>
  <c r="L45" i="1" l="1"/>
  <c r="M45" i="1"/>
  <c r="O75" i="22"/>
  <c r="M22" i="4" l="1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J45" i="2" l="1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L8" i="1"/>
  <c r="F8" i="3" s="1"/>
  <c r="L8" i="2" l="1"/>
  <c r="G8" i="3" s="1"/>
  <c r="L9" i="2"/>
  <c r="G9" i="3" s="1"/>
  <c r="L10" i="2"/>
  <c r="G10" i="3" s="1"/>
  <c r="L11" i="2"/>
  <c r="G11" i="3" s="1"/>
  <c r="L12" i="2"/>
  <c r="G12" i="3" s="1"/>
  <c r="L13" i="2"/>
  <c r="G13" i="3" s="1"/>
  <c r="L14" i="2"/>
  <c r="G14" i="3" s="1"/>
  <c r="L15" i="2"/>
  <c r="G15" i="3" s="1"/>
  <c r="L16" i="2"/>
  <c r="G16" i="3" s="1"/>
  <c r="L17" i="2"/>
  <c r="G17" i="3" s="1"/>
  <c r="L18" i="2"/>
  <c r="G18" i="3" s="1"/>
  <c r="L19" i="2"/>
  <c r="G19" i="3" s="1"/>
  <c r="L20" i="2"/>
  <c r="G20" i="3" s="1"/>
  <c r="L21" i="2"/>
  <c r="G21" i="3" s="1"/>
  <c r="L22" i="2"/>
  <c r="G22" i="3" s="1"/>
  <c r="L23" i="2"/>
  <c r="G23" i="3" s="1"/>
  <c r="L24" i="2"/>
  <c r="G24" i="3" s="1"/>
  <c r="L25" i="2"/>
  <c r="G25" i="3" s="1"/>
  <c r="L26" i="2"/>
  <c r="G26" i="3" s="1"/>
  <c r="L27" i="2"/>
  <c r="G27" i="3" s="1"/>
  <c r="L28" i="2"/>
  <c r="G28" i="3" s="1"/>
  <c r="L29" i="2"/>
  <c r="G29" i="3" s="1"/>
  <c r="L30" i="2"/>
  <c r="G30" i="3" s="1"/>
  <c r="L31" i="2"/>
  <c r="G31" i="3" s="1"/>
  <c r="L32" i="2"/>
  <c r="G32" i="3" s="1"/>
  <c r="L33" i="2"/>
  <c r="G33" i="3" s="1"/>
  <c r="L34" i="2"/>
  <c r="G34" i="3" s="1"/>
  <c r="L35" i="2"/>
  <c r="G35" i="3" s="1"/>
  <c r="L36" i="2"/>
  <c r="G36" i="3" s="1"/>
  <c r="L37" i="2"/>
  <c r="G37" i="3" s="1"/>
  <c r="L38" i="2"/>
  <c r="G38" i="3" s="1"/>
  <c r="L39" i="2"/>
  <c r="G39" i="3" s="1"/>
  <c r="L40" i="2"/>
  <c r="G40" i="3" s="1"/>
  <c r="L41" i="2"/>
  <c r="G41" i="3" s="1"/>
  <c r="L42" i="2"/>
  <c r="G42" i="3" s="1"/>
  <c r="L43" i="2"/>
  <c r="G43" i="3" s="1"/>
  <c r="L44" i="2"/>
  <c r="G44" i="3" s="1"/>
  <c r="P5" i="23"/>
  <c r="P7" i="23"/>
  <c r="P8" i="23"/>
  <c r="P9" i="23"/>
  <c r="P10" i="23"/>
  <c r="P11" i="23"/>
  <c r="P12" i="23"/>
  <c r="P13" i="23"/>
  <c r="P14" i="23"/>
  <c r="P15" i="23"/>
  <c r="P16" i="23"/>
  <c r="P17" i="23"/>
  <c r="P18" i="23"/>
  <c r="P19" i="23"/>
  <c r="P20" i="23"/>
  <c r="P21" i="23"/>
  <c r="P22" i="23"/>
  <c r="P23" i="23"/>
  <c r="P24" i="23"/>
  <c r="P26" i="23"/>
  <c r="O25" i="23" l="1"/>
  <c r="P6" i="23"/>
  <c r="P25" i="23" s="1"/>
  <c r="O58" i="22"/>
  <c r="O59" i="22"/>
  <c r="O62" i="22"/>
  <c r="O63" i="22"/>
  <c r="O64" i="22"/>
  <c r="O65" i="22"/>
  <c r="O66" i="22"/>
  <c r="O67" i="22"/>
  <c r="O68" i="22"/>
  <c r="O69" i="22"/>
  <c r="O70" i="22"/>
  <c r="O71" i="22"/>
  <c r="O72" i="22"/>
  <c r="O73" i="22"/>
  <c r="O74" i="22"/>
  <c r="O2" i="22" l="1"/>
  <c r="O3" i="22"/>
  <c r="O25" i="22"/>
  <c r="O24" i="22"/>
  <c r="I22" i="4"/>
  <c r="E22" i="4"/>
  <c r="I21" i="4"/>
  <c r="H21" i="4"/>
  <c r="E21" i="4"/>
  <c r="I20" i="4"/>
  <c r="H20" i="4"/>
  <c r="E20" i="4"/>
  <c r="I19" i="4"/>
  <c r="H19" i="4"/>
  <c r="E19" i="4"/>
  <c r="I18" i="4"/>
  <c r="H18" i="4"/>
  <c r="E18" i="4"/>
  <c r="I17" i="4"/>
  <c r="H17" i="4"/>
  <c r="E17" i="4"/>
  <c r="I16" i="4"/>
  <c r="H16" i="4"/>
  <c r="E16" i="4"/>
  <c r="I15" i="4"/>
  <c r="H15" i="4"/>
  <c r="E15" i="4"/>
  <c r="I14" i="4"/>
  <c r="H14" i="4"/>
  <c r="E14" i="4"/>
  <c r="I13" i="4"/>
  <c r="H13" i="4"/>
  <c r="E13" i="4"/>
  <c r="I12" i="4"/>
  <c r="H12" i="4"/>
  <c r="E12" i="4"/>
  <c r="I11" i="4"/>
  <c r="H11" i="4"/>
  <c r="E11" i="4"/>
  <c r="I10" i="4"/>
  <c r="H10" i="4"/>
  <c r="E10" i="4"/>
  <c r="I9" i="4"/>
  <c r="H9" i="4"/>
  <c r="E9" i="4"/>
  <c r="E46" i="2"/>
  <c r="D40" i="2"/>
  <c r="C40" i="3" s="1"/>
  <c r="D37" i="2"/>
  <c r="C37" i="3" s="1"/>
  <c r="D25" i="2"/>
  <c r="C25" i="3" s="1"/>
  <c r="D20" i="2"/>
  <c r="C20" i="3" s="1"/>
  <c r="D17" i="2"/>
  <c r="C17" i="3" s="1"/>
  <c r="D8" i="2"/>
  <c r="C8" i="3" s="1"/>
  <c r="D46" i="3"/>
  <c r="B46" i="3"/>
  <c r="G45" i="2"/>
  <c r="F45" i="2"/>
  <c r="H44" i="1"/>
  <c r="D44" i="3" s="1"/>
  <c r="E44" i="1"/>
  <c r="D44" i="1"/>
  <c r="B44" i="3" s="1"/>
  <c r="H43" i="1"/>
  <c r="D43" i="3" s="1"/>
  <c r="E43" i="1"/>
  <c r="D43" i="1"/>
  <c r="B43" i="3" s="1"/>
  <c r="H42" i="1"/>
  <c r="D42" i="3" s="1"/>
  <c r="E42" i="1"/>
  <c r="D42" i="1"/>
  <c r="B42" i="3" s="1"/>
  <c r="H41" i="1"/>
  <c r="D41" i="3" s="1"/>
  <c r="E41" i="1"/>
  <c r="D41" i="1"/>
  <c r="B41" i="3" s="1"/>
  <c r="H40" i="1"/>
  <c r="D40" i="3" s="1"/>
  <c r="E40" i="1"/>
  <c r="D40" i="1"/>
  <c r="B40" i="3" s="1"/>
  <c r="H39" i="1"/>
  <c r="D39" i="3" s="1"/>
  <c r="E39" i="1"/>
  <c r="D39" i="1"/>
  <c r="B39" i="3" s="1"/>
  <c r="H38" i="1"/>
  <c r="D38" i="3" s="1"/>
  <c r="E38" i="1"/>
  <c r="D38" i="1"/>
  <c r="B38" i="3" s="1"/>
  <c r="H37" i="1"/>
  <c r="D37" i="3" s="1"/>
  <c r="E37" i="1"/>
  <c r="D37" i="1"/>
  <c r="B37" i="3" s="1"/>
  <c r="H36" i="1"/>
  <c r="D36" i="3" s="1"/>
  <c r="E36" i="1"/>
  <c r="D36" i="1"/>
  <c r="B36" i="3" s="1"/>
  <c r="H35" i="1"/>
  <c r="D35" i="3" s="1"/>
  <c r="E35" i="1"/>
  <c r="D35" i="1"/>
  <c r="B35" i="3" s="1"/>
  <c r="H34" i="1"/>
  <c r="D34" i="3" s="1"/>
  <c r="E34" i="1"/>
  <c r="D34" i="1"/>
  <c r="B34" i="3" s="1"/>
  <c r="H33" i="1"/>
  <c r="D33" i="3" s="1"/>
  <c r="E33" i="1"/>
  <c r="D33" i="1"/>
  <c r="B33" i="3" s="1"/>
  <c r="H32" i="1"/>
  <c r="D32" i="3" s="1"/>
  <c r="E32" i="1"/>
  <c r="D32" i="1"/>
  <c r="B32" i="3" s="1"/>
  <c r="H31" i="1"/>
  <c r="D31" i="3" s="1"/>
  <c r="E31" i="1"/>
  <c r="D31" i="1"/>
  <c r="B31" i="3" s="1"/>
  <c r="H30" i="1"/>
  <c r="D30" i="3" s="1"/>
  <c r="E30" i="1"/>
  <c r="D30" i="1"/>
  <c r="B30" i="3" s="1"/>
  <c r="H29" i="1"/>
  <c r="D29" i="3" s="1"/>
  <c r="E29" i="1"/>
  <c r="D29" i="1"/>
  <c r="B29" i="3" s="1"/>
  <c r="H28" i="1"/>
  <c r="D28" i="3" s="1"/>
  <c r="E28" i="1"/>
  <c r="D28" i="1"/>
  <c r="B28" i="3" s="1"/>
  <c r="H27" i="1"/>
  <c r="D27" i="3" s="1"/>
  <c r="E27" i="1"/>
  <c r="D27" i="1"/>
  <c r="B27" i="3" s="1"/>
  <c r="H26" i="1"/>
  <c r="D26" i="3" s="1"/>
  <c r="E26" i="1"/>
  <c r="D26" i="1"/>
  <c r="B26" i="3" s="1"/>
  <c r="H25" i="1"/>
  <c r="D25" i="3" s="1"/>
  <c r="E25" i="1"/>
  <c r="D25" i="1"/>
  <c r="B25" i="3" s="1"/>
  <c r="H24" i="1"/>
  <c r="D24" i="3" s="1"/>
  <c r="E24" i="1"/>
  <c r="D24" i="1"/>
  <c r="B24" i="3" s="1"/>
  <c r="H23" i="1"/>
  <c r="D23" i="3" s="1"/>
  <c r="E23" i="1"/>
  <c r="H22" i="1"/>
  <c r="D22" i="3" s="1"/>
  <c r="E22" i="1"/>
  <c r="D22" i="1"/>
  <c r="B22" i="3" s="1"/>
  <c r="H21" i="1"/>
  <c r="D21" i="3" s="1"/>
  <c r="E21" i="1"/>
  <c r="D21" i="1"/>
  <c r="B21" i="3" s="1"/>
  <c r="H20" i="1"/>
  <c r="D20" i="3" s="1"/>
  <c r="E20" i="1"/>
  <c r="D20" i="1"/>
  <c r="B20" i="3" s="1"/>
  <c r="H19" i="1"/>
  <c r="D19" i="3" s="1"/>
  <c r="E19" i="1"/>
  <c r="D19" i="1"/>
  <c r="B19" i="3" s="1"/>
  <c r="H18" i="1"/>
  <c r="D18" i="3" s="1"/>
  <c r="E18" i="1"/>
  <c r="D18" i="1"/>
  <c r="B18" i="3" s="1"/>
  <c r="H17" i="1"/>
  <c r="D17" i="3" s="1"/>
  <c r="E17" i="1"/>
  <c r="D17" i="1"/>
  <c r="B17" i="3" s="1"/>
  <c r="H16" i="1"/>
  <c r="D16" i="3" s="1"/>
  <c r="E16" i="1"/>
  <c r="D16" i="1"/>
  <c r="B16" i="3" s="1"/>
  <c r="H15" i="1"/>
  <c r="D15" i="3" s="1"/>
  <c r="E15" i="1"/>
  <c r="D15" i="1"/>
  <c r="B15" i="3" s="1"/>
  <c r="H14" i="1"/>
  <c r="D14" i="3" s="1"/>
  <c r="E14" i="1"/>
  <c r="D14" i="1"/>
  <c r="B14" i="3" s="1"/>
  <c r="H13" i="1"/>
  <c r="D13" i="3" s="1"/>
  <c r="E13" i="1"/>
  <c r="D13" i="1"/>
  <c r="B13" i="3" s="1"/>
  <c r="H12" i="1"/>
  <c r="D12" i="3" s="1"/>
  <c r="E12" i="1"/>
  <c r="D12" i="1"/>
  <c r="B12" i="3" s="1"/>
  <c r="H11" i="1"/>
  <c r="D11" i="3" s="1"/>
  <c r="E11" i="1"/>
  <c r="D11" i="1"/>
  <c r="B11" i="3" s="1"/>
  <c r="H10" i="1"/>
  <c r="D10" i="3" s="1"/>
  <c r="E10" i="1"/>
  <c r="D10" i="1"/>
  <c r="B10" i="3" s="1"/>
  <c r="H9" i="1"/>
  <c r="D9" i="3" s="1"/>
  <c r="E9" i="1"/>
  <c r="D9" i="1"/>
  <c r="B9" i="3" s="1"/>
  <c r="H8" i="1"/>
  <c r="D8" i="3" s="1"/>
  <c r="E8" i="1"/>
  <c r="D8" i="1"/>
  <c r="B8" i="3" s="1"/>
  <c r="H34" i="2" l="1"/>
  <c r="E34" i="3" s="1"/>
  <c r="H33" i="2"/>
  <c r="E33" i="3" s="1"/>
  <c r="H40" i="2"/>
  <c r="E40" i="3" s="1"/>
  <c r="D13" i="2"/>
  <c r="C13" i="3" s="1"/>
  <c r="D28" i="2"/>
  <c r="C28" i="3" s="1"/>
  <c r="D32" i="2"/>
  <c r="C32" i="3" s="1"/>
  <c r="H17" i="2"/>
  <c r="E17" i="3" s="1"/>
  <c r="H18" i="2"/>
  <c r="E18" i="3" s="1"/>
  <c r="D46" i="2"/>
  <c r="C46" i="3" s="1"/>
  <c r="D12" i="2"/>
  <c r="C12" i="3" s="1"/>
  <c r="D21" i="2"/>
  <c r="C21" i="3" s="1"/>
  <c r="D24" i="2"/>
  <c r="C24" i="3" s="1"/>
  <c r="D29" i="2"/>
  <c r="C29" i="3" s="1"/>
  <c r="D16" i="2"/>
  <c r="C16" i="3" s="1"/>
  <c r="D33" i="2"/>
  <c r="C33" i="3" s="1"/>
  <c r="D9" i="2"/>
  <c r="C9" i="3" s="1"/>
  <c r="D36" i="2"/>
  <c r="C36" i="3" s="1"/>
  <c r="D43" i="2"/>
  <c r="C43" i="3" s="1"/>
  <c r="I46" i="2"/>
  <c r="H46" i="2"/>
  <c r="E46" i="3" s="1"/>
  <c r="H44" i="2"/>
  <c r="E44" i="3" s="1"/>
  <c r="H21" i="2"/>
  <c r="E21" i="3" s="1"/>
  <c r="H22" i="2"/>
  <c r="E22" i="3" s="1"/>
  <c r="H37" i="2"/>
  <c r="E37" i="3" s="1"/>
  <c r="H38" i="2"/>
  <c r="E38" i="3" s="1"/>
  <c r="H9" i="2"/>
  <c r="E9" i="3" s="1"/>
  <c r="H10" i="2"/>
  <c r="E10" i="3" s="1"/>
  <c r="H25" i="2"/>
  <c r="E25" i="3" s="1"/>
  <c r="H26" i="2"/>
  <c r="E26" i="3" s="1"/>
  <c r="H13" i="2"/>
  <c r="E13" i="3" s="1"/>
  <c r="H14" i="2"/>
  <c r="E14" i="3" s="1"/>
  <c r="H29" i="2"/>
  <c r="E29" i="3" s="1"/>
  <c r="H30" i="2"/>
  <c r="E30" i="3" s="1"/>
  <c r="D44" i="2"/>
  <c r="C44" i="3" s="1"/>
  <c r="D41" i="2"/>
  <c r="C41" i="3" s="1"/>
  <c r="H45" i="2"/>
  <c r="E45" i="3" s="1"/>
  <c r="D10" i="2"/>
  <c r="C10" i="3" s="1"/>
  <c r="H11" i="2"/>
  <c r="E11" i="3" s="1"/>
  <c r="D14" i="2"/>
  <c r="C14" i="3" s="1"/>
  <c r="D18" i="2"/>
  <c r="C18" i="3" s="1"/>
  <c r="H19" i="2"/>
  <c r="E19" i="3" s="1"/>
  <c r="H23" i="2"/>
  <c r="E23" i="3" s="1"/>
  <c r="D26" i="2"/>
  <c r="C26" i="3" s="1"/>
  <c r="H31" i="2"/>
  <c r="E31" i="3" s="1"/>
  <c r="D34" i="2"/>
  <c r="C34" i="3" s="1"/>
  <c r="H35" i="2"/>
  <c r="E35" i="3" s="1"/>
  <c r="D38" i="2"/>
  <c r="C38" i="3" s="1"/>
  <c r="H39" i="2"/>
  <c r="E39" i="3" s="1"/>
  <c r="I45" i="2"/>
  <c r="D45" i="3"/>
  <c r="H8" i="2"/>
  <c r="E8" i="3" s="1"/>
  <c r="D11" i="2"/>
  <c r="C11" i="3" s="1"/>
  <c r="H12" i="2"/>
  <c r="E12" i="3" s="1"/>
  <c r="D15" i="2"/>
  <c r="C15" i="3" s="1"/>
  <c r="H16" i="2"/>
  <c r="E16" i="3" s="1"/>
  <c r="D19" i="2"/>
  <c r="C19" i="3" s="1"/>
  <c r="H20" i="2"/>
  <c r="E20" i="3" s="1"/>
  <c r="D23" i="2"/>
  <c r="C23" i="3" s="1"/>
  <c r="H24" i="2"/>
  <c r="E24" i="3" s="1"/>
  <c r="D27" i="2"/>
  <c r="C27" i="3" s="1"/>
  <c r="H28" i="2"/>
  <c r="E28" i="3" s="1"/>
  <c r="D31" i="2"/>
  <c r="C31" i="3" s="1"/>
  <c r="H32" i="2"/>
  <c r="E32" i="3" s="1"/>
  <c r="D35" i="2"/>
  <c r="C35" i="3" s="1"/>
  <c r="H36" i="2"/>
  <c r="E36" i="3" s="1"/>
  <c r="D39" i="2"/>
  <c r="C39" i="3" s="1"/>
  <c r="H41" i="2"/>
  <c r="E41" i="3" s="1"/>
  <c r="H42" i="2"/>
  <c r="E42" i="3" s="1"/>
  <c r="H43" i="2"/>
  <c r="E43" i="3" s="1"/>
  <c r="H15" i="2"/>
  <c r="E15" i="3" s="1"/>
  <c r="D22" i="2"/>
  <c r="C22" i="3" s="1"/>
  <c r="H27" i="2"/>
  <c r="E27" i="3" s="1"/>
  <c r="D30" i="2"/>
  <c r="C30" i="3" s="1"/>
  <c r="D42" i="2"/>
  <c r="C42" i="3" s="1"/>
  <c r="F46" i="3" l="1"/>
  <c r="K45" i="2"/>
  <c r="M45" i="2" l="1"/>
  <c r="L45" i="2"/>
  <c r="G45" i="3" s="1"/>
  <c r="M46" i="2"/>
  <c r="L46" i="2"/>
  <c r="G46" i="3" s="1"/>
  <c r="F45" i="3"/>
</calcChain>
</file>

<file path=xl/sharedStrings.xml><?xml version="1.0" encoding="utf-8"?>
<sst xmlns="http://schemas.openxmlformats.org/spreadsheetml/2006/main" count="420" uniqueCount="230">
  <si>
    <t>TEMMUZ</t>
  </si>
  <si>
    <t>SEKTÖRLER</t>
  </si>
  <si>
    <t>I. TARIM</t>
  </si>
  <si>
    <t xml:space="preserve">   A. BİTKİSEL ÜRÜNLER</t>
  </si>
  <si>
    <t xml:space="preserve">     Hububat, Bakliyat, Yağlı Tohumlar ve Mam.</t>
  </si>
  <si>
    <t xml:space="preserve">     Yaş Meyve ve Sebze</t>
  </si>
  <si>
    <t xml:space="preserve">     Meyve Sebze Mamulleri</t>
  </si>
  <si>
    <t xml:space="preserve">     Kuru Meyve ve Mamulleri</t>
  </si>
  <si>
    <t xml:space="preserve">     Fındık ve Mamulleri</t>
  </si>
  <si>
    <t xml:space="preserve">     Zeytin ve Zeytinyağı</t>
  </si>
  <si>
    <t xml:space="preserve">     Tütün ve Mamulleri</t>
  </si>
  <si>
    <t xml:space="preserve">     Süs Bitkileri</t>
  </si>
  <si>
    <t xml:space="preserve">   B. HAYVANSAL ÜRÜNLER</t>
  </si>
  <si>
    <t xml:space="preserve">     Su Ürünleri ve Hayvansal Mamuller</t>
  </si>
  <si>
    <t>II. SANAYİ</t>
  </si>
  <si>
    <t xml:space="preserve">   A. TARIMA DAYALI İŞLENMİŞ ÜRÜNLER</t>
  </si>
  <si>
    <t xml:space="preserve">     Tekstil ve Hammaddeleri</t>
  </si>
  <si>
    <t xml:space="preserve">     Deri ve Deri Mamulleri</t>
  </si>
  <si>
    <t xml:space="preserve">     Halı</t>
  </si>
  <si>
    <t xml:space="preserve">   B. KİMYEVİ MADDELER VE MAM.</t>
  </si>
  <si>
    <t xml:space="preserve">     Kimyevi Maddeler ve Mamulleri</t>
  </si>
  <si>
    <t xml:space="preserve">   C. SANAYİ MAMULLERİ</t>
  </si>
  <si>
    <t xml:space="preserve">     Hazırgiyim ve Konfeksiyon</t>
  </si>
  <si>
    <t xml:space="preserve">     Otomotiv Endüstrisi</t>
  </si>
  <si>
    <t xml:space="preserve">     Gemi ve Yat</t>
  </si>
  <si>
    <t xml:space="preserve">     Makine ve Aksamları</t>
  </si>
  <si>
    <t xml:space="preserve">     Demir ve Demir Dışı Metaller</t>
  </si>
  <si>
    <t xml:space="preserve">     Çelik</t>
  </si>
  <si>
    <t xml:space="preserve">     Mücevher</t>
  </si>
  <si>
    <t xml:space="preserve">     İklimlendirme Sanayii</t>
  </si>
  <si>
    <t xml:space="preserve">     Diğer Sanayi Ürünleri</t>
  </si>
  <si>
    <t>III. MADENCİLİK</t>
  </si>
  <si>
    <t xml:space="preserve">     Madencilik Ürünleri</t>
  </si>
  <si>
    <t>T O P L A M (TİM*)</t>
  </si>
  <si>
    <t>İhracatçı Birlikleri Kaydından Muaf İhracat</t>
  </si>
  <si>
    <t>T O P L A M (TİM+TUİK*)</t>
  </si>
  <si>
    <t>Not: İlgili dönem ortalama MB Dolar Alış Kuru baz alınarak hesaplanmıştır.</t>
  </si>
  <si>
    <t>İHRACAT ARTIŞI KARŞILAŞTIRMA TABLOSU (USD - TL)</t>
  </si>
  <si>
    <t>USD Bazında Artış (%)</t>
  </si>
  <si>
    <t>TL Bazında Artış  (%)</t>
  </si>
  <si>
    <t>T O P L A M</t>
  </si>
  <si>
    <t>İHRACATÇI  BİRLİKLERİ 
GENEL SEKRETERLİKLERİ</t>
  </si>
  <si>
    <t>TOPLAM</t>
  </si>
  <si>
    <t xml:space="preserve"> </t>
  </si>
  <si>
    <t>OCAK</t>
  </si>
  <si>
    <t>ŞUBAT</t>
  </si>
  <si>
    <t>MART</t>
  </si>
  <si>
    <t>NİSAN</t>
  </si>
  <si>
    <t>MAYIS</t>
  </si>
  <si>
    <t>HAZİRAN</t>
  </si>
  <si>
    <t>EYLÜL</t>
  </si>
  <si>
    <t>EKİM</t>
  </si>
  <si>
    <t>KASIM</t>
  </si>
  <si>
    <t>ARALIK</t>
  </si>
  <si>
    <t>A. BİTKİSEL ÜRÜNLER</t>
  </si>
  <si>
    <t>B. HAYVANSAL ÜRÜNLER</t>
  </si>
  <si>
    <t>C. AĞAÇ MAMULLERİ VE ORMAN ÜRÜNLERİ</t>
  </si>
  <si>
    <t>A. TARIMA DAYALI İŞLENMİŞ ÜRÜNLER</t>
  </si>
  <si>
    <t>B. KİMYEVİ MADDELER</t>
  </si>
  <si>
    <t>C. SANAYİ MAMULLERİ</t>
  </si>
  <si>
    <t>(x1000 $)</t>
  </si>
  <si>
    <t>AGUSTOS</t>
  </si>
  <si>
    <t>(*) Toplam satırında, son ay verileri için İhracatçı Birlikleri kayıtları, önceki dönemler için TÜİK kayıtları esas alınmıştır.</t>
  </si>
  <si>
    <t>Tablo 1</t>
  </si>
  <si>
    <t>En yüksek ihracat artışı elde edilen ilk 10 ülke*</t>
  </si>
  <si>
    <t>ÜLKE (Bin$)</t>
  </si>
  <si>
    <t>Değ. %</t>
  </si>
  <si>
    <t>* 10 milyon dolar ve üstünde ihracat yapılan ülkeler arasında</t>
  </si>
  <si>
    <t>Tablo 2</t>
  </si>
  <si>
    <t>En fazla ihracat yapılan ilk 10 ülke</t>
  </si>
  <si>
    <t>Tablo 3</t>
  </si>
  <si>
    <t xml:space="preserve">En fazla ihracat yapan ilk 10 sektör </t>
  </si>
  <si>
    <t>SEKTÖR (Bin$)</t>
  </si>
  <si>
    <t>Tablo 4</t>
  </si>
  <si>
    <t>İhracatını en yüksek oranlı artıran ilk 10 sektör</t>
  </si>
  <si>
    <t>Tablo 5</t>
  </si>
  <si>
    <t>En fazla ihracat yapan ilk 10 il</t>
  </si>
  <si>
    <t>İL (Bin$)</t>
  </si>
  <si>
    <t>Tablo 6</t>
  </si>
  <si>
    <t>İhracatını en yüksek oranlı artıran ilk 10 il</t>
  </si>
  <si>
    <t>Genel Toplam</t>
  </si>
  <si>
    <t>İlk 20 Ülke Toplam</t>
  </si>
  <si>
    <t>20.</t>
  </si>
  <si>
    <t>19.</t>
  </si>
  <si>
    <t>18.</t>
  </si>
  <si>
    <t>17.</t>
  </si>
  <si>
    <t>16.</t>
  </si>
  <si>
    <t>15.</t>
  </si>
  <si>
    <t>14.</t>
  </si>
  <si>
    <t>13.</t>
  </si>
  <si>
    <t>12.</t>
  </si>
  <si>
    <t>11.</t>
  </si>
  <si>
    <t>10.</t>
  </si>
  <si>
    <t>9.</t>
  </si>
  <si>
    <t>8.</t>
  </si>
  <si>
    <t>7.</t>
  </si>
  <si>
    <t>6.</t>
  </si>
  <si>
    <t>5.</t>
  </si>
  <si>
    <t>4.</t>
  </si>
  <si>
    <t>3.</t>
  </si>
  <si>
    <t>2.</t>
  </si>
  <si>
    <t>1.</t>
  </si>
  <si>
    <t>% PAY</t>
  </si>
  <si>
    <t>KÜMÜLATİF</t>
  </si>
  <si>
    <t>AĞUSTOS</t>
  </si>
  <si>
    <t>ÜLKE</t>
  </si>
  <si>
    <t>SON 12 AYLIK</t>
  </si>
  <si>
    <t xml:space="preserve">     Elektrik Elektronik ve Hizmet</t>
  </si>
  <si>
    <t xml:space="preserve">     Çimento Cam Seramik ve Toprak Ürünleri</t>
  </si>
  <si>
    <t xml:space="preserve">     Savunma ve Havacılık Sanayii</t>
  </si>
  <si>
    <t xml:space="preserve">* Aylar bazında toplam ihracat grafiğinde TUİK rakamları kullanılmıştır. </t>
  </si>
  <si>
    <t xml:space="preserve"> Pay(15)  (%)</t>
  </si>
  <si>
    <r>
      <t xml:space="preserve">* </t>
    </r>
    <r>
      <rPr>
        <i/>
        <sz val="10"/>
        <color indexed="8"/>
        <rFont val="Arial"/>
        <family val="2"/>
        <charset val="162"/>
      </rPr>
      <t xml:space="preserve">Aylar bazında toplam ihracat grafiğinde 2014 yılı için TUİK rakamları kullanılmıştır. </t>
    </r>
  </si>
  <si>
    <t xml:space="preserve">     Mobilya, Kağıt ve Orman Ürünleri</t>
  </si>
  <si>
    <t xml:space="preserve">   C. AĞAÇ VE ORMAN ÜRÜNLERİ</t>
  </si>
  <si>
    <t xml:space="preserve">Son 12 aylık dönem için ilk 11 ay TUİK, son ay TİM rakamı kullanılmıştır. </t>
  </si>
  <si>
    <t xml:space="preserve">SEKTÖREL BAZDA İHRACAT KAYIT RAKAMLARI - 1.000 TL   </t>
  </si>
  <si>
    <t>İHRACATÇI  BİRLİKLERİ  GENEL SEKRETERLİKLERİ BAZINDA İHRACAT RAKAMLARI (1.000 $)</t>
  </si>
  <si>
    <t>*Ocak-Haziran dönemi için ilk 5 ay TUİK, son ay TİM rakamı kullanılmıştır.</t>
  </si>
  <si>
    <t xml:space="preserve">* Haziran ayı için TİM rakamı kullanılmıştır. </t>
  </si>
  <si>
    <t>Değişim    ('16/'15)</t>
  </si>
  <si>
    <t xml:space="preserve"> Pay(16)  (%)</t>
  </si>
  <si>
    <t>Not: İlgili dönem ortalama MB Dolar Satış Kuru baz alınarak hesaplanmıştır.</t>
  </si>
  <si>
    <r>
      <rPr>
        <b/>
        <sz val="10"/>
        <rFont val="Arial"/>
        <family val="2"/>
        <charset val="162"/>
      </rPr>
      <t>NOT</t>
    </r>
    <r>
      <rPr>
        <sz val="10"/>
        <rFont val="Arial"/>
        <family val="2"/>
        <charset val="162"/>
      </rPr>
      <t xml:space="preserve"> =2016 Yılında 0 fobusd üzerindeki İller baz alınmıştır.</t>
    </r>
  </si>
  <si>
    <t>2017 İHRACAT RAKAMLARI - TL</t>
  </si>
  <si>
    <t>OCAK (2017/2016)</t>
  </si>
  <si>
    <t>OCAK-OCAK
(2017/2016)</t>
  </si>
  <si>
    <t>SON 12 AYLIK
(2017/2016)</t>
  </si>
  <si>
    <t>Değişim    ('17/'16)</t>
  </si>
  <si>
    <t xml:space="preserve"> Pay(17)  (%)</t>
  </si>
  <si>
    <t>2017 YILI İHRACATIMIZDA İLK 20 ÜLKE (1.000 $)</t>
  </si>
  <si>
    <t>1 - 31 OCAK İHRACAT RAKAMLARI</t>
  </si>
  <si>
    <t xml:space="preserve">SEKTÖREL BAZDA İHRACAT RAKAMLARI -1.000 $ </t>
  </si>
  <si>
    <t>1 - 31 OCAK</t>
  </si>
  <si>
    <t>1 OCAK  -  31 OCAK</t>
  </si>
  <si>
    <t>2015 - 2016</t>
  </si>
  <si>
    <t>2016 - 2017</t>
  </si>
  <si>
    <t xml:space="preserve"> Hububat, Bakliyat, Yağlı Tohumlar ve Mamulleri </t>
  </si>
  <si>
    <t xml:space="preserve"> Yaş Meyve ve Sebze  </t>
  </si>
  <si>
    <t xml:space="preserve"> Meyve Sebze Mamulleri </t>
  </si>
  <si>
    <t xml:space="preserve"> Kuru Meyve ve Mamulleri  </t>
  </si>
  <si>
    <t xml:space="preserve"> Fındık ve Mamulleri </t>
  </si>
  <si>
    <t xml:space="preserve"> Zeytin ve Zeytinyağı </t>
  </si>
  <si>
    <t xml:space="preserve"> Tütün </t>
  </si>
  <si>
    <t xml:space="preserve"> Süs Bitkileri ve Mam.</t>
  </si>
  <si>
    <t xml:space="preserve"> Su Ürünleri ve Hayvansal Mamuller</t>
  </si>
  <si>
    <t xml:space="preserve"> Mobilya,Kağıt ve Orman Ürünleri</t>
  </si>
  <si>
    <t xml:space="preserve"> Tekstil ve Hammaddeleri</t>
  </si>
  <si>
    <t xml:space="preserve"> Deri ve Deri Mamulleri </t>
  </si>
  <si>
    <t xml:space="preserve"> Halı </t>
  </si>
  <si>
    <t xml:space="preserve"> Kimyevi Maddeler ve Mamulleri  </t>
  </si>
  <si>
    <t xml:space="preserve"> Hazırgiyim ve Konfeksiyon </t>
  </si>
  <si>
    <t xml:space="preserve"> Otomotiv Endüstrisi</t>
  </si>
  <si>
    <t xml:space="preserve"> Gemi ve Yat</t>
  </si>
  <si>
    <t xml:space="preserve"> Elektrik Elektronik ve Hizmet</t>
  </si>
  <si>
    <t xml:space="preserve"> Makine ve Aksamları</t>
  </si>
  <si>
    <t xml:space="preserve"> Demir ve Demir Dışı Metaller </t>
  </si>
  <si>
    <t xml:space="preserve"> Çelik</t>
  </si>
  <si>
    <t xml:space="preserve"> Çimento Cam Seramik ve Toprak Ürünleri</t>
  </si>
  <si>
    <t xml:space="preserve"> Mücevher</t>
  </si>
  <si>
    <t xml:space="preserve"> Savunma ve Havacılık Sanayii</t>
  </si>
  <si>
    <t xml:space="preserve"> İklimlendirme Sanayii</t>
  </si>
  <si>
    <t xml:space="preserve"> Diğer Sanayi Ürünleri</t>
  </si>
  <si>
    <t xml:space="preserve"> Madencilik Ürünleri</t>
  </si>
  <si>
    <t>2016  1 - 31 OCAK</t>
  </si>
  <si>
    <t>2017  1 - 31 OCAK</t>
  </si>
  <si>
    <t>NAMİBYA</t>
  </si>
  <si>
    <t>İZLANDA</t>
  </si>
  <si>
    <t>MAURİTİUS</t>
  </si>
  <si>
    <t xml:space="preserve">MALTA </t>
  </si>
  <si>
    <t>KOCAELİ SERBEST BLG.</t>
  </si>
  <si>
    <t>SINGAPUR</t>
  </si>
  <si>
    <t xml:space="preserve">HONG KONG </t>
  </si>
  <si>
    <t>FİLDİŞİ SAHİLİ</t>
  </si>
  <si>
    <t xml:space="preserve">HINDISTAN </t>
  </si>
  <si>
    <t>CEBELİ TARIK</t>
  </si>
  <si>
    <t xml:space="preserve">ALMANYA </t>
  </si>
  <si>
    <t>BİRLEŞİK KRALLIK</t>
  </si>
  <si>
    <t>IRAK</t>
  </si>
  <si>
    <t>İTALYA</t>
  </si>
  <si>
    <t>BİRLEŞİK DEVLETLER</t>
  </si>
  <si>
    <t>FRANSA</t>
  </si>
  <si>
    <t>İSPANYA</t>
  </si>
  <si>
    <t>HOLLANDA</t>
  </si>
  <si>
    <t>İRAN (İSLAM CUM.)</t>
  </si>
  <si>
    <t>BİRLEŞİK ARAP EMİRLİKLERİ</t>
  </si>
  <si>
    <t>İSTANBUL</t>
  </si>
  <si>
    <t>BURSA</t>
  </si>
  <si>
    <t>KOCAELI</t>
  </si>
  <si>
    <t>İZMIR</t>
  </si>
  <si>
    <t>GAZIANTEP</t>
  </si>
  <si>
    <t>SAKARYA</t>
  </si>
  <si>
    <t>ANKARA</t>
  </si>
  <si>
    <t>DENIZLI</t>
  </si>
  <si>
    <t>MANISA</t>
  </si>
  <si>
    <t>HATAY</t>
  </si>
  <si>
    <t>ELAZIĞ</t>
  </si>
  <si>
    <t>MUŞ</t>
  </si>
  <si>
    <t>RIZE</t>
  </si>
  <si>
    <t>KIRIKKALE</t>
  </si>
  <si>
    <t>VAN</t>
  </si>
  <si>
    <t>GÜMÜŞHANE</t>
  </si>
  <si>
    <t>ŞIRNAK</t>
  </si>
  <si>
    <t>KARABÜK</t>
  </si>
  <si>
    <t>AKSARAY</t>
  </si>
  <si>
    <t>İMMİB</t>
  </si>
  <si>
    <t>UİB</t>
  </si>
  <si>
    <t>İTKİB</t>
  </si>
  <si>
    <t>OAİB</t>
  </si>
  <si>
    <t>EİB</t>
  </si>
  <si>
    <t>AKİB</t>
  </si>
  <si>
    <t>GAİB</t>
  </si>
  <si>
    <t>İİB</t>
  </si>
  <si>
    <t>DENİB</t>
  </si>
  <si>
    <t>DAİB</t>
  </si>
  <si>
    <t>BAİB</t>
  </si>
  <si>
    <t>KİB</t>
  </si>
  <si>
    <t>DKİB</t>
  </si>
  <si>
    <t xml:space="preserve">POLONYA </t>
  </si>
  <si>
    <t>İSRAİL</t>
  </si>
  <si>
    <t>BELÇİKA</t>
  </si>
  <si>
    <t>ÇİN HALK CUMHURİYETİ</t>
  </si>
  <si>
    <t xml:space="preserve">SUUDİ ARABİSTAN </t>
  </si>
  <si>
    <t xml:space="preserve">ROMANYA </t>
  </si>
  <si>
    <t>BULGARİSTAN</t>
  </si>
  <si>
    <t xml:space="preserve">MISIR </t>
  </si>
  <si>
    <t xml:space="preserve">RUSYA FEDERASYONU </t>
  </si>
  <si>
    <t>CEZAYİR</t>
  </si>
  <si>
    <t>1 Ocak 17 – 31 Ocak 17</t>
  </si>
  <si>
    <t>1 Şubat 16 – 31 Ocak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</si>
</sst>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_-* #,##0.00\ _Y_T_L_-;\-* #,##0.00\ _Y_T_L_-;_-* &quot;-&quot;??\ _Y_T_L_-;_-@_-"/>
    <numFmt numFmtId="166" formatCode="0.0"/>
    <numFmt numFmtId="167" formatCode="#,##0.0"/>
    <numFmt numFmtId="168" formatCode="0.0%"/>
    <numFmt numFmtId="169" formatCode="_-* #,##0.0\ _T_L_-;\-* #,##0.0\ _T_L_-;_-* &quot;-&quot;??\ _T_L_-;_-@_-"/>
    <numFmt numFmtId="170" formatCode="_-* #,##0\ _T_L_-;\-* #,##0\ _T_L_-;_-* &quot;-&quot;??\ _T_L_-;_-@_-"/>
  </numFmts>
  <fonts count="79" x14ac:knownFonts="1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color indexed="8"/>
      <name val="Arial"/>
      <family val="2"/>
      <charset val="162"/>
    </font>
    <font>
      <b/>
      <sz val="20"/>
      <color indexed="8"/>
      <name val="Arial"/>
      <family val="2"/>
      <charset val="162"/>
    </font>
    <font>
      <b/>
      <sz val="20"/>
      <name val="Arial"/>
      <family val="2"/>
      <charset val="162"/>
    </font>
    <font>
      <b/>
      <sz val="14"/>
      <color indexed="8"/>
      <name val="Arial"/>
      <family val="2"/>
      <charset val="162"/>
    </font>
    <font>
      <b/>
      <sz val="12"/>
      <color indexed="8"/>
      <name val="Arial"/>
      <family val="2"/>
      <charset val="162"/>
    </font>
    <font>
      <b/>
      <sz val="11"/>
      <color indexed="8"/>
      <name val="Arial"/>
      <family val="2"/>
      <charset val="162"/>
    </font>
    <font>
      <b/>
      <sz val="13"/>
      <color indexed="8"/>
      <name val="Arial"/>
      <family val="2"/>
      <charset val="162"/>
    </font>
    <font>
      <sz val="11"/>
      <color indexed="8"/>
      <name val="Arial"/>
      <family val="2"/>
      <charset val="162"/>
    </font>
    <font>
      <sz val="12"/>
      <color indexed="8"/>
      <name val="Arial"/>
      <family val="2"/>
      <charset val="162"/>
    </font>
    <font>
      <b/>
      <sz val="12"/>
      <name val="Arial"/>
      <family val="2"/>
      <charset val="162"/>
    </font>
    <font>
      <sz val="12"/>
      <name val="Arial"/>
      <family val="2"/>
      <charset val="162"/>
    </font>
    <font>
      <sz val="10"/>
      <name val="Arial"/>
      <family val="2"/>
      <charset val="162"/>
    </font>
    <font>
      <b/>
      <sz val="16"/>
      <color indexed="8"/>
      <name val="Arial"/>
      <family val="2"/>
      <charset val="162"/>
    </font>
    <font>
      <sz val="14"/>
      <color indexed="8"/>
      <name val="Arial"/>
      <family val="2"/>
      <charset val="162"/>
    </font>
    <font>
      <b/>
      <sz val="10"/>
      <color indexed="8"/>
      <name val="Arial"/>
      <family val="2"/>
      <charset val="16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8"/>
      <name val="Verdana"/>
      <family val="2"/>
      <charset val="162"/>
    </font>
    <font>
      <b/>
      <sz val="12"/>
      <name val="Verdana"/>
      <family val="2"/>
      <charset val="162"/>
    </font>
    <font>
      <b/>
      <sz val="13"/>
      <name val="Arial"/>
      <family val="2"/>
      <charset val="162"/>
    </font>
    <font>
      <b/>
      <sz val="10"/>
      <name val="Arial"/>
      <family val="2"/>
      <charset val="162"/>
    </font>
    <font>
      <i/>
      <sz val="10"/>
      <color indexed="8"/>
      <name val="Arial"/>
      <family val="2"/>
      <charset val="162"/>
    </font>
    <font>
      <sz val="8"/>
      <color indexed="16"/>
      <name val="Arial"/>
      <family val="2"/>
      <charset val="162"/>
    </font>
    <font>
      <b/>
      <sz val="10"/>
      <color indexed="18"/>
      <name val="Arial Tur"/>
      <family val="2"/>
      <charset val="162"/>
    </font>
    <font>
      <sz val="9.5"/>
      <color indexed="18"/>
      <name val="Arial Tur"/>
      <family val="2"/>
      <charset val="162"/>
    </font>
    <font>
      <sz val="9.5"/>
      <color indexed="18"/>
      <name val="Arial"/>
      <family val="2"/>
      <charset val="162"/>
    </font>
    <font>
      <b/>
      <sz val="11"/>
      <name val="Arial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0"/>
      <name val="Arial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60"/>
      <name val="Arial"/>
      <family val="2"/>
      <charset val="162"/>
    </font>
    <font>
      <sz val="10"/>
      <color indexed="12"/>
      <name val="Arial Tur"/>
      <family val="2"/>
      <charset val="162"/>
    </font>
    <font>
      <sz val="11"/>
      <color indexed="12"/>
      <name val="Arial Tur"/>
      <family val="2"/>
      <charset val="162"/>
    </font>
    <font>
      <b/>
      <sz val="8"/>
      <color indexed="60"/>
      <name val="Arial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b/>
      <sz val="15"/>
      <name val="Arial"/>
      <family val="2"/>
      <charset val="162"/>
    </font>
    <font>
      <sz val="10"/>
      <name val="Arial"/>
      <family val="2"/>
    </font>
    <font>
      <b/>
      <sz val="10"/>
      <name val="Arial Tur"/>
      <family val="2"/>
      <charset val="162"/>
    </font>
    <font>
      <sz val="9.5"/>
      <name val="Arial Tur"/>
      <family val="2"/>
      <charset val="162"/>
    </font>
    <font>
      <sz val="9.5"/>
      <name val="Arial"/>
      <family val="2"/>
      <charset val="162"/>
    </font>
    <font>
      <b/>
      <sz val="16"/>
      <name val="Arial"/>
      <family val="2"/>
      <charset val="162"/>
    </font>
    <font>
      <sz val="11"/>
      <color rgb="FF1F497D"/>
      <name val="Calibri"/>
      <family val="2"/>
      <charset val="162"/>
    </font>
    <font>
      <b/>
      <sz val="11"/>
      <color rgb="FF000000"/>
      <name val="Calibri"/>
      <family val="2"/>
      <charset val="162"/>
    </font>
    <font>
      <sz val="11"/>
      <color rgb="FF000000"/>
      <name val="Calibri"/>
      <family val="2"/>
      <charset val="162"/>
    </font>
  </fonts>
  <fills count="4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37">
    <xf numFmtId="0" fontId="0" fillId="0" borderId="0"/>
    <xf numFmtId="164" fontId="16" fillId="0" borderId="0" applyFont="0" applyFill="0" applyBorder="0" applyAlignment="0" applyProtection="0"/>
    <xf numFmtId="0" fontId="16" fillId="0" borderId="0"/>
    <xf numFmtId="0" fontId="53" fillId="27" borderId="0" applyNumberFormat="0" applyBorder="0" applyAlignment="0" applyProtection="0"/>
    <xf numFmtId="0" fontId="53" fillId="28" borderId="0" applyNumberFormat="0" applyBorder="0" applyAlignment="0" applyProtection="0"/>
    <xf numFmtId="0" fontId="53" fillId="29" borderId="0" applyNumberFormat="0" applyBorder="0" applyAlignment="0" applyProtection="0"/>
    <xf numFmtId="0" fontId="53" fillId="27" borderId="0" applyNumberFormat="0" applyBorder="0" applyAlignment="0" applyProtection="0"/>
    <xf numFmtId="0" fontId="53" fillId="30" borderId="0" applyNumberFormat="0" applyBorder="0" applyAlignment="0" applyProtection="0"/>
    <xf numFmtId="0" fontId="53" fillId="29" borderId="0" applyNumberFormat="0" applyBorder="0" applyAlignment="0" applyProtection="0"/>
    <xf numFmtId="0" fontId="53" fillId="31" borderId="0" applyNumberFormat="0" applyBorder="0" applyAlignment="0" applyProtection="0"/>
    <xf numFmtId="0" fontId="53" fillId="28" borderId="0" applyNumberFormat="0" applyBorder="0" applyAlignment="0" applyProtection="0"/>
    <xf numFmtId="0" fontId="53" fillId="32" borderId="0" applyNumberFormat="0" applyBorder="0" applyAlignment="0" applyProtection="0"/>
    <xf numFmtId="0" fontId="53" fillId="31" borderId="0" applyNumberFormat="0" applyBorder="0" applyAlignment="0" applyProtection="0"/>
    <xf numFmtId="0" fontId="53" fillId="33" borderId="0" applyNumberFormat="0" applyBorder="0" applyAlignment="0" applyProtection="0"/>
    <xf numFmtId="0" fontId="53" fillId="32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4" fillId="5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1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14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4" fillId="17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4" fillId="20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4" fillId="6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9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4" fillId="1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4" fillId="15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4" fillId="18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4" fillId="21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15" fillId="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10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15" fillId="13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15" fillId="16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15" fillId="19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15" fillId="22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9" fillId="0" borderId="24" applyNumberFormat="0" applyFill="0" applyAlignment="0" applyProtection="0"/>
    <xf numFmtId="0" fontId="60" fillId="0" borderId="25" applyNumberFormat="0" applyFill="0" applyAlignment="0" applyProtection="0"/>
    <xf numFmtId="0" fontId="61" fillId="0" borderId="26" applyNumberFormat="0" applyFill="0" applyAlignment="0" applyProtection="0"/>
    <xf numFmtId="0" fontId="61" fillId="0" borderId="0" applyNumberFormat="0" applyFill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28" fillId="0" borderId="0" applyFont="0" applyFill="0" applyBorder="0" applyAlignment="0" applyProtection="0"/>
    <xf numFmtId="0" fontId="28" fillId="0" borderId="0"/>
    <xf numFmtId="0" fontId="64" fillId="40" borderId="29" applyNumberFormat="0" applyAlignment="0" applyProtection="0"/>
    <xf numFmtId="0" fontId="13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5" fillId="32" borderId="27" applyNumberFormat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" fillId="0" borderId="1" applyNumberFormat="0" applyFill="0" applyAlignment="0" applyProtection="0"/>
    <xf numFmtId="0" fontId="59" fillId="0" borderId="24" applyNumberFormat="0" applyFill="0" applyAlignment="0" applyProtection="0"/>
    <xf numFmtId="0" fontId="7" fillId="0" borderId="2" applyNumberFormat="0" applyFill="0" applyAlignment="0" applyProtection="0"/>
    <xf numFmtId="0" fontId="60" fillId="0" borderId="25" applyNumberFormat="0" applyFill="0" applyAlignment="0" applyProtection="0"/>
    <xf numFmtId="0" fontId="8" fillId="0" borderId="3" applyNumberFormat="0" applyFill="0" applyAlignment="0" applyProtection="0"/>
    <xf numFmtId="0" fontId="61" fillId="0" borderId="26" applyNumberFormat="0" applyFill="0" applyAlignment="0" applyProtection="0"/>
    <xf numFmtId="0" fontId="8" fillId="0" borderId="0" applyNumberFormat="0" applyFill="0" applyBorder="0" applyAlignment="0" applyProtection="0"/>
    <xf numFmtId="0" fontId="61" fillId="0" borderId="0" applyNumberFormat="0" applyFill="0" applyBorder="0" applyAlignment="0" applyProtection="0"/>
    <xf numFmtId="0" fontId="9" fillId="2" borderId="4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11" fillId="0" borderId="6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28" fillId="0" borderId="0"/>
    <xf numFmtId="0" fontId="53" fillId="0" borderId="0"/>
    <xf numFmtId="0" fontId="53" fillId="0" borderId="0"/>
    <xf numFmtId="0" fontId="28" fillId="0" borderId="0"/>
    <xf numFmtId="0" fontId="4" fillId="0" borderId="0"/>
    <xf numFmtId="0" fontId="53" fillId="0" borderId="0"/>
    <xf numFmtId="0" fontId="53" fillId="0" borderId="0"/>
    <xf numFmtId="0" fontId="28" fillId="29" borderId="30" applyNumberFormat="0" applyFont="0" applyAlignment="0" applyProtection="0"/>
    <xf numFmtId="0" fontId="4" fillId="4" borderId="7" applyNumberFormat="0" applyFont="0" applyAlignment="0" applyProtection="0"/>
    <xf numFmtId="0" fontId="4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8" fillId="29" borderId="30" applyNumberFormat="0" applyFont="0" applyAlignment="0" applyProtection="0"/>
    <xf numFmtId="0" fontId="10" fillId="3" borderId="5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8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68" fillId="0" borderId="31" applyNumberFormat="0" applyFill="0" applyAlignment="0" applyProtection="0"/>
    <xf numFmtId="0" fontId="14" fillId="0" borderId="8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9" fillId="0" borderId="0" applyNumberFormat="0" applyFill="0" applyBorder="0" applyAlignment="0" applyProtection="0"/>
    <xf numFmtId="165" fontId="28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9" fontId="28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5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8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11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53" fillId="27" borderId="0" applyNumberFormat="0" applyBorder="0" applyAlignment="0" applyProtection="0"/>
    <xf numFmtId="0" fontId="2" fillId="14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53" fillId="30" borderId="0" applyNumberFormat="0" applyBorder="0" applyAlignment="0" applyProtection="0"/>
    <xf numFmtId="0" fontId="2" fillId="17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53" fillId="29" borderId="0" applyNumberFormat="0" applyBorder="0" applyAlignment="0" applyProtection="0"/>
    <xf numFmtId="0" fontId="2" fillId="20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6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53" fillId="28" borderId="0" applyNumberFormat="0" applyBorder="0" applyAlignment="0" applyProtection="0"/>
    <xf numFmtId="0" fontId="2" fillId="9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12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53" fillId="31" borderId="0" applyNumberFormat="0" applyBorder="0" applyAlignment="0" applyProtection="0"/>
    <xf numFmtId="0" fontId="2" fillId="15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53" fillId="33" borderId="0" applyNumberFormat="0" applyBorder="0" applyAlignment="0" applyProtection="0"/>
    <xf numFmtId="0" fontId="2" fillId="18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53" fillId="32" borderId="0" applyNumberFormat="0" applyBorder="0" applyAlignment="0" applyProtection="0"/>
    <xf numFmtId="0" fontId="2" fillId="2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2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1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28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4" fillId="38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57" fillId="39" borderId="0" applyNumberFormat="0" applyBorder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2" fillId="40" borderId="27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0" fontId="63" fillId="41" borderId="28" applyNumberFormat="0" applyAlignment="0" applyProtection="0"/>
    <xf numFmtId="165" fontId="16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6" fillId="42" borderId="0" applyNumberFormat="0" applyBorder="0" applyAlignment="0" applyProtection="0"/>
    <xf numFmtId="0" fontId="62" fillId="40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5" fillId="32" borderId="27" applyNumberFormat="0" applyAlignment="0" applyProtection="0"/>
    <xf numFmtId="0" fontId="63" fillId="41" borderId="28" applyNumberFormat="0" applyAlignment="0" applyProtection="0"/>
    <xf numFmtId="0" fontId="66" fillId="42" borderId="0" applyNumberFormat="0" applyBorder="0" applyAlignment="0" applyProtection="0"/>
    <xf numFmtId="0" fontId="57" fillId="39" borderId="0" applyNumberFormat="0" applyBorder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58" fillId="0" borderId="23" applyNumberFormat="0" applyFill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67" fillId="32" borderId="0" applyNumberFormat="0" applyBorder="0" applyAlignment="0" applyProtection="0"/>
    <xf numFmtId="0" fontId="16" fillId="0" borderId="0"/>
    <xf numFmtId="0" fontId="53" fillId="0" borderId="0"/>
    <xf numFmtId="0" fontId="53" fillId="0" borderId="0"/>
    <xf numFmtId="0" fontId="16" fillId="0" borderId="0"/>
    <xf numFmtId="0" fontId="53" fillId="0" borderId="0"/>
    <xf numFmtId="0" fontId="53" fillId="0" borderId="0"/>
    <xf numFmtId="0" fontId="53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16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53" fillId="29" borderId="30" applyNumberFormat="0" applyFont="0" applyAlignment="0" applyProtection="0"/>
    <xf numFmtId="0" fontId="2" fillId="4" borderId="7" applyNumberFormat="0" applyFont="0" applyAlignment="0" applyProtection="0"/>
    <xf numFmtId="0" fontId="16" fillId="29" borderId="30" applyNumberFormat="0" applyFont="0" applyAlignment="0" applyProtection="0"/>
    <xf numFmtId="0" fontId="67" fillId="32" borderId="0" applyNumberFormat="0" applyBorder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0" fontId="64" fillId="40" borderId="29" applyNumberFormat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0" fontId="68" fillId="0" borderId="31" applyNumberFormat="0" applyFill="0" applyAlignment="0" applyProtection="0"/>
    <xf numFmtId="165" fontId="16" fillId="0" borderId="0" applyFont="0" applyFill="0" applyBorder="0" applyAlignment="0" applyProtection="0"/>
    <xf numFmtId="0" fontId="54" fillId="34" borderId="0" applyNumberFormat="0" applyBorder="0" applyAlignment="0" applyProtection="0"/>
    <xf numFmtId="0" fontId="54" fillId="35" borderId="0" applyNumberFormat="0" applyBorder="0" applyAlignment="0" applyProtection="0"/>
    <xf numFmtId="0" fontId="54" fillId="36" borderId="0" applyNumberFormat="0" applyBorder="0" applyAlignment="0" applyProtection="0"/>
    <xf numFmtId="0" fontId="54" fillId="37" borderId="0" applyNumberFormat="0" applyBorder="0" applyAlignment="0" applyProtection="0"/>
    <xf numFmtId="0" fontId="54" fillId="34" borderId="0" applyNumberFormat="0" applyBorder="0" applyAlignment="0" applyProtection="0"/>
    <xf numFmtId="0" fontId="54" fillId="38" borderId="0" applyNumberFormat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69" fillId="0" borderId="0" applyNumberFormat="0" applyFill="0" applyBorder="0" applyAlignment="0" applyProtection="0"/>
    <xf numFmtId="0" fontId="1" fillId="0" borderId="0"/>
  </cellStyleXfs>
  <cellXfs count="166">
    <xf numFmtId="0" fontId="0" fillId="0" borderId="0" xfId="0"/>
    <xf numFmtId="0" fontId="17" fillId="0" borderId="0" xfId="2" applyFont="1" applyFill="1" applyBorder="1"/>
    <xf numFmtId="0" fontId="17" fillId="0" borderId="0" xfId="2" applyFont="1" applyFill="1"/>
    <xf numFmtId="0" fontId="17" fillId="0" borderId="9" xfId="2" applyFont="1" applyFill="1" applyBorder="1" applyAlignment="1">
      <alignment wrapText="1"/>
    </xf>
    <xf numFmtId="0" fontId="20" fillId="0" borderId="9" xfId="2" applyFont="1" applyFill="1" applyBorder="1" applyAlignment="1">
      <alignment wrapText="1"/>
    </xf>
    <xf numFmtId="0" fontId="21" fillId="0" borderId="9" xfId="2" applyFont="1" applyFill="1" applyBorder="1" applyAlignment="1">
      <alignment horizontal="center"/>
    </xf>
    <xf numFmtId="1" fontId="21" fillId="0" borderId="9" xfId="2" applyNumberFormat="1" applyFont="1" applyFill="1" applyBorder="1" applyAlignment="1">
      <alignment horizontal="center"/>
    </xf>
    <xf numFmtId="2" fontId="22" fillId="0" borderId="9" xfId="2" applyNumberFormat="1" applyFont="1" applyFill="1" applyBorder="1" applyAlignment="1">
      <alignment horizontal="center" wrapText="1"/>
    </xf>
    <xf numFmtId="3" fontId="21" fillId="0" borderId="9" xfId="2" applyNumberFormat="1" applyFont="1" applyFill="1" applyBorder="1" applyAlignment="1">
      <alignment horizontal="center"/>
    </xf>
    <xf numFmtId="0" fontId="21" fillId="0" borderId="9" xfId="2" applyFont="1" applyFill="1" applyBorder="1"/>
    <xf numFmtId="166" fontId="21" fillId="0" borderId="9" xfId="2" applyNumberFormat="1" applyFont="1" applyFill="1" applyBorder="1" applyAlignment="1">
      <alignment horizontal="center"/>
    </xf>
    <xf numFmtId="0" fontId="17" fillId="0" borderId="9" xfId="2" applyFont="1" applyFill="1" applyBorder="1"/>
    <xf numFmtId="3" fontId="24" fillId="0" borderId="9" xfId="2" applyNumberFormat="1" applyFont="1" applyFill="1" applyBorder="1" applyAlignment="1">
      <alignment horizontal="center"/>
    </xf>
    <xf numFmtId="166" fontId="24" fillId="0" borderId="9" xfId="2" applyNumberFormat="1" applyFont="1" applyFill="1" applyBorder="1" applyAlignment="1">
      <alignment horizontal="center"/>
    </xf>
    <xf numFmtId="0" fontId="17" fillId="0" borderId="9" xfId="0" applyFont="1" applyFill="1" applyBorder="1"/>
    <xf numFmtId="3" fontId="26" fillId="0" borderId="9" xfId="2" applyNumberFormat="1" applyFont="1" applyFill="1" applyBorder="1" applyAlignment="1">
      <alignment horizontal="center"/>
    </xf>
    <xf numFmtId="166" fontId="26" fillId="0" borderId="9" xfId="2" applyNumberFormat="1" applyFont="1" applyFill="1" applyBorder="1" applyAlignment="1">
      <alignment horizontal="center"/>
    </xf>
    <xf numFmtId="0" fontId="29" fillId="0" borderId="9" xfId="2" applyFont="1" applyFill="1" applyBorder="1"/>
    <xf numFmtId="0" fontId="30" fillId="0" borderId="0" xfId="2" applyFont="1" applyFill="1" applyBorder="1"/>
    <xf numFmtId="0" fontId="17" fillId="0" borderId="0" xfId="0" applyFont="1" applyFill="1" applyBorder="1"/>
    <xf numFmtId="0" fontId="17" fillId="0" borderId="0" xfId="0" applyFont="1" applyFill="1"/>
    <xf numFmtId="3" fontId="17" fillId="0" borderId="0" xfId="0" applyNumberFormat="1" applyFont="1" applyFill="1" applyBorder="1"/>
    <xf numFmtId="3" fontId="17" fillId="0" borderId="0" xfId="0" applyNumberFormat="1" applyFont="1" applyFill="1"/>
    <xf numFmtId="0" fontId="31" fillId="0" borderId="0" xfId="0" applyFont="1" applyFill="1" applyBorder="1"/>
    <xf numFmtId="0" fontId="30" fillId="0" borderId="0" xfId="0" applyFont="1" applyFill="1" applyBorder="1"/>
    <xf numFmtId="0" fontId="20" fillId="0" borderId="0" xfId="0" applyFont="1" applyFill="1" applyBorder="1"/>
    <xf numFmtId="3" fontId="20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33" fillId="0" borderId="0" xfId="0" applyFont="1" applyFill="1" applyBorder="1"/>
    <xf numFmtId="164" fontId="17" fillId="0" borderId="0" xfId="1" applyFont="1" applyFill="1" applyBorder="1"/>
    <xf numFmtId="0" fontId="37" fillId="0" borderId="0" xfId="0" applyFont="1"/>
    <xf numFmtId="0" fontId="39" fillId="0" borderId="0" xfId="0" applyFont="1"/>
    <xf numFmtId="0" fontId="43" fillId="0" borderId="0" xfId="0" applyFont="1"/>
    <xf numFmtId="49" fontId="44" fillId="26" borderId="14" xfId="0" applyNumberFormat="1" applyFont="1" applyFill="1" applyBorder="1" applyAlignment="1">
      <alignment horizontal="center"/>
    </xf>
    <xf numFmtId="49" fontId="44" fillId="26" borderId="15" xfId="0" applyNumberFormat="1" applyFont="1" applyFill="1" applyBorder="1" applyAlignment="1">
      <alignment horizontal="center"/>
    </xf>
    <xf numFmtId="0" fontId="44" fillId="26" borderId="16" xfId="0" applyFont="1" applyFill="1" applyBorder="1" applyAlignment="1">
      <alignment horizontal="center"/>
    </xf>
    <xf numFmtId="0" fontId="45" fillId="0" borderId="0" xfId="0" applyFont="1"/>
    <xf numFmtId="0" fontId="46" fillId="26" borderId="17" xfId="0" applyFont="1" applyFill="1" applyBorder="1"/>
    <xf numFmtId="0" fontId="47" fillId="0" borderId="0" xfId="0" applyFont="1"/>
    <xf numFmtId="0" fontId="48" fillId="26" borderId="17" xfId="0" applyFont="1" applyFill="1" applyBorder="1"/>
    <xf numFmtId="0" fontId="50" fillId="0" borderId="0" xfId="0" applyFont="1"/>
    <xf numFmtId="0" fontId="51" fillId="26" borderId="20" xfId="0" applyFont="1" applyFill="1" applyBorder="1" applyAlignment="1">
      <alignment horizontal="center"/>
    </xf>
    <xf numFmtId="0" fontId="52" fillId="0" borderId="0" xfId="0" applyFont="1"/>
    <xf numFmtId="0" fontId="31" fillId="0" borderId="0" xfId="2" applyFont="1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left"/>
    </xf>
    <xf numFmtId="166" fontId="21" fillId="24" borderId="9" xfId="2" applyNumberFormat="1" applyFont="1" applyFill="1" applyBorder="1" applyAlignment="1">
      <alignment horizontal="center"/>
    </xf>
    <xf numFmtId="0" fontId="23" fillId="24" borderId="9" xfId="2" applyFont="1" applyFill="1" applyBorder="1"/>
    <xf numFmtId="3" fontId="21" fillId="24" borderId="9" xfId="2" applyNumberFormat="1" applyFont="1" applyFill="1" applyBorder="1" applyAlignment="1">
      <alignment horizontal="center"/>
    </xf>
    <xf numFmtId="0" fontId="21" fillId="24" borderId="9" xfId="2" applyFont="1" applyFill="1" applyBorder="1"/>
    <xf numFmtId="0" fontId="22" fillId="24" borderId="9" xfId="2" applyFont="1" applyFill="1" applyBorder="1"/>
    <xf numFmtId="3" fontId="25" fillId="24" borderId="9" xfId="2" applyNumberFormat="1" applyFont="1" applyFill="1" applyBorder="1" applyAlignment="1">
      <alignment horizontal="center"/>
    </xf>
    <xf numFmtId="166" fontId="25" fillId="24" borderId="9" xfId="2" applyNumberFormat="1" applyFont="1" applyFill="1" applyBorder="1" applyAlignment="1">
      <alignment horizontal="center"/>
    </xf>
    <xf numFmtId="3" fontId="27" fillId="24" borderId="9" xfId="2" applyNumberFormat="1" applyFont="1" applyFill="1" applyBorder="1" applyAlignment="1">
      <alignment horizontal="center"/>
    </xf>
    <xf numFmtId="167" fontId="27" fillId="24" borderId="9" xfId="2" applyNumberFormat="1" applyFont="1" applyFill="1" applyBorder="1" applyAlignment="1">
      <alignment horizontal="center"/>
    </xf>
    <xf numFmtId="3" fontId="29" fillId="24" borderId="9" xfId="2" applyNumberFormat="1" applyFont="1" applyFill="1" applyBorder="1" applyAlignment="1">
      <alignment horizontal="center"/>
    </xf>
    <xf numFmtId="166" fontId="29" fillId="24" borderId="9" xfId="2" applyNumberFormat="1" applyFont="1" applyFill="1" applyBorder="1" applyAlignment="1">
      <alignment horizontal="center"/>
    </xf>
    <xf numFmtId="49" fontId="40" fillId="43" borderId="9" xfId="0" applyNumberFormat="1" applyFont="1" applyFill="1" applyBorder="1" applyAlignment="1">
      <alignment horizontal="left"/>
    </xf>
    <xf numFmtId="3" fontId="40" fillId="43" borderId="9" xfId="0" applyNumberFormat="1" applyFont="1" applyFill="1" applyBorder="1" applyAlignment="1">
      <alignment horizontal="right"/>
    </xf>
    <xf numFmtId="49" fontId="40" fillId="43" borderId="9" xfId="0" applyNumberFormat="1" applyFont="1" applyFill="1" applyBorder="1" applyAlignment="1">
      <alignment horizontal="right"/>
    </xf>
    <xf numFmtId="49" fontId="41" fillId="0" borderId="9" xfId="0" applyNumberFormat="1" applyFont="1" applyFill="1" applyBorder="1"/>
    <xf numFmtId="3" fontId="42" fillId="0" borderId="9" xfId="0" applyNumberFormat="1" applyFont="1" applyFill="1" applyBorder="1"/>
    <xf numFmtId="49" fontId="41" fillId="0" borderId="32" xfId="0" applyNumberFormat="1" applyFont="1" applyFill="1" applyBorder="1"/>
    <xf numFmtId="3" fontId="0" fillId="0" borderId="0" xfId="0" applyNumberFormat="1"/>
    <xf numFmtId="49" fontId="41" fillId="0" borderId="0" xfId="0" applyNumberFormat="1" applyFont="1" applyFill="1" applyBorder="1"/>
    <xf numFmtId="0" fontId="16" fillId="0" borderId="0" xfId="0" applyFont="1"/>
    <xf numFmtId="49" fontId="71" fillId="0" borderId="0" xfId="0" applyNumberFormat="1" applyFont="1" applyFill="1" applyBorder="1"/>
    <xf numFmtId="0" fontId="0" fillId="0" borderId="0" xfId="0" applyAlignment="1">
      <alignment horizontal="center"/>
    </xf>
    <xf numFmtId="0" fontId="17" fillId="0" borderId="9" xfId="0" applyFont="1" applyFill="1" applyBorder="1" applyAlignment="1">
      <alignment wrapText="1"/>
    </xf>
    <xf numFmtId="0" fontId="20" fillId="0" borderId="9" xfId="0" applyFont="1" applyFill="1" applyBorder="1" applyAlignment="1">
      <alignment wrapText="1"/>
    </xf>
    <xf numFmtId="0" fontId="23" fillId="23" borderId="9" xfId="0" applyFont="1" applyFill="1" applyBorder="1"/>
    <xf numFmtId="3" fontId="21" fillId="23" borderId="9" xfId="0" applyNumberFormat="1" applyFont="1" applyFill="1" applyBorder="1" applyAlignment="1">
      <alignment horizontal="center"/>
    </xf>
    <xf numFmtId="4" fontId="21" fillId="23" borderId="9" xfId="0" applyNumberFormat="1" applyFont="1" applyFill="1" applyBorder="1" applyAlignment="1">
      <alignment horizontal="center"/>
    </xf>
    <xf numFmtId="0" fontId="21" fillId="0" borderId="9" xfId="0" applyFont="1" applyFill="1" applyBorder="1"/>
    <xf numFmtId="3" fontId="21" fillId="0" borderId="9" xfId="0" applyNumberFormat="1" applyFont="1" applyFill="1" applyBorder="1" applyAlignment="1">
      <alignment horizontal="center"/>
    </xf>
    <xf numFmtId="2" fontId="21" fillId="0" borderId="9" xfId="0" applyNumberFormat="1" applyFont="1" applyFill="1" applyBorder="1" applyAlignment="1">
      <alignment horizontal="center"/>
    </xf>
    <xf numFmtId="3" fontId="24" fillId="0" borderId="9" xfId="0" applyNumberFormat="1" applyFont="1" applyFill="1" applyBorder="1" applyAlignment="1">
      <alignment horizontal="center"/>
    </xf>
    <xf numFmtId="2" fontId="24" fillId="0" borderId="9" xfId="0" applyNumberFormat="1" applyFont="1" applyFill="1" applyBorder="1" applyAlignment="1">
      <alignment horizontal="center"/>
    </xf>
    <xf numFmtId="2" fontId="21" fillId="23" borderId="9" xfId="0" applyNumberFormat="1" applyFont="1" applyFill="1" applyBorder="1" applyAlignment="1">
      <alignment horizontal="center"/>
    </xf>
    <xf numFmtId="0" fontId="32" fillId="0" borderId="9" xfId="0" applyFont="1" applyFill="1" applyBorder="1"/>
    <xf numFmtId="0" fontId="31" fillId="23" borderId="9" xfId="2" applyFont="1" applyFill="1" applyBorder="1"/>
    <xf numFmtId="0" fontId="25" fillId="0" borderId="9" xfId="0" applyFont="1" applyFill="1" applyBorder="1"/>
    <xf numFmtId="3" fontId="25" fillId="24" borderId="9" xfId="0" applyNumberFormat="1" applyFont="1" applyFill="1" applyBorder="1" applyAlignment="1">
      <alignment horizontal="center"/>
    </xf>
    <xf numFmtId="2" fontId="25" fillId="24" borderId="9" xfId="0" applyNumberFormat="1" applyFont="1" applyFill="1" applyBorder="1" applyAlignment="1">
      <alignment horizontal="center"/>
    </xf>
    <xf numFmtId="1" fontId="25" fillId="24" borderId="9" xfId="0" applyNumberFormat="1" applyFont="1" applyFill="1" applyBorder="1" applyAlignment="1">
      <alignment horizontal="center"/>
    </xf>
    <xf numFmtId="2" fontId="22" fillId="0" borderId="9" xfId="0" applyNumberFormat="1" applyFont="1" applyFill="1" applyBorder="1" applyAlignment="1">
      <alignment horizontal="center" wrapText="1"/>
    </xf>
    <xf numFmtId="0" fontId="30" fillId="0" borderId="9" xfId="0" applyFont="1" applyFill="1" applyBorder="1"/>
    <xf numFmtId="2" fontId="24" fillId="25" borderId="9" xfId="0" applyNumberFormat="1" applyFont="1" applyFill="1" applyBorder="1" applyAlignment="1">
      <alignment horizontal="center"/>
    </xf>
    <xf numFmtId="2" fontId="25" fillId="0" borderId="9" xfId="0" applyNumberFormat="1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9" xfId="0" applyBorder="1" applyAlignment="1">
      <alignment wrapText="1"/>
    </xf>
    <xf numFmtId="0" fontId="35" fillId="0" borderId="9" xfId="0" applyFont="1" applyBorder="1" applyAlignment="1">
      <alignment wrapText="1"/>
    </xf>
    <xf numFmtId="0" fontId="26" fillId="0" borderId="9" xfId="0" applyFont="1" applyBorder="1"/>
    <xf numFmtId="0" fontId="26" fillId="0" borderId="9" xfId="0" applyFont="1" applyBorder="1" applyAlignment="1">
      <alignment wrapText="1"/>
    </xf>
    <xf numFmtId="49" fontId="73" fillId="0" borderId="10" xfId="0" applyNumberFormat="1" applyFont="1" applyFill="1" applyBorder="1"/>
    <xf numFmtId="49" fontId="73" fillId="0" borderId="9" xfId="0" applyNumberFormat="1" applyFont="1" applyFill="1" applyBorder="1"/>
    <xf numFmtId="4" fontId="74" fillId="0" borderId="9" xfId="0" applyNumberFormat="1" applyFont="1" applyFill="1" applyBorder="1"/>
    <xf numFmtId="4" fontId="74" fillId="0" borderId="12" xfId="0" applyNumberFormat="1" applyFont="1" applyFill="1" applyBorder="1"/>
    <xf numFmtId="0" fontId="16" fillId="0" borderId="0" xfId="0" applyFont="1" applyFill="1" applyBorder="1"/>
    <xf numFmtId="3" fontId="37" fillId="0" borderId="0" xfId="0" applyNumberFormat="1" applyFont="1" applyFill="1" applyBorder="1" applyAlignment="1">
      <alignment horizontal="center"/>
    </xf>
    <xf numFmtId="4" fontId="74" fillId="0" borderId="13" xfId="0" applyNumberFormat="1" applyFont="1" applyFill="1" applyBorder="1"/>
    <xf numFmtId="0" fontId="37" fillId="0" borderId="0" xfId="0" applyFont="1" applyFill="1" applyBorder="1" applyAlignment="1">
      <alignment horizontal="center"/>
    </xf>
    <xf numFmtId="49" fontId="72" fillId="44" borderId="9" xfId="0" applyNumberFormat="1" applyFont="1" applyFill="1" applyBorder="1" applyAlignment="1">
      <alignment horizontal="center"/>
    </xf>
    <xf numFmtId="0" fontId="72" fillId="44" borderId="9" xfId="0" applyFont="1" applyFill="1" applyBorder="1" applyAlignment="1">
      <alignment horizontal="center"/>
    </xf>
    <xf numFmtId="3" fontId="75" fillId="24" borderId="9" xfId="2" applyNumberFormat="1" applyFont="1" applyFill="1" applyBorder="1" applyAlignment="1">
      <alignment horizontal="center"/>
    </xf>
    <xf numFmtId="166" fontId="75" fillId="24" borderId="9" xfId="2" applyNumberFormat="1" applyFont="1" applyFill="1" applyBorder="1" applyAlignment="1">
      <alignment horizontal="center"/>
    </xf>
    <xf numFmtId="169" fontId="27" fillId="0" borderId="9" xfId="1" applyNumberFormat="1" applyFont="1" applyFill="1" applyBorder="1" applyAlignment="1">
      <alignment horizontal="center" vertical="center"/>
    </xf>
    <xf numFmtId="0" fontId="38" fillId="0" borderId="0" xfId="2" applyFont="1" applyFill="1" applyBorder="1"/>
    <xf numFmtId="169" fontId="27" fillId="0" borderId="9" xfId="0" applyNumberFormat="1" applyFont="1" applyFill="1" applyBorder="1" applyAlignment="1">
      <alignment horizontal="center" vertical="center"/>
    </xf>
    <xf numFmtId="3" fontId="21" fillId="0" borderId="9" xfId="0" applyNumberFormat="1" applyFont="1" applyFill="1" applyBorder="1" applyAlignment="1">
      <alignment horizontal="center" vertical="center"/>
    </xf>
    <xf numFmtId="168" fontId="42" fillId="0" borderId="0" xfId="170" applyNumberFormat="1" applyFont="1" applyFill="1" applyBorder="1"/>
    <xf numFmtId="0" fontId="36" fillId="0" borderId="9" xfId="0" applyFont="1" applyBorder="1" applyAlignment="1">
      <alignment horizontal="center" vertical="center"/>
    </xf>
    <xf numFmtId="0" fontId="18" fillId="0" borderId="0" xfId="2" applyFont="1" applyFill="1" applyBorder="1" applyAlignment="1"/>
    <xf numFmtId="170" fontId="26" fillId="0" borderId="9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vertical="center"/>
    </xf>
    <xf numFmtId="0" fontId="21" fillId="0" borderId="9" xfId="2" applyFont="1" applyFill="1" applyBorder="1" applyAlignment="1">
      <alignment horizontal="center" vertical="center"/>
    </xf>
    <xf numFmtId="1" fontId="21" fillId="0" borderId="9" xfId="2" applyNumberFormat="1" applyFont="1" applyFill="1" applyBorder="1" applyAlignment="1">
      <alignment horizontal="center" vertical="center"/>
    </xf>
    <xf numFmtId="2" fontId="22" fillId="0" borderId="9" xfId="2" applyNumberFormat="1" applyFont="1" applyFill="1" applyBorder="1" applyAlignment="1">
      <alignment horizontal="center" vertical="center" wrapText="1"/>
    </xf>
    <xf numFmtId="1" fontId="22" fillId="0" borderId="9" xfId="2" applyNumberFormat="1" applyFont="1" applyFill="1" applyBorder="1" applyAlignment="1">
      <alignment horizontal="center" vertical="center" wrapText="1"/>
    </xf>
    <xf numFmtId="0" fontId="26" fillId="0" borderId="0" xfId="0" applyFont="1"/>
    <xf numFmtId="167" fontId="21" fillId="0" borderId="9" xfId="0" applyNumberFormat="1" applyFont="1" applyFill="1" applyBorder="1" applyAlignment="1">
      <alignment horizontal="center" vertical="center"/>
    </xf>
    <xf numFmtId="3" fontId="25" fillId="0" borderId="9" xfId="0" applyNumberFormat="1" applyFont="1" applyFill="1" applyBorder="1" applyAlignment="1">
      <alignment horizontal="right" vertical="center"/>
    </xf>
    <xf numFmtId="3" fontId="21" fillId="0" borderId="9" xfId="0" applyNumberFormat="1" applyFont="1" applyFill="1" applyBorder="1" applyAlignment="1">
      <alignment horizontal="right" vertical="center"/>
    </xf>
    <xf numFmtId="169" fontId="27" fillId="0" borderId="9" xfId="0" applyNumberFormat="1" applyFont="1" applyFill="1" applyBorder="1" applyAlignment="1">
      <alignment vertical="center"/>
    </xf>
    <xf numFmtId="170" fontId="26" fillId="0" borderId="9" xfId="0" applyNumberFormat="1" applyFont="1" applyFill="1" applyBorder="1" applyAlignment="1">
      <alignment vertical="center"/>
    </xf>
    <xf numFmtId="4" fontId="74" fillId="0" borderId="9" xfId="0" applyNumberFormat="1" applyFont="1" applyFill="1" applyBorder="1" applyAlignment="1">
      <alignment horizontal="right"/>
    </xf>
    <xf numFmtId="3" fontId="46" fillId="26" borderId="18" xfId="0" applyNumberFormat="1" applyFont="1" applyFill="1" applyBorder="1" applyAlignment="1">
      <alignment horizontal="right"/>
    </xf>
    <xf numFmtId="3" fontId="48" fillId="26" borderId="0" xfId="0" applyNumberFormat="1" applyFont="1" applyFill="1" applyBorder="1" applyAlignment="1">
      <alignment horizontal="right"/>
    </xf>
    <xf numFmtId="3" fontId="46" fillId="26" borderId="19" xfId="0" applyNumberFormat="1" applyFont="1" applyFill="1" applyBorder="1" applyAlignment="1">
      <alignment horizontal="right"/>
    </xf>
    <xf numFmtId="3" fontId="49" fillId="26" borderId="0" xfId="0" applyNumberFormat="1" applyFont="1" applyFill="1" applyBorder="1" applyAlignment="1">
      <alignment horizontal="right"/>
    </xf>
    <xf numFmtId="3" fontId="46" fillId="26" borderId="0" xfId="0" applyNumberFormat="1" applyFont="1" applyFill="1" applyBorder="1" applyAlignment="1">
      <alignment horizontal="right"/>
    </xf>
    <xf numFmtId="3" fontId="51" fillId="26" borderId="21" xfId="0" applyNumberFormat="1" applyFont="1" applyFill="1" applyBorder="1" applyAlignment="1">
      <alignment horizontal="right"/>
    </xf>
    <xf numFmtId="3" fontId="51" fillId="26" borderId="22" xfId="0" applyNumberFormat="1" applyFont="1" applyFill="1" applyBorder="1" applyAlignment="1">
      <alignment horizontal="right"/>
    </xf>
    <xf numFmtId="3" fontId="42" fillId="0" borderId="9" xfId="0" applyNumberFormat="1" applyFont="1" applyFill="1" applyBorder="1" applyAlignment="1">
      <alignment horizontal="right"/>
    </xf>
    <xf numFmtId="168" fontId="42" fillId="0" borderId="9" xfId="170" applyNumberFormat="1" applyFont="1" applyFill="1" applyBorder="1" applyAlignment="1">
      <alignment horizontal="center"/>
    </xf>
    <xf numFmtId="0" fontId="33" fillId="0" borderId="9" xfId="0" applyFont="1" applyFill="1" applyBorder="1"/>
    <xf numFmtId="0" fontId="33" fillId="0" borderId="9" xfId="0" applyFont="1" applyFill="1" applyBorder="1" applyAlignment="1">
      <alignment horizontal="center" vertical="center"/>
    </xf>
    <xf numFmtId="3" fontId="22" fillId="24" borderId="9" xfId="0" applyNumberFormat="1" applyFont="1" applyFill="1" applyBorder="1" applyAlignment="1">
      <alignment horizontal="center"/>
    </xf>
    <xf numFmtId="2" fontId="22" fillId="24" borderId="9" xfId="0" applyNumberFormat="1" applyFont="1" applyFill="1" applyBorder="1" applyAlignment="1">
      <alignment horizontal="center"/>
    </xf>
    <xf numFmtId="1" fontId="22" fillId="24" borderId="9" xfId="0" applyNumberFormat="1" applyFont="1" applyFill="1" applyBorder="1" applyAlignment="1">
      <alignment horizontal="center"/>
    </xf>
    <xf numFmtId="166" fontId="21" fillId="23" borderId="9" xfId="0" applyNumberFormat="1" applyFont="1" applyFill="1" applyBorder="1" applyAlignment="1">
      <alignment horizontal="center"/>
    </xf>
    <xf numFmtId="166" fontId="21" fillId="0" borderId="9" xfId="0" applyNumberFormat="1" applyFont="1" applyFill="1" applyBorder="1" applyAlignment="1">
      <alignment horizontal="center"/>
    </xf>
    <xf numFmtId="166" fontId="24" fillId="0" borderId="9" xfId="0" applyNumberFormat="1" applyFont="1" applyFill="1" applyBorder="1" applyAlignment="1">
      <alignment horizontal="center"/>
    </xf>
    <xf numFmtId="166" fontId="20" fillId="0" borderId="9" xfId="0" applyNumberFormat="1" applyFont="1" applyFill="1" applyBorder="1" applyAlignment="1">
      <alignment horizontal="center"/>
    </xf>
    <xf numFmtId="166" fontId="42" fillId="0" borderId="9" xfId="170" applyNumberFormat="1" applyFont="1" applyFill="1" applyBorder="1" applyAlignment="1">
      <alignment horizontal="center"/>
    </xf>
    <xf numFmtId="0" fontId="77" fillId="0" borderId="33" xfId="0" applyFont="1" applyBorder="1" applyAlignment="1">
      <alignment horizontal="center" vertical="center"/>
    </xf>
    <xf numFmtId="0" fontId="78" fillId="0" borderId="34" xfId="0" applyFont="1" applyBorder="1" applyAlignment="1">
      <alignment horizontal="right" vertical="center"/>
    </xf>
    <xf numFmtId="0" fontId="20" fillId="0" borderId="9" xfId="2" applyFont="1" applyFill="1" applyBorder="1" applyAlignment="1">
      <alignment horizontal="center" vertical="center"/>
    </xf>
    <xf numFmtId="0" fontId="19" fillId="0" borderId="10" xfId="2" applyFont="1" applyFill="1" applyBorder="1" applyAlignment="1">
      <alignment horizontal="center" vertical="center"/>
    </xf>
    <xf numFmtId="0" fontId="19" fillId="0" borderId="11" xfId="2" applyFont="1" applyFill="1" applyBorder="1" applyAlignment="1">
      <alignment horizontal="center" vertical="center"/>
    </xf>
    <xf numFmtId="0" fontId="19" fillId="0" borderId="12" xfId="2" applyFont="1" applyFill="1" applyBorder="1" applyAlignment="1">
      <alignment horizontal="center" vertical="center"/>
    </xf>
    <xf numFmtId="0" fontId="18" fillId="0" borderId="0" xfId="2" applyFont="1" applyFill="1" applyBorder="1" applyAlignment="1">
      <alignment horizontal="center"/>
    </xf>
    <xf numFmtId="0" fontId="26" fillId="0" borderId="9" xfId="2" applyFont="1" applyFill="1" applyBorder="1" applyAlignment="1">
      <alignment horizontal="center"/>
    </xf>
    <xf numFmtId="0" fontId="70" fillId="0" borderId="9" xfId="2" applyFont="1" applyFill="1" applyBorder="1" applyAlignment="1">
      <alignment horizontal="center"/>
    </xf>
    <xf numFmtId="0" fontId="19" fillId="0" borderId="10" xfId="0" applyFont="1" applyFill="1" applyBorder="1" applyAlignment="1">
      <alignment horizontal="center" vertical="center"/>
    </xf>
    <xf numFmtId="0" fontId="19" fillId="0" borderId="11" xfId="0" applyFont="1" applyFill="1" applyBorder="1" applyAlignment="1">
      <alignment horizontal="center"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 wrapText="1"/>
    </xf>
    <xf numFmtId="0" fontId="34" fillId="0" borderId="10" xfId="0" applyFont="1" applyBorder="1" applyAlignment="1">
      <alignment horizontal="center" vertical="center" wrapText="1"/>
    </xf>
    <xf numFmtId="0" fontId="34" fillId="0" borderId="11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7" fillId="0" borderId="0" xfId="0" applyFont="1" applyBorder="1" applyAlignment="1">
      <alignment horizontal="center" vertical="center"/>
    </xf>
    <xf numFmtId="3" fontId="37" fillId="0" borderId="0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</cellXfs>
  <cellStyles count="337">
    <cellStyle name="%20 - Vurgu1 2" xfId="3"/>
    <cellStyle name="%20 - Vurgu2 2" xfId="4"/>
    <cellStyle name="%20 - Vurgu3 2" xfId="5"/>
    <cellStyle name="%20 - Vurgu4 2" xfId="6"/>
    <cellStyle name="%20 - Vurgu5 2" xfId="7"/>
    <cellStyle name="%20 - Vurgu6 2" xfId="8"/>
    <cellStyle name="%40 - Vurgu1 2" xfId="9"/>
    <cellStyle name="%40 - Vurgu2 2" xfId="10"/>
    <cellStyle name="%40 - Vurgu3 2" xfId="11"/>
    <cellStyle name="%40 - Vurgu4 2" xfId="12"/>
    <cellStyle name="%40 - Vurgu5 2" xfId="13"/>
    <cellStyle name="%40 - Vurgu6 2" xfId="14"/>
    <cellStyle name="%60 - Vurgu1 2" xfId="15"/>
    <cellStyle name="%60 - Vurgu2 2" xfId="16"/>
    <cellStyle name="%60 - Vurgu3 2" xfId="17"/>
    <cellStyle name="%60 - Vurgu4 2" xfId="18"/>
    <cellStyle name="%60 - Vurgu5 2" xfId="19"/>
    <cellStyle name="%60 - Vurgu6 2" xfId="20"/>
    <cellStyle name="20% - Accent1" xfId="21"/>
    <cellStyle name="20% - Accent1 2" xfId="22"/>
    <cellStyle name="20% - Accent1 2 2" xfId="23"/>
    <cellStyle name="20% - Accent1 2 2 2" xfId="171"/>
    <cellStyle name="20% - Accent1 2 3" xfId="172"/>
    <cellStyle name="20% - Accent1 3" xfId="173"/>
    <cellStyle name="20% - Accent1 4" xfId="174"/>
    <cellStyle name="20% - Accent2" xfId="24"/>
    <cellStyle name="20% - Accent2 2" xfId="25"/>
    <cellStyle name="20% - Accent2 2 2" xfId="26"/>
    <cellStyle name="20% - Accent2 2 2 2" xfId="175"/>
    <cellStyle name="20% - Accent2 2 3" xfId="176"/>
    <cellStyle name="20% - Accent2 3" xfId="177"/>
    <cellStyle name="20% - Accent2 4" xfId="178"/>
    <cellStyle name="20% - Accent3" xfId="27"/>
    <cellStyle name="20% - Accent3 2" xfId="28"/>
    <cellStyle name="20% - Accent3 2 2" xfId="29"/>
    <cellStyle name="20% - Accent3 2 2 2" xfId="179"/>
    <cellStyle name="20% - Accent3 2 3" xfId="180"/>
    <cellStyle name="20% - Accent3 3" xfId="181"/>
    <cellStyle name="20% - Accent3 4" xfId="182"/>
    <cellStyle name="20% - Accent4" xfId="30"/>
    <cellStyle name="20% - Accent4 2" xfId="31"/>
    <cellStyle name="20% - Accent4 2 2" xfId="32"/>
    <cellStyle name="20% - Accent4 2 2 2" xfId="183"/>
    <cellStyle name="20% - Accent4 2 3" xfId="184"/>
    <cellStyle name="20% - Accent4 3" xfId="185"/>
    <cellStyle name="20% - Accent4 4" xfId="186"/>
    <cellStyle name="20% - Accent5" xfId="33"/>
    <cellStyle name="20% - Accent5 2" xfId="34"/>
    <cellStyle name="20% - Accent5 2 2" xfId="35"/>
    <cellStyle name="20% - Accent5 2 2 2" xfId="187"/>
    <cellStyle name="20% - Accent5 2 3" xfId="188"/>
    <cellStyle name="20% - Accent5 3" xfId="189"/>
    <cellStyle name="20% - Accent5 4" xfId="190"/>
    <cellStyle name="20% - Accent6" xfId="36"/>
    <cellStyle name="20% - Accent6 2" xfId="37"/>
    <cellStyle name="20% - Accent6 2 2" xfId="38"/>
    <cellStyle name="20% - Accent6 2 2 2" xfId="191"/>
    <cellStyle name="20% - Accent6 2 3" xfId="192"/>
    <cellStyle name="20% - Accent6 3" xfId="193"/>
    <cellStyle name="20% - Accent6 4" xfId="194"/>
    <cellStyle name="40% - Accent1" xfId="39"/>
    <cellStyle name="40% - Accent1 2" xfId="40"/>
    <cellStyle name="40% - Accent1 2 2" xfId="41"/>
    <cellStyle name="40% - Accent1 2 2 2" xfId="195"/>
    <cellStyle name="40% - Accent1 2 3" xfId="196"/>
    <cellStyle name="40% - Accent1 3" xfId="197"/>
    <cellStyle name="40% - Accent1 4" xfId="198"/>
    <cellStyle name="40% - Accent2" xfId="42"/>
    <cellStyle name="40% - Accent2 2" xfId="43"/>
    <cellStyle name="40% - Accent2 2 2" xfId="44"/>
    <cellStyle name="40% - Accent2 2 2 2" xfId="199"/>
    <cellStyle name="40% - Accent2 2 3" xfId="200"/>
    <cellStyle name="40% - Accent2 3" xfId="201"/>
    <cellStyle name="40% - Accent2 4" xfId="202"/>
    <cellStyle name="40% - Accent3" xfId="45"/>
    <cellStyle name="40% - Accent3 2" xfId="46"/>
    <cellStyle name="40% - Accent3 2 2" xfId="47"/>
    <cellStyle name="40% - Accent3 2 2 2" xfId="203"/>
    <cellStyle name="40% - Accent3 2 3" xfId="204"/>
    <cellStyle name="40% - Accent3 3" xfId="205"/>
    <cellStyle name="40% - Accent3 4" xfId="206"/>
    <cellStyle name="40% - Accent4" xfId="48"/>
    <cellStyle name="40% - Accent4 2" xfId="49"/>
    <cellStyle name="40% - Accent4 2 2" xfId="50"/>
    <cellStyle name="40% - Accent4 2 2 2" xfId="207"/>
    <cellStyle name="40% - Accent4 2 3" xfId="208"/>
    <cellStyle name="40% - Accent4 3" xfId="209"/>
    <cellStyle name="40% - Accent4 4" xfId="210"/>
    <cellStyle name="40% - Accent5" xfId="51"/>
    <cellStyle name="40% - Accent5 2" xfId="52"/>
    <cellStyle name="40% - Accent5 2 2" xfId="53"/>
    <cellStyle name="40% - Accent5 2 2 2" xfId="211"/>
    <cellStyle name="40% - Accent5 2 3" xfId="212"/>
    <cellStyle name="40% - Accent5 3" xfId="213"/>
    <cellStyle name="40% - Accent5 4" xfId="214"/>
    <cellStyle name="40% - Accent6" xfId="54"/>
    <cellStyle name="40% - Accent6 2" xfId="55"/>
    <cellStyle name="40% - Accent6 2 2" xfId="56"/>
    <cellStyle name="40% - Accent6 2 2 2" xfId="215"/>
    <cellStyle name="40% - Accent6 2 3" xfId="216"/>
    <cellStyle name="40% - Accent6 3" xfId="217"/>
    <cellStyle name="40% - Accent6 4" xfId="218"/>
    <cellStyle name="60% - Accent1" xfId="57"/>
    <cellStyle name="60% - Accent1 2" xfId="58"/>
    <cellStyle name="60% - Accent1 2 2" xfId="59"/>
    <cellStyle name="60% - Accent1 2 2 2" xfId="219"/>
    <cellStyle name="60% - Accent1 2 3" xfId="220"/>
    <cellStyle name="60% - Accent1 3" xfId="221"/>
    <cellStyle name="60% - Accent2" xfId="60"/>
    <cellStyle name="60% - Accent2 2" xfId="61"/>
    <cellStyle name="60% - Accent2 2 2" xfId="62"/>
    <cellStyle name="60% - Accent2 2 2 2" xfId="222"/>
    <cellStyle name="60% - Accent2 2 3" xfId="223"/>
    <cellStyle name="60% - Accent2 3" xfId="224"/>
    <cellStyle name="60% - Accent3" xfId="63"/>
    <cellStyle name="60% - Accent3 2" xfId="64"/>
    <cellStyle name="60% - Accent3 2 2" xfId="65"/>
    <cellStyle name="60% - Accent3 2 2 2" xfId="225"/>
    <cellStyle name="60% - Accent3 2 3" xfId="226"/>
    <cellStyle name="60% - Accent3 3" xfId="227"/>
    <cellStyle name="60% - Accent4" xfId="66"/>
    <cellStyle name="60% - Accent4 2" xfId="67"/>
    <cellStyle name="60% - Accent4 2 2" xfId="68"/>
    <cellStyle name="60% - Accent4 2 2 2" xfId="228"/>
    <cellStyle name="60% - Accent4 2 3" xfId="229"/>
    <cellStyle name="60% - Accent4 3" xfId="230"/>
    <cellStyle name="60% - Accent5" xfId="69"/>
    <cellStyle name="60% - Accent5 2" xfId="70"/>
    <cellStyle name="60% - Accent5 2 2" xfId="71"/>
    <cellStyle name="60% - Accent5 2 2 2" xfId="231"/>
    <cellStyle name="60% - Accent5 2 3" xfId="232"/>
    <cellStyle name="60% - Accent5 3" xfId="233"/>
    <cellStyle name="60% - Accent6" xfId="72"/>
    <cellStyle name="60% - Accent6 2" xfId="73"/>
    <cellStyle name="60% - Accent6 2 2" xfId="74"/>
    <cellStyle name="60% - Accent6 2 2 2" xfId="234"/>
    <cellStyle name="60% - Accent6 2 3" xfId="235"/>
    <cellStyle name="60% - Accent6 3" xfId="236"/>
    <cellStyle name="Accent1 2" xfId="75"/>
    <cellStyle name="Accent1 2 2" xfId="76"/>
    <cellStyle name="Accent1 2 2 2" xfId="237"/>
    <cellStyle name="Accent1 2 3" xfId="238"/>
    <cellStyle name="Accent1 3" xfId="239"/>
    <cellStyle name="Accent2 2" xfId="77"/>
    <cellStyle name="Accent2 2 2" xfId="78"/>
    <cellStyle name="Accent2 2 2 2" xfId="240"/>
    <cellStyle name="Accent2 2 3" xfId="241"/>
    <cellStyle name="Accent2 3" xfId="242"/>
    <cellStyle name="Accent3 2" xfId="79"/>
    <cellStyle name="Accent3 2 2" xfId="80"/>
    <cellStyle name="Accent3 2 2 2" xfId="243"/>
    <cellStyle name="Accent3 2 3" xfId="244"/>
    <cellStyle name="Accent3 3" xfId="245"/>
    <cellStyle name="Accent4 2" xfId="81"/>
    <cellStyle name="Accent4 2 2" xfId="82"/>
    <cellStyle name="Accent4 2 2 2" xfId="246"/>
    <cellStyle name="Accent4 2 3" xfId="247"/>
    <cellStyle name="Accent4 3" xfId="248"/>
    <cellStyle name="Accent5 2" xfId="83"/>
    <cellStyle name="Accent5 2 2" xfId="84"/>
    <cellStyle name="Accent5 2 2 2" xfId="249"/>
    <cellStyle name="Accent5 2 3" xfId="250"/>
    <cellStyle name="Accent5 3" xfId="251"/>
    <cellStyle name="Accent6 2" xfId="85"/>
    <cellStyle name="Accent6 2 2" xfId="86"/>
    <cellStyle name="Accent6 2 2 2" xfId="252"/>
    <cellStyle name="Accent6 2 3" xfId="253"/>
    <cellStyle name="Accent6 3" xfId="254"/>
    <cellStyle name="Açıklama Metni 2" xfId="87"/>
    <cellStyle name="Ana Başlık 2" xfId="88"/>
    <cellStyle name="Bad 2" xfId="89"/>
    <cellStyle name="Bad 2 2" xfId="90"/>
    <cellStyle name="Bad 2 2 2" xfId="255"/>
    <cellStyle name="Bad 2 3" xfId="256"/>
    <cellStyle name="Bad 3" xfId="257"/>
    <cellStyle name="Bağlı Hücre 2" xfId="91"/>
    <cellStyle name="Başlık 1 2" xfId="92"/>
    <cellStyle name="Başlık 2 2" xfId="93"/>
    <cellStyle name="Başlık 3 2" xfId="94"/>
    <cellStyle name="Başlık 4 2" xfId="95"/>
    <cellStyle name="Calculation 2" xfId="96"/>
    <cellStyle name="Calculation 2 2" xfId="97"/>
    <cellStyle name="Calculation 2 2 2" xfId="258"/>
    <cellStyle name="Calculation 2 3" xfId="259"/>
    <cellStyle name="Calculation 3" xfId="260"/>
    <cellStyle name="Check Cell 2" xfId="98"/>
    <cellStyle name="Check Cell 2 2" xfId="99"/>
    <cellStyle name="Check Cell 2 2 2" xfId="261"/>
    <cellStyle name="Check Cell 2 3" xfId="262"/>
    <cellStyle name="Check Cell 3" xfId="263"/>
    <cellStyle name="Comma 2" xfId="100"/>
    <cellStyle name="Comma 2 2" xfId="101"/>
    <cellStyle name="Comma 2 3" xfId="264"/>
    <cellStyle name="Çıkış 2" xfId="102"/>
    <cellStyle name="Explanatory Text" xfId="103"/>
    <cellStyle name="Explanatory Text 2" xfId="104"/>
    <cellStyle name="Explanatory Text 2 2" xfId="105"/>
    <cellStyle name="Explanatory Text 2 2 2" xfId="265"/>
    <cellStyle name="Explanatory Text 2 3" xfId="266"/>
    <cellStyle name="Explanatory Text 3" xfId="267"/>
    <cellStyle name="Giriş 2" xfId="106"/>
    <cellStyle name="Good 2" xfId="107"/>
    <cellStyle name="Good 2 2" xfId="108"/>
    <cellStyle name="Good 2 2 2" xfId="268"/>
    <cellStyle name="Good 2 3" xfId="269"/>
    <cellStyle name="Good 3" xfId="270"/>
    <cellStyle name="Heading 1" xfId="109"/>
    <cellStyle name="Heading 1 2" xfId="110"/>
    <cellStyle name="Heading 2" xfId="111"/>
    <cellStyle name="Heading 2 2" xfId="112"/>
    <cellStyle name="Heading 3" xfId="113"/>
    <cellStyle name="Heading 3 2" xfId="114"/>
    <cellStyle name="Heading 4" xfId="115"/>
    <cellStyle name="Heading 4 2" xfId="116"/>
    <cellStyle name="Hesaplama 2" xfId="271"/>
    <cellStyle name="Input" xfId="117"/>
    <cellStyle name="Input 2" xfId="118"/>
    <cellStyle name="Input 2 2" xfId="119"/>
    <cellStyle name="Input 2 2 2" xfId="272"/>
    <cellStyle name="Input 2 3" xfId="273"/>
    <cellStyle name="Input 3" xfId="274"/>
    <cellStyle name="İşaretli Hücre 2" xfId="275"/>
    <cellStyle name="İyi 2" xfId="276"/>
    <cellStyle name="Kötü 2" xfId="277"/>
    <cellStyle name="Linked Cell" xfId="120"/>
    <cellStyle name="Linked Cell 2" xfId="121"/>
    <cellStyle name="Linked Cell 2 2" xfId="122"/>
    <cellStyle name="Linked Cell 2 2 2" xfId="278"/>
    <cellStyle name="Linked Cell 2 3" xfId="279"/>
    <cellStyle name="Linked Cell 3" xfId="280"/>
    <cellStyle name="Neutral 2" xfId="123"/>
    <cellStyle name="Neutral 2 2" xfId="124"/>
    <cellStyle name="Neutral 2 2 2" xfId="281"/>
    <cellStyle name="Neutral 2 3" xfId="282"/>
    <cellStyle name="Neutral 3" xfId="283"/>
    <cellStyle name="Normal" xfId="0" builtinId="0"/>
    <cellStyle name="Normal 2" xfId="336"/>
    <cellStyle name="Normal 2 2" xfId="125"/>
    <cellStyle name="Normal 2 2 2" xfId="284"/>
    <cellStyle name="Normal 2 3" xfId="126"/>
    <cellStyle name="Normal 2 3 2" xfId="127"/>
    <cellStyle name="Normal 2 3 2 2" xfId="285"/>
    <cellStyle name="Normal 2 3 3" xfId="286"/>
    <cellStyle name="Normal 3" xfId="128"/>
    <cellStyle name="Normal 3 2" xfId="287"/>
    <cellStyle name="Normal 4" xfId="129"/>
    <cellStyle name="Normal 4 2" xfId="130"/>
    <cellStyle name="Normal 4 2 2" xfId="131"/>
    <cellStyle name="Normal 4 2 2 2" xfId="288"/>
    <cellStyle name="Normal 4 2 3" xfId="289"/>
    <cellStyle name="Normal 4 3" xfId="290"/>
    <cellStyle name="Normal 4 4" xfId="291"/>
    <cellStyle name="Normal 5" xfId="292"/>
    <cellStyle name="Normal 5 2" xfId="293"/>
    <cellStyle name="Normal 5 3" xfId="294"/>
    <cellStyle name="Normal_MAYIS_2009_İHRACAT_RAKAMLARI" xfId="2"/>
    <cellStyle name="Not 2" xfId="132"/>
    <cellStyle name="Not 3" xfId="295"/>
    <cellStyle name="Note 2" xfId="133"/>
    <cellStyle name="Note 2 2" xfId="134"/>
    <cellStyle name="Note 2 2 2" xfId="135"/>
    <cellStyle name="Note 2 2 2 2" xfId="136"/>
    <cellStyle name="Note 2 2 2 2 2" xfId="296"/>
    <cellStyle name="Note 2 2 2 3" xfId="297"/>
    <cellStyle name="Note 2 2 3" xfId="137"/>
    <cellStyle name="Note 2 2 3 2" xfId="138"/>
    <cellStyle name="Note 2 2 3 2 2" xfId="139"/>
    <cellStyle name="Note 2 2 3 2 2 2" xfId="298"/>
    <cellStyle name="Note 2 2 3 2 3" xfId="299"/>
    <cellStyle name="Note 2 2 3 3" xfId="140"/>
    <cellStyle name="Note 2 2 3 3 2" xfId="141"/>
    <cellStyle name="Note 2 2 3 3 2 2" xfId="300"/>
    <cellStyle name="Note 2 2 3 3 3" xfId="301"/>
    <cellStyle name="Note 2 2 3 4" xfId="302"/>
    <cellStyle name="Note 2 2 4" xfId="142"/>
    <cellStyle name="Note 2 2 4 2" xfId="143"/>
    <cellStyle name="Note 2 2 4 2 2" xfId="303"/>
    <cellStyle name="Note 2 2 4 3" xfId="304"/>
    <cellStyle name="Note 2 2 5" xfId="305"/>
    <cellStyle name="Note 2 2 6" xfId="306"/>
    <cellStyle name="Note 2 3" xfId="144"/>
    <cellStyle name="Note 2 3 2" xfId="145"/>
    <cellStyle name="Note 2 3 2 2" xfId="146"/>
    <cellStyle name="Note 2 3 2 2 2" xfId="307"/>
    <cellStyle name="Note 2 3 2 3" xfId="308"/>
    <cellStyle name="Note 2 3 3" xfId="147"/>
    <cellStyle name="Note 2 3 3 2" xfId="148"/>
    <cellStyle name="Note 2 3 3 2 2" xfId="309"/>
    <cellStyle name="Note 2 3 3 3" xfId="310"/>
    <cellStyle name="Note 2 3 4" xfId="311"/>
    <cellStyle name="Note 2 4" xfId="149"/>
    <cellStyle name="Note 2 4 2" xfId="150"/>
    <cellStyle name="Note 2 4 2 2" xfId="312"/>
    <cellStyle name="Note 2 4 3" xfId="313"/>
    <cellStyle name="Note 2 5" xfId="314"/>
    <cellStyle name="Note 3" xfId="151"/>
    <cellStyle name="Note 3 2" xfId="315"/>
    <cellStyle name="Nötr 2" xfId="316"/>
    <cellStyle name="Output" xfId="152"/>
    <cellStyle name="Output 2" xfId="153"/>
    <cellStyle name="Output 2 2" xfId="154"/>
    <cellStyle name="Output 2 2 2" xfId="317"/>
    <cellStyle name="Output 2 3" xfId="318"/>
    <cellStyle name="Output 3" xfId="319"/>
    <cellStyle name="Percent 2" xfId="155"/>
    <cellStyle name="Percent 2 2" xfId="156"/>
    <cellStyle name="Percent 2 2 2" xfId="320"/>
    <cellStyle name="Percent 2 3" xfId="321"/>
    <cellStyle name="Percent 3" xfId="157"/>
    <cellStyle name="Percent 3 2" xfId="322"/>
    <cellStyle name="Title" xfId="158"/>
    <cellStyle name="Title 2" xfId="159"/>
    <cellStyle name="Toplam 2" xfId="160"/>
    <cellStyle name="Total" xfId="161"/>
    <cellStyle name="Total 2" xfId="162"/>
    <cellStyle name="Total 2 2" xfId="163"/>
    <cellStyle name="Total 2 2 2" xfId="323"/>
    <cellStyle name="Total 2 3" xfId="324"/>
    <cellStyle name="Total 3" xfId="325"/>
    <cellStyle name="Uyarı Metni 2" xfId="164"/>
    <cellStyle name="Virgül" xfId="1" builtinId="3"/>
    <cellStyle name="Virgül 2" xfId="165"/>
    <cellStyle name="Virgül 3" xfId="326"/>
    <cellStyle name="Vurgu1 2" xfId="327"/>
    <cellStyle name="Vurgu2 2" xfId="328"/>
    <cellStyle name="Vurgu3 2" xfId="329"/>
    <cellStyle name="Vurgu4 2" xfId="330"/>
    <cellStyle name="Vurgu5 2" xfId="331"/>
    <cellStyle name="Vurgu6 2" xfId="332"/>
    <cellStyle name="Warning Text" xfId="166"/>
    <cellStyle name="Warning Text 2" xfId="167"/>
    <cellStyle name="Warning Text 2 2" xfId="168"/>
    <cellStyle name="Warning Text 2 2 2" xfId="333"/>
    <cellStyle name="Warning Text 2 3" xfId="334"/>
    <cellStyle name="Warning Text 3" xfId="335"/>
    <cellStyle name="Yüzde 2" xfId="169"/>
    <cellStyle name="Yüzde 3" xfId="17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SANAYİ SEKTÖRÜ İHRACATI</a:t>
            </a:r>
          </a:p>
        </c:rich>
      </c:tx>
      <c:layout>
        <c:manualLayout>
          <c:xMode val="edge"/>
          <c:yMode val="edge"/>
          <c:x val="0.16361646768123617"/>
          <c:y val="3.04287690179806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933638443935944"/>
          <c:y val="0.18672237001258191"/>
          <c:w val="0.7757437070938249"/>
          <c:h val="0.5518683380371866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'2002_2016_AYLIK_IHR'!$A$25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'2002_2016_AYLIK_IHR'!$C$25:$N$25</c:f>
              <c:numCache>
                <c:formatCode>#,##0</c:formatCode>
                <c:ptCount val="12"/>
                <c:pt idx="0">
                  <c:v>7469191.7498000003</c:v>
                </c:pt>
                <c:pt idx="1">
                  <c:v>8788391.2054899987</c:v>
                </c:pt>
                <c:pt idx="2">
                  <c:v>9425655.2556699999</c:v>
                </c:pt>
                <c:pt idx="3">
                  <c:v>9437744.7718199994</c:v>
                </c:pt>
                <c:pt idx="4">
                  <c:v>8852823.5680899974</c:v>
                </c:pt>
                <c:pt idx="5">
                  <c:v>9789115.9786000028</c:v>
                </c:pt>
                <c:pt idx="6">
                  <c:v>7266602.6413599988</c:v>
                </c:pt>
                <c:pt idx="7">
                  <c:v>9146189.6530000027</c:v>
                </c:pt>
                <c:pt idx="8">
                  <c:v>8548616.1409900002</c:v>
                </c:pt>
                <c:pt idx="9">
                  <c:v>9416086.9125100002</c:v>
                </c:pt>
                <c:pt idx="10">
                  <c:v>9515562.5170399975</c:v>
                </c:pt>
                <c:pt idx="11">
                  <c:v>9984348.3717099987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'2002_2016_AYLIK_IHR'!$A$24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'2002_2016_AYLIK_IHR'!$C$24:$N$24</c:f>
              <c:numCache>
                <c:formatCode>#,##0</c:formatCode>
                <c:ptCount val="12"/>
                <c:pt idx="0">
                  <c:v>8538110.6379500013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2618240"/>
        <c:axId val="-572613344"/>
      </c:lineChart>
      <c:catAx>
        <c:axId val="-572618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2613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26133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26182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702962292403256"/>
          <c:y val="0.11065006915629322"/>
          <c:w val="0.28015600002277374"/>
          <c:h val="7.818952091569467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KURU MEYVE VE MAMULLERİ İHRACATI (Bin $)</a:t>
            </a:r>
          </a:p>
        </c:rich>
      </c:tx>
      <c:layout>
        <c:manualLayout>
          <c:xMode val="edge"/>
          <c:yMode val="edge"/>
          <c:x val="0.18514705169040729"/>
          <c:y val="6.28019323671497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1569521468954"/>
          <c:y val="0.17625584845372591"/>
          <c:w val="0.81747891369841597"/>
          <c:h val="0.6016873977709308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'2002_2016_AYLIK_IHR'!$C$10:$N$10</c:f>
              <c:numCache>
                <c:formatCode>#,##0</c:formatCode>
                <c:ptCount val="12"/>
                <c:pt idx="0">
                  <c:v>96608.67211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'2002_2016_AYLIK_IHR'!$C$11:$N$11</c:f>
              <c:numCache>
                <c:formatCode>#,##0</c:formatCode>
                <c:ptCount val="12"/>
                <c:pt idx="0">
                  <c:v>89731.465129999997</c:v>
                </c:pt>
                <c:pt idx="1">
                  <c:v>105702.40222</c:v>
                </c:pt>
                <c:pt idx="2">
                  <c:v>108135.59894</c:v>
                </c:pt>
                <c:pt idx="3">
                  <c:v>96465.707190000001</c:v>
                </c:pt>
                <c:pt idx="4">
                  <c:v>96136.855660000001</c:v>
                </c:pt>
                <c:pt idx="5">
                  <c:v>99356.71286</c:v>
                </c:pt>
                <c:pt idx="6">
                  <c:v>54543.250610000003</c:v>
                </c:pt>
                <c:pt idx="7">
                  <c:v>88512.558510000003</c:v>
                </c:pt>
                <c:pt idx="8">
                  <c:v>133428.49361999999</c:v>
                </c:pt>
                <c:pt idx="9">
                  <c:v>165249.62838000001</c:v>
                </c:pt>
                <c:pt idx="10">
                  <c:v>145561.24247</c:v>
                </c:pt>
                <c:pt idx="11">
                  <c:v>115328.6054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139696"/>
        <c:axId val="-571148400"/>
      </c:lineChart>
      <c:catAx>
        <c:axId val="-57113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148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1148400"/>
        <c:scaling>
          <c:orientation val="minMax"/>
          <c:max val="2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13969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78095037914921"/>
          <c:y val="0.14251207729468598"/>
          <c:w val="0.2746611909650923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FINDIK VE MAMULLERİ İHRACATI (Bin $)</a:t>
            </a:r>
          </a:p>
        </c:rich>
      </c:tx>
      <c:layout>
        <c:manualLayout>
          <c:xMode val="edge"/>
          <c:yMode val="edge"/>
          <c:x val="0.17943569553805774"/>
          <c:y val="2.73631840796019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919369525904036"/>
          <c:y val="0.18283615401293282"/>
          <c:w val="0.79032335866951164"/>
          <c:h val="0.5559711622025913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'2002_2016_AYLIK_IHR'!$C$12:$N$12</c:f>
              <c:numCache>
                <c:formatCode>#,##0</c:formatCode>
                <c:ptCount val="12"/>
                <c:pt idx="0">
                  <c:v>155796.04848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'2002_2016_AYLIK_IHR'!$C$13:$N$13</c:f>
              <c:numCache>
                <c:formatCode>#,##0</c:formatCode>
                <c:ptCount val="12"/>
                <c:pt idx="0">
                  <c:v>178413.55434</c:v>
                </c:pt>
                <c:pt idx="1">
                  <c:v>169766.14748000001</c:v>
                </c:pt>
                <c:pt idx="2">
                  <c:v>138571.21487</c:v>
                </c:pt>
                <c:pt idx="3">
                  <c:v>141600.09865</c:v>
                </c:pt>
                <c:pt idx="4">
                  <c:v>140964.30918000001</c:v>
                </c:pt>
                <c:pt idx="5">
                  <c:v>154997.40966</c:v>
                </c:pt>
                <c:pt idx="6">
                  <c:v>113191.7264</c:v>
                </c:pt>
                <c:pt idx="7">
                  <c:v>123430.15022</c:v>
                </c:pt>
                <c:pt idx="8">
                  <c:v>138048.45637</c:v>
                </c:pt>
                <c:pt idx="9">
                  <c:v>252046.24035000001</c:v>
                </c:pt>
                <c:pt idx="10">
                  <c:v>232211.23740000001</c:v>
                </c:pt>
                <c:pt idx="11">
                  <c:v>204496.29371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146224"/>
        <c:axId val="-571145680"/>
      </c:lineChart>
      <c:catAx>
        <c:axId val="-571146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145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114568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14622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658009482685632"/>
          <c:y val="0.13184079601990051"/>
          <c:w val="0.26967741935483869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ZEYTİN VE ZEYTİNYAĞI (Bin $)</a:t>
            </a:r>
          </a:p>
        </c:rich>
      </c:tx>
      <c:layout>
        <c:manualLayout>
          <c:xMode val="edge"/>
          <c:yMode val="edge"/>
          <c:x val="0.26156941649899396"/>
          <c:y val="4.1377001787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40710932260228"/>
          <c:y val="0.17843866171003717"/>
          <c:w val="0.81891348088531157"/>
          <c:h val="0.567534076827757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'2002_2016_AYLIK_IHR'!$C$14:$N$14</c:f>
              <c:numCache>
                <c:formatCode>#,##0</c:formatCode>
                <c:ptCount val="12"/>
                <c:pt idx="0">
                  <c:v>25097.2565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'2002_2016_AYLIK_IHR'!$C$15:$N$15</c:f>
              <c:numCache>
                <c:formatCode>#,##0</c:formatCode>
                <c:ptCount val="12"/>
                <c:pt idx="0">
                  <c:v>10191.507659999999</c:v>
                </c:pt>
                <c:pt idx="1">
                  <c:v>15895.20304</c:v>
                </c:pt>
                <c:pt idx="2">
                  <c:v>18612.352360000001</c:v>
                </c:pt>
                <c:pt idx="3">
                  <c:v>16074.062110000001</c:v>
                </c:pt>
                <c:pt idx="4">
                  <c:v>13709.48552</c:v>
                </c:pt>
                <c:pt idx="5">
                  <c:v>15906.68377</c:v>
                </c:pt>
                <c:pt idx="6">
                  <c:v>7864.1694500000003</c:v>
                </c:pt>
                <c:pt idx="7">
                  <c:v>14110.55587</c:v>
                </c:pt>
                <c:pt idx="8">
                  <c:v>16903.757259999998</c:v>
                </c:pt>
                <c:pt idx="9">
                  <c:v>16057.673000000001</c:v>
                </c:pt>
                <c:pt idx="10">
                  <c:v>19860.462739999999</c:v>
                </c:pt>
                <c:pt idx="11">
                  <c:v>25643.104299999999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137520"/>
        <c:axId val="-571139152"/>
      </c:lineChart>
      <c:catAx>
        <c:axId val="-57113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139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113915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13752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1662732299307655"/>
          <c:y val="0.13517592909581955"/>
          <c:w val="0.26913480885311869"/>
          <c:h val="7.171782874966715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TÜTÜN İHRACATI (Bin $)</a:t>
            </a:r>
          </a:p>
        </c:rich>
      </c:tx>
      <c:layout>
        <c:manualLayout>
          <c:xMode val="edge"/>
          <c:yMode val="edge"/>
          <c:x val="0.29508199475065616"/>
          <c:y val="3.480589022757697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7978142076504"/>
          <c:y val="0.18206242292002656"/>
          <c:w val="0.82513661202185795"/>
          <c:h val="0.5635897922398254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'2002_2016_AYLIK_IHR'!$C$16:$N$16</c:f>
              <c:numCache>
                <c:formatCode>#,##0</c:formatCode>
                <c:ptCount val="12"/>
                <c:pt idx="0">
                  <c:v>72553.879400000005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'2002_2016_AYLIK_IHR'!$C$17:$N$17</c:f>
              <c:numCache>
                <c:formatCode>#,##0</c:formatCode>
                <c:ptCount val="12"/>
                <c:pt idx="0">
                  <c:v>84511.730519999997</c:v>
                </c:pt>
                <c:pt idx="1">
                  <c:v>95207.148939999999</c:v>
                </c:pt>
                <c:pt idx="2">
                  <c:v>120666.01637</c:v>
                </c:pt>
                <c:pt idx="3">
                  <c:v>106168.6369</c:v>
                </c:pt>
                <c:pt idx="4">
                  <c:v>77918.443740000002</c:v>
                </c:pt>
                <c:pt idx="5">
                  <c:v>73102.883369999996</c:v>
                </c:pt>
                <c:pt idx="6">
                  <c:v>64000.109349999999</c:v>
                </c:pt>
                <c:pt idx="7">
                  <c:v>105204.74516999999</c:v>
                </c:pt>
                <c:pt idx="8">
                  <c:v>70332.889139999999</c:v>
                </c:pt>
                <c:pt idx="9">
                  <c:v>74471.286319999999</c:v>
                </c:pt>
                <c:pt idx="10">
                  <c:v>63456.790180000004</c:v>
                </c:pt>
                <c:pt idx="11">
                  <c:v>75289.751940000002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136976"/>
        <c:axId val="-571145136"/>
      </c:lineChart>
      <c:catAx>
        <c:axId val="-571136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14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1145136"/>
        <c:scaling>
          <c:orientation val="minMax"/>
          <c:max val="1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136976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475359580052494"/>
          <c:y val="0.13654618473895583"/>
          <c:w val="0.26751999999999998"/>
          <c:h val="7.949446078276360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SÜS BİTKİLERİ İHRACATI (Bin $)</a:t>
            </a:r>
          </a:p>
        </c:rich>
      </c:tx>
      <c:layout>
        <c:manualLayout>
          <c:xMode val="edge"/>
          <c:yMode val="edge"/>
          <c:x val="0.24180327868852458"/>
          <c:y val="3.745318352059941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061510456354246"/>
          <c:y val="0.18701970352297509"/>
          <c:w val="0.86230822961645937"/>
          <c:h val="0.5788891353369561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'2002_2016_AYLIK_IHR'!$A$18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'2002_2016_AYLIK_IHR'!$C$18:$N$18</c:f>
              <c:numCache>
                <c:formatCode>#,##0</c:formatCode>
                <c:ptCount val="12"/>
                <c:pt idx="0">
                  <c:v>7168.6970300000003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'2002_2016_AYLIK_IHR'!$A$19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'2002_2016_AYLIK_IHR'!$C$19:$N$19</c:f>
              <c:numCache>
                <c:formatCode>#,##0</c:formatCode>
                <c:ptCount val="12"/>
                <c:pt idx="0">
                  <c:v>6380.1968100000004</c:v>
                </c:pt>
                <c:pt idx="1">
                  <c:v>10943.8946</c:v>
                </c:pt>
                <c:pt idx="2">
                  <c:v>11918.69154</c:v>
                </c:pt>
                <c:pt idx="3">
                  <c:v>14289.86443</c:v>
                </c:pt>
                <c:pt idx="4">
                  <c:v>5571.9104900000002</c:v>
                </c:pt>
                <c:pt idx="5">
                  <c:v>3156.9027799999999</c:v>
                </c:pt>
                <c:pt idx="6">
                  <c:v>3344.2157099999999</c:v>
                </c:pt>
                <c:pt idx="7">
                  <c:v>4817.8857399999997</c:v>
                </c:pt>
                <c:pt idx="8">
                  <c:v>5467.3721800000003</c:v>
                </c:pt>
                <c:pt idx="9">
                  <c:v>3457.1936799999999</c:v>
                </c:pt>
                <c:pt idx="10">
                  <c:v>5491.6414599999998</c:v>
                </c:pt>
                <c:pt idx="11">
                  <c:v>6517.1455100000003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141328"/>
        <c:axId val="-571142416"/>
      </c:lineChart>
      <c:catAx>
        <c:axId val="-57114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142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1142416"/>
        <c:scaling>
          <c:orientation val="minMax"/>
          <c:max val="2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141328"/>
        <c:crosses val="autoZero"/>
        <c:crossBetween val="between"/>
        <c:majorUnit val="5000"/>
        <c:minorUnit val="4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4603222752893587"/>
          <c:y val="0.13523492662008801"/>
          <c:w val="0.26967741935483869"/>
          <c:h val="6.9697608221507529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SU ÜRÜNLERİ VE HAY. MAM. İHRACATI (Bin $)</a:t>
            </a:r>
            <a:endParaRPr lang="tr-TR" sz="700"/>
          </a:p>
        </c:rich>
      </c:tx>
      <c:layout>
        <c:manualLayout>
          <c:xMode val="edge"/>
          <c:yMode val="edge"/>
          <c:x val="0.15214236824093086"/>
          <c:y val="2.24719101123595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430548594156736"/>
          <c:y val="0.21348393248596756"/>
          <c:w val="0.84257444205511267"/>
          <c:h val="0.5493153243485013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'2002_2016_AYLIK_IHR'!$C$20:$N$20</c:f>
              <c:numCache>
                <c:formatCode>#,##0</c:formatCode>
                <c:ptCount val="12"/>
                <c:pt idx="0">
                  <c:v>171675.01611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'2002_2016_AYLIK_IHR'!$C$21:$N$21</c:f>
              <c:numCache>
                <c:formatCode>#,##0</c:formatCode>
                <c:ptCount val="12"/>
                <c:pt idx="0">
                  <c:v>134162.91104000001</c:v>
                </c:pt>
                <c:pt idx="1">
                  <c:v>143119.48126</c:v>
                </c:pt>
                <c:pt idx="2">
                  <c:v>150086.95507</c:v>
                </c:pt>
                <c:pt idx="3">
                  <c:v>144289.19433999999</c:v>
                </c:pt>
                <c:pt idx="4">
                  <c:v>154677.59112</c:v>
                </c:pt>
                <c:pt idx="5">
                  <c:v>155034.36575999999</c:v>
                </c:pt>
                <c:pt idx="6">
                  <c:v>131760.60505000001</c:v>
                </c:pt>
                <c:pt idx="7">
                  <c:v>174624.31688</c:v>
                </c:pt>
                <c:pt idx="8">
                  <c:v>149521.37229999999</c:v>
                </c:pt>
                <c:pt idx="9">
                  <c:v>166820.45894000001</c:v>
                </c:pt>
                <c:pt idx="10">
                  <c:v>175144.45225999999</c:v>
                </c:pt>
                <c:pt idx="11">
                  <c:v>211902.9479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140240"/>
        <c:axId val="-571234384"/>
      </c:lineChart>
      <c:catAx>
        <c:axId val="-571140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2343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1234384"/>
        <c:scaling>
          <c:orientation val="minMax"/>
          <c:max val="3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140240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45574436665639"/>
          <c:y val="0.10888908549352679"/>
          <c:w val="0.27466119096509239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orientation="landscape" horizontalDpi="1200" verticalDpi="120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AĞAÇ MAM. VE ORMAN ÜRÜNLERİ İHRACATI (Bin $)</a:t>
            </a:r>
          </a:p>
        </c:rich>
      </c:tx>
      <c:layout>
        <c:manualLayout>
          <c:xMode val="edge"/>
          <c:yMode val="edge"/>
          <c:x val="0.15020576131687244"/>
          <c:y val="1.960784313725490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71900888932093"/>
          <c:y val="0.19730392156862744"/>
          <c:w val="0.7942402790643468"/>
          <c:h val="0.5698529411764706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'2002_2016_AYLIK_IHR'!$C$22:$N$22</c:f>
              <c:numCache>
                <c:formatCode>#,##0</c:formatCode>
                <c:ptCount val="12"/>
                <c:pt idx="0">
                  <c:v>312958.82707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'2002_2016_AYLIK_IHR'!$C$23:$N$23</c:f>
              <c:numCache>
                <c:formatCode>#,##0</c:formatCode>
                <c:ptCount val="12"/>
                <c:pt idx="0">
                  <c:v>272169.44436000002</c:v>
                </c:pt>
                <c:pt idx="1">
                  <c:v>345267.60492999997</c:v>
                </c:pt>
                <c:pt idx="2">
                  <c:v>369384.29501</c:v>
                </c:pt>
                <c:pt idx="3">
                  <c:v>344801.37011000002</c:v>
                </c:pt>
                <c:pt idx="4">
                  <c:v>359477.39548000001</c:v>
                </c:pt>
                <c:pt idx="5">
                  <c:v>379954.45539999998</c:v>
                </c:pt>
                <c:pt idx="6">
                  <c:v>272883.78418000002</c:v>
                </c:pt>
                <c:pt idx="7">
                  <c:v>366542.71085999999</c:v>
                </c:pt>
                <c:pt idx="8">
                  <c:v>318558.07562999998</c:v>
                </c:pt>
                <c:pt idx="9">
                  <c:v>348404.69364999997</c:v>
                </c:pt>
                <c:pt idx="10">
                  <c:v>370264.83069999999</c:v>
                </c:pt>
                <c:pt idx="11">
                  <c:v>354285.08530999999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242544"/>
        <c:axId val="-571238736"/>
      </c:lineChart>
      <c:catAx>
        <c:axId val="-57124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23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1238736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242544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15637860082305"/>
          <c:y val="9.612745098039216E-2"/>
          <c:w val="0.27522633744855968"/>
          <c:h val="7.277250270186815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TEKSTİL VE HAMMADDELERİ İHRACATI (Bin $)</a:t>
            </a:r>
          </a:p>
        </c:rich>
      </c:tx>
      <c:layout>
        <c:manualLayout>
          <c:xMode val="edge"/>
          <c:yMode val="edge"/>
          <c:x val="0.17687096255825163"/>
          <c:y val="3.70370370370370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734710553562077"/>
          <c:y val="0.20740815758158895"/>
          <c:w val="0.79387834211410224"/>
          <c:h val="0.5259278281533136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'2002_2016_AYLIK_IHR'!$C$26:$N$26</c:f>
              <c:numCache>
                <c:formatCode>#,##0</c:formatCode>
                <c:ptCount val="12"/>
                <c:pt idx="0">
                  <c:v>615857.92750999995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'2002_2016_AYLIK_IHR'!$C$27:$N$27</c:f>
              <c:numCache>
                <c:formatCode>#,##0</c:formatCode>
                <c:ptCount val="12"/>
                <c:pt idx="0">
                  <c:v>596370.85843000002</c:v>
                </c:pt>
                <c:pt idx="1">
                  <c:v>632882.47820999997</c:v>
                </c:pt>
                <c:pt idx="2">
                  <c:v>703463.35759999999</c:v>
                </c:pt>
                <c:pt idx="3">
                  <c:v>689857.83849999995</c:v>
                </c:pt>
                <c:pt idx="4">
                  <c:v>667587.22306999995</c:v>
                </c:pt>
                <c:pt idx="5">
                  <c:v>713471.22224000003</c:v>
                </c:pt>
                <c:pt idx="6">
                  <c:v>517452.58934000001</c:v>
                </c:pt>
                <c:pt idx="7">
                  <c:v>661358.26520999998</c:v>
                </c:pt>
                <c:pt idx="8">
                  <c:v>655097.01618999999</c:v>
                </c:pt>
                <c:pt idx="9">
                  <c:v>691438.78257000004</c:v>
                </c:pt>
                <c:pt idx="10">
                  <c:v>694300.59302999999</c:v>
                </c:pt>
                <c:pt idx="11">
                  <c:v>645888.43385999999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240368"/>
        <c:axId val="-571238192"/>
      </c:lineChart>
      <c:catAx>
        <c:axId val="-571240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2381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12381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2403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482393272269536"/>
          <c:y val="0.12249402158063576"/>
          <c:w val="0.2903519202956773"/>
          <c:h val="7.988723631768252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noFill/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DERİ VE MAMULLERİ İHRACATI (Bin $)</a:t>
            </a:r>
          </a:p>
        </c:rich>
      </c:tx>
      <c:layout>
        <c:manualLayout>
          <c:xMode val="edge"/>
          <c:yMode val="edge"/>
          <c:x val="0.1897961326262797"/>
          <c:y val="3.703703703703705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5555633323612326"/>
          <c:w val="0.77142934015200504"/>
          <c:h val="0.488890657156602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'2002_2016_AYLIK_IHR'!$A$28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'2002_2016_AYLIK_IHR'!$C$28:$N$28</c:f>
              <c:numCache>
                <c:formatCode>#,##0</c:formatCode>
                <c:ptCount val="12"/>
                <c:pt idx="0">
                  <c:v>90974.007410000006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'2002_2016_AYLIK_IHR'!$A$29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'2002_2016_AYLIK_IHR'!$C$29:$N$29</c:f>
              <c:numCache>
                <c:formatCode>#,##0</c:formatCode>
                <c:ptCount val="12"/>
                <c:pt idx="0">
                  <c:v>88262.762650000004</c:v>
                </c:pt>
                <c:pt idx="1">
                  <c:v>108392.23509</c:v>
                </c:pt>
                <c:pt idx="2">
                  <c:v>126201.02546</c:v>
                </c:pt>
                <c:pt idx="3">
                  <c:v>134430.98965999999</c:v>
                </c:pt>
                <c:pt idx="4">
                  <c:v>121148.57137000001</c:v>
                </c:pt>
                <c:pt idx="5">
                  <c:v>124401.80978</c:v>
                </c:pt>
                <c:pt idx="6">
                  <c:v>100642.63722999999</c:v>
                </c:pt>
                <c:pt idx="7">
                  <c:v>143152.28302999999</c:v>
                </c:pt>
                <c:pt idx="8">
                  <c:v>110401.74906</c:v>
                </c:pt>
                <c:pt idx="9">
                  <c:v>120287.51069</c:v>
                </c:pt>
                <c:pt idx="10">
                  <c:v>103295.341</c:v>
                </c:pt>
                <c:pt idx="11">
                  <c:v>114554.30144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235472"/>
        <c:axId val="-571234928"/>
      </c:lineChart>
      <c:catAx>
        <c:axId val="-57123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2349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123492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2354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HALI İHRACATI (Bin $)</a:t>
            </a:r>
          </a:p>
        </c:rich>
      </c:tx>
      <c:layout>
        <c:manualLayout>
          <c:xMode val="edge"/>
          <c:yMode val="edge"/>
          <c:x val="0.3204083775242397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346960201403397"/>
          <c:y val="0.24875661064754964"/>
          <c:w val="0.77142934015200504"/>
          <c:h val="0.5074636111379319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'2002_2016_AYLIK_IHR'!$C$30:$N$30</c:f>
              <c:numCache>
                <c:formatCode>#,##0</c:formatCode>
                <c:ptCount val="12"/>
                <c:pt idx="0">
                  <c:v>146076.15995999999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'2002_2016_AYLIK_IHR'!$C$31:$N$31</c:f>
              <c:numCache>
                <c:formatCode>#,##0</c:formatCode>
                <c:ptCount val="12"/>
                <c:pt idx="0">
                  <c:v>129495.75634000001</c:v>
                </c:pt>
                <c:pt idx="1">
                  <c:v>155035.06388</c:v>
                </c:pt>
                <c:pt idx="2">
                  <c:v>178973.65542</c:v>
                </c:pt>
                <c:pt idx="3">
                  <c:v>170895.45955</c:v>
                </c:pt>
                <c:pt idx="4">
                  <c:v>164493.13253999999</c:v>
                </c:pt>
                <c:pt idx="5">
                  <c:v>172579.00075000001</c:v>
                </c:pt>
                <c:pt idx="6">
                  <c:v>103247.80958</c:v>
                </c:pt>
                <c:pt idx="7">
                  <c:v>166134.79951000001</c:v>
                </c:pt>
                <c:pt idx="8">
                  <c:v>155537.37403000001</c:v>
                </c:pt>
                <c:pt idx="9">
                  <c:v>178041.91688</c:v>
                </c:pt>
                <c:pt idx="10">
                  <c:v>176561.16237000001</c:v>
                </c:pt>
                <c:pt idx="11">
                  <c:v>168691.36486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233840"/>
        <c:axId val="-571236560"/>
      </c:lineChart>
      <c:catAx>
        <c:axId val="-571233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236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123656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233840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/>
              <a:t>AYLAR BAZINDA MADENCİLİK İHRACAT</a:t>
            </a:r>
            <a:r>
              <a:rPr lang="tr-TR"/>
              <a:t>I</a:t>
            </a:r>
            <a:endParaRPr lang="en-US"/>
          </a:p>
        </c:rich>
      </c:tx>
      <c:layout>
        <c:manualLayout>
          <c:xMode val="edge"/>
          <c:yMode val="edge"/>
          <c:x val="0.20134597305776514"/>
          <c:y val="3.745318352059925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055063851804235"/>
          <c:y val="0.21722925894362621"/>
          <c:w val="0.77064306488660361"/>
          <c:h val="0.50936515890229372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'2002_2016_AYLIK_IHR'!$A$59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'2002_2016_AYLIK_IHR'!$C$59:$N$59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315308.42086999997</c:v>
                </c:pt>
                <c:pt idx="5">
                  <c:v>361234.93433999998</c:v>
                </c:pt>
                <c:pt idx="6">
                  <c:v>271410.43497</c:v>
                </c:pt>
                <c:pt idx="7">
                  <c:v>344705.85963999998</c:v>
                </c:pt>
                <c:pt idx="8">
                  <c:v>322219.81988999998</c:v>
                </c:pt>
                <c:pt idx="9">
                  <c:v>351239.69520999998</c:v>
                </c:pt>
                <c:pt idx="10">
                  <c:v>382875.08155</c:v>
                </c:pt>
                <c:pt idx="11">
                  <c:v>354424.21535999997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'2002_2016_AYLIK_IHR'!$A$58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'2002_2016_AYLIK_IHR'!$C$58:$N$58</c:f>
              <c:numCache>
                <c:formatCode>#,##0</c:formatCode>
                <c:ptCount val="12"/>
                <c:pt idx="0">
                  <c:v>328720.36252000002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2619872"/>
        <c:axId val="-572622592"/>
      </c:lineChart>
      <c:catAx>
        <c:axId val="-572619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26225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262259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261987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KİMYEVİ MADDELER VE MAMULLERİ İHRACATI (Bin $)</a:t>
            </a:r>
          </a:p>
        </c:rich>
      </c:tx>
      <c:layout>
        <c:manualLayout>
          <c:xMode val="edge"/>
          <c:yMode val="edge"/>
          <c:x val="0.14814836417052862"/>
          <c:y val="3.8759689922480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283993821759935"/>
          <c:y val="0.25064680868379824"/>
          <c:w val="0.7736641060315943"/>
          <c:h val="0.5116298435601538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'2002_2016_AYLIK_IHR'!$C$32:$N$32</c:f>
              <c:numCache>
                <c:formatCode>#,##0</c:formatCode>
                <c:ptCount val="12"/>
                <c:pt idx="0">
                  <c:v>1233868.4734199999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'2002_2016_AYLIK_IHR'!$C$33:$N$33</c:f>
              <c:numCache>
                <c:formatCode>#,##0</c:formatCode>
                <c:ptCount val="12"/>
                <c:pt idx="0">
                  <c:v>997802.33733999997</c:v>
                </c:pt>
                <c:pt idx="1">
                  <c:v>1136929.47416</c:v>
                </c:pt>
                <c:pt idx="2">
                  <c:v>1189680.8729699999</c:v>
                </c:pt>
                <c:pt idx="3">
                  <c:v>1231441.67927</c:v>
                </c:pt>
                <c:pt idx="4">
                  <c:v>1127011.80963</c:v>
                </c:pt>
                <c:pt idx="5">
                  <c:v>1316522.077</c:v>
                </c:pt>
                <c:pt idx="6">
                  <c:v>961048.09597999998</c:v>
                </c:pt>
                <c:pt idx="7">
                  <c:v>1207964.23309</c:v>
                </c:pt>
                <c:pt idx="8">
                  <c:v>1094998.56987</c:v>
                </c:pt>
                <c:pt idx="9">
                  <c:v>1229888.70159</c:v>
                </c:pt>
                <c:pt idx="10">
                  <c:v>1156042.9486400001</c:v>
                </c:pt>
                <c:pt idx="11">
                  <c:v>1288932.5106800001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247984"/>
        <c:axId val="-571241456"/>
      </c:lineChart>
      <c:catAx>
        <c:axId val="-571247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241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1241456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2479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50"/>
              <a:t>MAKİNE VE AKSAMLARI İHRACATI (Bin $)</a:t>
            </a:r>
          </a:p>
        </c:rich>
      </c:tx>
      <c:layout>
        <c:manualLayout>
          <c:xMode val="edge"/>
          <c:yMode val="edge"/>
          <c:x val="0.16734715303444253"/>
          <c:y val="3.73134328358208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329909162156335"/>
          <c:y val="0.17537345384913924"/>
          <c:w val="0.80976314834393193"/>
          <c:h val="0.6131852548282210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'2002_2016_AYLIK_IHR'!$C$42:$N$42</c:f>
              <c:numCache>
                <c:formatCode>#,##0</c:formatCode>
                <c:ptCount val="12"/>
                <c:pt idx="0">
                  <c:v>390501.36377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'2002_2016_AYLIK_IHR'!$C$43:$N$43</c:f>
              <c:numCache>
                <c:formatCode>#,##0</c:formatCode>
                <c:ptCount val="12"/>
                <c:pt idx="0">
                  <c:v>375920.39789999998</c:v>
                </c:pt>
                <c:pt idx="1">
                  <c:v>439536.59573</c:v>
                </c:pt>
                <c:pt idx="2">
                  <c:v>469344.19235000003</c:v>
                </c:pt>
                <c:pt idx="3">
                  <c:v>493259.56589999999</c:v>
                </c:pt>
                <c:pt idx="4">
                  <c:v>455987.73937000002</c:v>
                </c:pt>
                <c:pt idx="5">
                  <c:v>474822.66609000001</c:v>
                </c:pt>
                <c:pt idx="6">
                  <c:v>351496.09875</c:v>
                </c:pt>
                <c:pt idx="7">
                  <c:v>450485.71747999999</c:v>
                </c:pt>
                <c:pt idx="8">
                  <c:v>403987.96424</c:v>
                </c:pt>
                <c:pt idx="9">
                  <c:v>441841.41924999998</c:v>
                </c:pt>
                <c:pt idx="10">
                  <c:v>455131.33818000002</c:v>
                </c:pt>
                <c:pt idx="11">
                  <c:v>493425.40246999997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244176"/>
        <c:axId val="-571239280"/>
      </c:lineChart>
      <c:catAx>
        <c:axId val="-57124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239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1239280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24417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OTOMOTİV ENDÜSTRİSİ İHRACATI (Bin $)</a:t>
            </a:r>
            <a:endParaRPr lang="tr-TR" sz="700"/>
          </a:p>
        </c:rich>
      </c:tx>
      <c:layout>
        <c:manualLayout>
          <c:xMode val="edge"/>
          <c:yMode val="edge"/>
          <c:x val="0.25253530555644105"/>
          <c:y val="4.24469413233458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149681289838767"/>
          <c:y val="0.1610494755571284"/>
          <c:w val="0.78367425031315086"/>
          <c:h val="0.5730356739115475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'2002_2016_AYLIK_IHR'!$C$36:$N$36</c:f>
              <c:numCache>
                <c:formatCode>#,##0</c:formatCode>
                <c:ptCount val="12"/>
                <c:pt idx="0">
                  <c:v>2069424.1013499999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'2002_2016_AYLIK_IHR'!$C$37:$N$37</c:f>
              <c:numCache>
                <c:formatCode>#,##0</c:formatCode>
                <c:ptCount val="12"/>
                <c:pt idx="0">
                  <c:v>1512311.71523</c:v>
                </c:pt>
                <c:pt idx="1">
                  <c:v>1983150.7717299999</c:v>
                </c:pt>
                <c:pt idx="2">
                  <c:v>2046685.6943099999</c:v>
                </c:pt>
                <c:pt idx="3">
                  <c:v>2045827.21077</c:v>
                </c:pt>
                <c:pt idx="4">
                  <c:v>1998450.5116699999</c:v>
                </c:pt>
                <c:pt idx="5">
                  <c:v>2148010.3936399999</c:v>
                </c:pt>
                <c:pt idx="6">
                  <c:v>1724587.2621200001</c:v>
                </c:pt>
                <c:pt idx="7">
                  <c:v>1677728.49547</c:v>
                </c:pt>
                <c:pt idx="8">
                  <c:v>1940458.48908</c:v>
                </c:pt>
                <c:pt idx="9">
                  <c:v>2210969.7751099998</c:v>
                </c:pt>
                <c:pt idx="10">
                  <c:v>2253321.6910799998</c:v>
                </c:pt>
                <c:pt idx="11">
                  <c:v>2347173.5109600001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243632"/>
        <c:axId val="-571243088"/>
      </c:lineChart>
      <c:catAx>
        <c:axId val="-57124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2430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1243088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243632"/>
        <c:crosses val="autoZero"/>
        <c:crossBetween val="between"/>
        <c:majorUnit val="500000"/>
      </c:valAx>
      <c:spPr>
        <a:noFill/>
        <a:ln w="25400">
          <a:noFill/>
        </a:ln>
      </c:spPr>
    </c:plotArea>
    <c:legend>
      <c:legendPos val="t"/>
      <c:layout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ELEKTRİK ELEKTRONİK </a:t>
            </a:r>
            <a:r>
              <a:rPr lang="tr-TR" sz="1000" baseline="0"/>
              <a:t>VE HİZMET </a:t>
            </a:r>
            <a:r>
              <a:rPr lang="en-US" sz="1000"/>
              <a:t>İHRACATI </a:t>
            </a:r>
            <a:r>
              <a:rPr lang="tr-TR" sz="1000"/>
              <a:t> </a:t>
            </a:r>
            <a:r>
              <a:rPr lang="en-US" sz="1000"/>
              <a:t>(Bin $)</a:t>
            </a:r>
          </a:p>
        </c:rich>
      </c:tx>
      <c:layout>
        <c:manualLayout>
          <c:xMode val="edge"/>
          <c:yMode val="edge"/>
          <c:x val="0.17293786129494548"/>
          <c:y val="3.636363636363636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97804147720971"/>
          <c:y val="0.18909090909090953"/>
          <c:w val="0.8067191601049869"/>
          <c:h val="0.57212121212121214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'2002_2016_AYLIK_IHR'!$C$40:$N$40</c:f>
              <c:numCache>
                <c:formatCode>#,##0</c:formatCode>
                <c:ptCount val="12"/>
                <c:pt idx="0">
                  <c:v>605118.67393000005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'2002_2016_AYLIK_IHR'!$C$41:$N$41</c:f>
              <c:numCache>
                <c:formatCode>#,##0</c:formatCode>
                <c:ptCount val="12"/>
                <c:pt idx="0">
                  <c:v>626645.54021999997</c:v>
                </c:pt>
                <c:pt idx="1">
                  <c:v>803500.83227999997</c:v>
                </c:pt>
                <c:pt idx="2">
                  <c:v>897845.23930999998</c:v>
                </c:pt>
                <c:pt idx="3">
                  <c:v>885134.66258999996</c:v>
                </c:pt>
                <c:pt idx="4">
                  <c:v>806574.66910000006</c:v>
                </c:pt>
                <c:pt idx="5">
                  <c:v>925552.07799999998</c:v>
                </c:pt>
                <c:pt idx="6">
                  <c:v>627991.37216000003</c:v>
                </c:pt>
                <c:pt idx="7">
                  <c:v>855031.36430999998</c:v>
                </c:pt>
                <c:pt idx="8">
                  <c:v>807273.61887999997</c:v>
                </c:pt>
                <c:pt idx="9">
                  <c:v>896199.72259000002</c:v>
                </c:pt>
                <c:pt idx="10">
                  <c:v>899154.04734000005</c:v>
                </c:pt>
                <c:pt idx="11">
                  <c:v>950618.39873000002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9670816"/>
        <c:axId val="-569681696"/>
      </c:lineChart>
      <c:catAx>
        <c:axId val="-569670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968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69681696"/>
        <c:scaling>
          <c:orientation val="minMax"/>
          <c:max val="1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9670816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HAZIR GİYİM VE KONFEKSİYON İHRACATI (Bin $)</a:t>
            </a:r>
          </a:p>
        </c:rich>
      </c:tx>
      <c:layout>
        <c:manualLayout>
          <c:xMode val="edge"/>
          <c:yMode val="edge"/>
          <c:x val="0.16530637895615161"/>
          <c:y val="4.91367861885790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85735711607478"/>
          <c:y val="0.22576361221779548"/>
          <c:w val="0.79387834211410224"/>
          <c:h val="0.5019920318725099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'2002_2016_AYLIK_IHR'!$C$34:$N$34</c:f>
              <c:numCache>
                <c:formatCode>#,##0</c:formatCode>
                <c:ptCount val="12"/>
                <c:pt idx="0">
                  <c:v>1253007.1336399999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1F497D"/>
              </a:solidFill>
            </c:spPr>
          </c:marker>
          <c:val>
            <c:numRef>
              <c:f>'2002_2016_AYLIK_IHR'!$C$35:$N$35</c:f>
              <c:numCache>
                <c:formatCode>#,##0</c:formatCode>
                <c:ptCount val="12"/>
                <c:pt idx="0">
                  <c:v>1317726.69863</c:v>
                </c:pt>
                <c:pt idx="1">
                  <c:v>1417273.31543</c:v>
                </c:pt>
                <c:pt idx="2">
                  <c:v>1509670.10143</c:v>
                </c:pt>
                <c:pt idx="3">
                  <c:v>1522637.00973</c:v>
                </c:pt>
                <c:pt idx="4">
                  <c:v>1417804.3186000001</c:v>
                </c:pt>
                <c:pt idx="5">
                  <c:v>1526219.1388900001</c:v>
                </c:pt>
                <c:pt idx="6">
                  <c:v>1246298.72315</c:v>
                </c:pt>
                <c:pt idx="7">
                  <c:v>1605679.6229600001</c:v>
                </c:pt>
                <c:pt idx="8">
                  <c:v>1319343.68301</c:v>
                </c:pt>
                <c:pt idx="9">
                  <c:v>1425659.21511</c:v>
                </c:pt>
                <c:pt idx="10">
                  <c:v>1315828.7634000001</c:v>
                </c:pt>
                <c:pt idx="11">
                  <c:v>1338323.65965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9682784"/>
        <c:axId val="-569683328"/>
      </c:lineChart>
      <c:catAx>
        <c:axId val="-5696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96833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69683328"/>
        <c:scaling>
          <c:orientation val="minMax"/>
          <c:max val="2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968278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6549124216615775"/>
          <c:y val="0.13248339973439574"/>
          <c:w val="0.26913480885311869"/>
          <c:h val="7.8861038784494561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DEMİR VE DEMİRDIŞI METALLER İHRACATI (Bin $)</a:t>
            </a:r>
          </a:p>
        </c:rich>
      </c:tx>
      <c:layout>
        <c:manualLayout>
          <c:xMode val="edge"/>
          <c:yMode val="edge"/>
          <c:x val="0.2034015748031496"/>
          <c:y val="4.72636815920398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14307140178907"/>
          <c:y val="0.250000391742077"/>
          <c:w val="0.80612325227524362"/>
          <c:h val="0.485075510646554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'2002_2016_AYLIK_IHR'!$C$44:$N$44</c:f>
              <c:numCache>
                <c:formatCode>#,##0</c:formatCode>
                <c:ptCount val="12"/>
                <c:pt idx="0">
                  <c:v>467108.71944000002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'2002_2016_AYLIK_IHR'!$C$45:$N$45</c:f>
              <c:numCache>
                <c:formatCode>#,##0</c:formatCode>
                <c:ptCount val="12"/>
                <c:pt idx="0">
                  <c:v>423834.37780999998</c:v>
                </c:pt>
                <c:pt idx="1">
                  <c:v>502347.79833999998</c:v>
                </c:pt>
                <c:pt idx="2">
                  <c:v>536208.23216999997</c:v>
                </c:pt>
                <c:pt idx="3">
                  <c:v>515784.76980000001</c:v>
                </c:pt>
                <c:pt idx="4">
                  <c:v>503329.46551000001</c:v>
                </c:pt>
                <c:pt idx="5">
                  <c:v>538478.59747000004</c:v>
                </c:pt>
                <c:pt idx="6">
                  <c:v>408631.73946000001</c:v>
                </c:pt>
                <c:pt idx="7">
                  <c:v>517506.08111000003</c:v>
                </c:pt>
                <c:pt idx="8">
                  <c:v>483523.40487999999</c:v>
                </c:pt>
                <c:pt idx="9">
                  <c:v>508190.99103999999</c:v>
                </c:pt>
                <c:pt idx="10">
                  <c:v>517881.26280000003</c:v>
                </c:pt>
                <c:pt idx="11">
                  <c:v>492099.70713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9675168"/>
        <c:axId val="-569681152"/>
      </c:lineChart>
      <c:catAx>
        <c:axId val="-569675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9681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6968115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9675168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7115046333494023"/>
          <c:y val="0.15920398009950248"/>
          <c:w val="0.2903519202956773"/>
          <c:h val="8.048340972303835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 b="1" i="0" u="none" strike="noStrike" baseline="0">
                <a:solidFill>
                  <a:srgbClr val="000000"/>
                </a:solidFill>
                <a:latin typeface="Arial Tur"/>
                <a:cs typeface="Arial Tur"/>
              </a:rPr>
              <a:t>ÇİMENTO CAM SERAMİK VE TOPRAK ÜRÜNLERİ İHRACATI (Bin $)</a:t>
            </a:r>
            <a:endParaRPr lang="tr-TR" sz="700" b="1"/>
          </a:p>
        </c:rich>
      </c:tx>
      <c:layout>
        <c:manualLayout>
          <c:xMode val="edge"/>
          <c:yMode val="edge"/>
          <c:x val="0.14693898976913675"/>
          <c:y val="1.741293532338308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23880640524138091"/>
          <c:w val="0.81020488899562437"/>
          <c:h val="0.47388146040086643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'2002_2016_AYLIK_IHR'!$C$48:$N$48</c:f>
              <c:numCache>
                <c:formatCode>#,##0</c:formatCode>
                <c:ptCount val="12"/>
                <c:pt idx="0">
                  <c:v>183156.51011999999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'2002_2016_AYLIK_IHR'!$C$49:$N$49</c:f>
              <c:numCache>
                <c:formatCode>#,##0</c:formatCode>
                <c:ptCount val="12"/>
                <c:pt idx="0">
                  <c:v>184458.32011999999</c:v>
                </c:pt>
                <c:pt idx="1">
                  <c:v>224268.11603999999</c:v>
                </c:pt>
                <c:pt idx="2">
                  <c:v>273740.46263000002</c:v>
                </c:pt>
                <c:pt idx="3">
                  <c:v>251589.98237000001</c:v>
                </c:pt>
                <c:pt idx="4">
                  <c:v>233936.51415999999</c:v>
                </c:pt>
                <c:pt idx="5">
                  <c:v>239475.64504</c:v>
                </c:pt>
                <c:pt idx="6">
                  <c:v>180024.11906999999</c:v>
                </c:pt>
                <c:pt idx="7">
                  <c:v>226478.1053</c:v>
                </c:pt>
                <c:pt idx="8">
                  <c:v>216028.66597</c:v>
                </c:pt>
                <c:pt idx="9">
                  <c:v>207178.28166000001</c:v>
                </c:pt>
                <c:pt idx="10">
                  <c:v>212251.39051</c:v>
                </c:pt>
                <c:pt idx="11">
                  <c:v>202374.70024999999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9677888"/>
        <c:axId val="-569672992"/>
      </c:lineChart>
      <c:catAx>
        <c:axId val="-569677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9672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69672992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9677888"/>
        <c:crosses val="autoZero"/>
        <c:crossBetween val="between"/>
        <c:majorUnit val="4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MÜCEVHER İHRACATI (Bin $)</a:t>
            </a:r>
          </a:p>
        </c:rich>
      </c:tx>
      <c:layout>
        <c:manualLayout>
          <c:xMode val="edge"/>
          <c:yMode val="edge"/>
          <c:x val="0.31793884198210159"/>
          <c:y val="4.567901234567900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65895742924319"/>
          <c:y val="0.18518585498356113"/>
          <c:w val="0.79116621008685151"/>
          <c:h val="0.518520393953971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'2002_2016_AYLIK_IHR'!$C$50:$N$50</c:f>
              <c:numCache>
                <c:formatCode>#,##0</c:formatCode>
                <c:ptCount val="12"/>
                <c:pt idx="0">
                  <c:v>199462.25200000001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'2002_2016_AYLIK_IHR'!$C$51:$N$51</c:f>
              <c:numCache>
                <c:formatCode>#,##0</c:formatCode>
                <c:ptCount val="12"/>
                <c:pt idx="0">
                  <c:v>170447.06148999999</c:v>
                </c:pt>
                <c:pt idx="1">
                  <c:v>155557.30212000001</c:v>
                </c:pt>
                <c:pt idx="2">
                  <c:v>194886.80061999999</c:v>
                </c:pt>
                <c:pt idx="3">
                  <c:v>247979.18487</c:v>
                </c:pt>
                <c:pt idx="4">
                  <c:v>172315.64525</c:v>
                </c:pt>
                <c:pt idx="5">
                  <c:v>156342.58846</c:v>
                </c:pt>
                <c:pt idx="6">
                  <c:v>90822.687439999994</c:v>
                </c:pt>
                <c:pt idx="7">
                  <c:v>232009.08877</c:v>
                </c:pt>
                <c:pt idx="8">
                  <c:v>196605.24945</c:v>
                </c:pt>
                <c:pt idx="9">
                  <c:v>227801.35776000001</c:v>
                </c:pt>
                <c:pt idx="10">
                  <c:v>255103.61464000001</c:v>
                </c:pt>
                <c:pt idx="11">
                  <c:v>347782.64520999999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9671904"/>
        <c:axId val="-569674624"/>
      </c:lineChart>
      <c:catAx>
        <c:axId val="-5696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96746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696746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967190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94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ÇELİK İHRACATI</a:t>
            </a:r>
            <a:r>
              <a:rPr lang="tr-TR" baseline="0"/>
              <a:t> </a:t>
            </a:r>
            <a:r>
              <a:rPr lang="tr-TR"/>
              <a:t>(Bin $)</a:t>
            </a:r>
          </a:p>
        </c:rich>
      </c:tx>
      <c:layout>
        <c:manualLayout>
          <c:xMode val="edge"/>
          <c:yMode val="edge"/>
          <c:x val="0.34691106585200271"/>
          <c:y val="3.690036900369003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682281059063141"/>
          <c:y val="0.19926238002537525"/>
          <c:w val="0.80651731160896056"/>
          <c:h val="0.5387463581540417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'2002_2016_AYLIK_IHR'!$C$46:$N$46</c:f>
              <c:numCache>
                <c:formatCode>#,##0</c:formatCode>
                <c:ptCount val="12"/>
                <c:pt idx="0">
                  <c:v>853780.05258999998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'2002_2016_AYLIK_IHR'!$A$47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'2002_2016_AYLIK_IHR'!$C$47:$N$47</c:f>
              <c:numCache>
                <c:formatCode>#,##0</c:formatCode>
                <c:ptCount val="12"/>
                <c:pt idx="0">
                  <c:v>626931.87659</c:v>
                </c:pt>
                <c:pt idx="1">
                  <c:v>744890.46953999996</c:v>
                </c:pt>
                <c:pt idx="2">
                  <c:v>731682.20571000001</c:v>
                </c:pt>
                <c:pt idx="3">
                  <c:v>695900.65306000004</c:v>
                </c:pt>
                <c:pt idx="4">
                  <c:v>748298.24387000001</c:v>
                </c:pt>
                <c:pt idx="5">
                  <c:v>903307.21918999997</c:v>
                </c:pt>
                <c:pt idx="6">
                  <c:v>603972.51031000004</c:v>
                </c:pt>
                <c:pt idx="7">
                  <c:v>880288.20582999999</c:v>
                </c:pt>
                <c:pt idx="8">
                  <c:v>717040.35453000001</c:v>
                </c:pt>
                <c:pt idx="9">
                  <c:v>759010.35002000001</c:v>
                </c:pt>
                <c:pt idx="10">
                  <c:v>739308.53784999996</c:v>
                </c:pt>
                <c:pt idx="11">
                  <c:v>926901.38197999995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9677344"/>
        <c:axId val="-569676800"/>
      </c:lineChart>
      <c:catAx>
        <c:axId val="-56967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96768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69676800"/>
        <c:scaling>
          <c:orientation val="minMax"/>
          <c:max val="3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9677344"/>
        <c:crosses val="autoZero"/>
        <c:crossBetween val="between"/>
        <c:majorUnit val="2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MADENCİLİK ÜRÜNLERİ İHRACATI (Bin $)</a:t>
            </a:r>
          </a:p>
        </c:rich>
      </c:tx>
      <c:layout>
        <c:manualLayout>
          <c:xMode val="edge"/>
          <c:yMode val="edge"/>
          <c:x val="0.23400000000000001"/>
          <c:y val="4.744067336410537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'2002_2016_AYLIK_IHR'!$A$60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'2002_2016_AYLIK_IHR'!$C$60:$N$60</c:f>
              <c:numCache>
                <c:formatCode>#,##0</c:formatCode>
                <c:ptCount val="12"/>
                <c:pt idx="0">
                  <c:v>328720.36252000002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'2002_2016_AYLIK_IHR'!$A$61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'2002_2016_AYLIK_IHR'!$C$61:$N$61</c:f>
              <c:numCache>
                <c:formatCode>#,##0</c:formatCode>
                <c:ptCount val="12"/>
                <c:pt idx="0">
                  <c:v>236204.63557000001</c:v>
                </c:pt>
                <c:pt idx="1">
                  <c:v>244178.06928</c:v>
                </c:pt>
                <c:pt idx="2">
                  <c:v>265568.22891000001</c:v>
                </c:pt>
                <c:pt idx="3">
                  <c:v>337034.79820000002</c:v>
                </c:pt>
                <c:pt idx="4">
                  <c:v>315308.42086999997</c:v>
                </c:pt>
                <c:pt idx="5">
                  <c:v>361234.93433999998</c:v>
                </c:pt>
                <c:pt idx="6">
                  <c:v>271410.43497</c:v>
                </c:pt>
                <c:pt idx="7">
                  <c:v>344705.85963999998</c:v>
                </c:pt>
                <c:pt idx="8">
                  <c:v>322219.81988999998</c:v>
                </c:pt>
                <c:pt idx="9">
                  <c:v>351239.69520999998</c:v>
                </c:pt>
                <c:pt idx="10">
                  <c:v>382875.08155</c:v>
                </c:pt>
                <c:pt idx="11">
                  <c:v>354424.21535999997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9670272"/>
        <c:axId val="-569675712"/>
      </c:lineChart>
      <c:catAx>
        <c:axId val="-569670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9675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69675712"/>
        <c:scaling>
          <c:orientation val="minMax"/>
          <c:max val="55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967027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AYLAR BAZINDA TOPLAM İHRACAT
</a:t>
            </a:r>
          </a:p>
        </c:rich>
      </c:tx>
      <c:layout>
        <c:manualLayout>
          <c:xMode val="edge"/>
          <c:yMode val="edge"/>
          <c:x val="0.27731374487279997"/>
          <c:y val="3.66300366300366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21967963386727"/>
          <c:y val="0.21611798920411671"/>
          <c:w val="0.75972540045766757"/>
          <c:h val="0.51648536403017697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'2002_2016_AYLIK_IHR'!$C$76:$N$76</c:f>
              <c:numCache>
                <c:formatCode>#,##0</c:formatCode>
                <c:ptCount val="12"/>
                <c:pt idx="0">
                  <c:v>9546659.7029999997</c:v>
                </c:pt>
                <c:pt idx="1">
                  <c:v>12366827.277000001</c:v>
                </c:pt>
                <c:pt idx="2">
                  <c:v>12759284.637</c:v>
                </c:pt>
                <c:pt idx="3">
                  <c:v>11951635.914999999</c:v>
                </c:pt>
                <c:pt idx="4">
                  <c:v>12099695.528000001</c:v>
                </c:pt>
                <c:pt idx="5">
                  <c:v>12883783.596999999</c:v>
                </c:pt>
                <c:pt idx="6">
                  <c:v>9850829.3469999991</c:v>
                </c:pt>
                <c:pt idx="7">
                  <c:v>11833369.059</c:v>
                </c:pt>
                <c:pt idx="8">
                  <c:v>10904941.475</c:v>
                </c:pt>
                <c:pt idx="9">
                  <c:v>12806641.259</c:v>
                </c:pt>
                <c:pt idx="10">
                  <c:v>12795385.111</c:v>
                </c:pt>
                <c:pt idx="11">
                  <c:v>12807194.494999999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'2002_2016_AYLIK_IHR'!$C$77:$N$77</c:f>
              <c:numCache>
                <c:formatCode>#,##0</c:formatCode>
                <c:ptCount val="12"/>
                <c:pt idx="0">
                  <c:v>10528046.97505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2619328"/>
        <c:axId val="-572622048"/>
      </c:lineChart>
      <c:catAx>
        <c:axId val="-572619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26220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26220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261932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GEMİ</a:t>
            </a:r>
            <a:r>
              <a:rPr lang="tr-TR" sz="1000" baseline="0"/>
              <a:t> VE YAT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31400000000000078"/>
          <c:y val="4.244694132334591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4606820214888874"/>
          <c:w val="0.86000000000000065"/>
          <c:h val="0.57303580376508478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'2002_2016_AYLIK_IHR'!$A$38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'2002_2016_AYLIK_IHR'!$C$38:$N$38</c:f>
              <c:numCache>
                <c:formatCode>#,##0</c:formatCode>
                <c:ptCount val="12"/>
                <c:pt idx="0">
                  <c:v>65125.639880000002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'2002_2016_AYLIK_IHR'!$A$39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'2002_2016_AYLIK_IHR'!$C$39:$N$39</c:f>
              <c:numCache>
                <c:formatCode>#,##0</c:formatCode>
                <c:ptCount val="12"/>
                <c:pt idx="0">
                  <c:v>41417.644560000001</c:v>
                </c:pt>
                <c:pt idx="1">
                  <c:v>60218.646050000003</c:v>
                </c:pt>
                <c:pt idx="2">
                  <c:v>79474.406210000001</c:v>
                </c:pt>
                <c:pt idx="3">
                  <c:v>93023.938320000001</c:v>
                </c:pt>
                <c:pt idx="4">
                  <c:v>33871.65148</c:v>
                </c:pt>
                <c:pt idx="5">
                  <c:v>58325.262360000001</c:v>
                </c:pt>
                <c:pt idx="6">
                  <c:v>22687.391009999999</c:v>
                </c:pt>
                <c:pt idx="7">
                  <c:v>60940.400569999998</c:v>
                </c:pt>
                <c:pt idx="8">
                  <c:v>19930.44469</c:v>
                </c:pt>
                <c:pt idx="9">
                  <c:v>74293.334279999995</c:v>
                </c:pt>
                <c:pt idx="10">
                  <c:v>272260.00621999998</c:v>
                </c:pt>
                <c:pt idx="11">
                  <c:v>156426.67077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9664832"/>
        <c:axId val="-569667008"/>
      </c:lineChart>
      <c:catAx>
        <c:axId val="-56966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9667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69667008"/>
        <c:scaling>
          <c:orientation val="minMax"/>
          <c:max val="4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9664832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89" r="0.75000000000000189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SAVUNMA</a:t>
            </a:r>
            <a:r>
              <a:rPr lang="tr-TR" sz="1000" baseline="0"/>
              <a:t> VE HAVACILIK SANAYİİ</a:t>
            </a:r>
            <a:r>
              <a:rPr lang="en-US" sz="1000"/>
              <a:t> İHRACATI (Bin $)</a:t>
            </a:r>
          </a:p>
        </c:rich>
      </c:tx>
      <c:layout>
        <c:manualLayout>
          <c:xMode val="edge"/>
          <c:yMode val="edge"/>
          <c:x val="0.22066666666666668"/>
          <c:y val="2.746566791510611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999999999999999"/>
          <c:y val="0.15106195995163529"/>
          <c:w val="0.86000000000000065"/>
          <c:h val="0.57303580376508445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'2002_2016_AYLIK_IHR'!$A$52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'2002_2016_AYLIK_IHR'!$C$52:$N$52</c:f>
              <c:numCache>
                <c:formatCode>#,##0</c:formatCode>
                <c:ptCount val="12"/>
                <c:pt idx="0">
                  <c:v>100290.56902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'2002_2016_AYLIK_IHR'!$C$53:$N$53</c:f>
              <c:numCache>
                <c:formatCode>#,##0</c:formatCode>
                <c:ptCount val="12"/>
                <c:pt idx="0">
                  <c:v>118636.14177</c:v>
                </c:pt>
                <c:pt idx="1">
                  <c:v>136586.82457999999</c:v>
                </c:pt>
                <c:pt idx="2">
                  <c:v>164167.68768999999</c:v>
                </c:pt>
                <c:pt idx="3">
                  <c:v>146799.34344</c:v>
                </c:pt>
                <c:pt idx="4">
                  <c:v>106338.51489999999</c:v>
                </c:pt>
                <c:pt idx="5">
                  <c:v>143121.23869999999</c:v>
                </c:pt>
                <c:pt idx="6">
                  <c:v>97285.00662</c:v>
                </c:pt>
                <c:pt idx="7">
                  <c:v>151570.55338999999</c:v>
                </c:pt>
                <c:pt idx="8">
                  <c:v>140241.91118</c:v>
                </c:pt>
                <c:pt idx="9">
                  <c:v>124349.49412</c:v>
                </c:pt>
                <c:pt idx="10">
                  <c:v>135521.15710000001</c:v>
                </c:pt>
                <c:pt idx="11">
                  <c:v>212636.20813000001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9666464"/>
        <c:axId val="-569673536"/>
      </c:lineChart>
      <c:catAx>
        <c:axId val="-56966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9673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696735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9666464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92262467191599"/>
          <c:y val="0.11235955056179775"/>
          <c:w val="0.26751999999999998"/>
          <c:h val="7.4135283651341338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İKLİMLENDİRME</a:t>
            </a:r>
            <a:r>
              <a:rPr lang="tr-TR" sz="1000" baseline="0"/>
              <a:t> SANAYİ </a:t>
            </a:r>
            <a:r>
              <a:rPr lang="en-US" sz="1000"/>
              <a:t>İHRACATI (Bin $)</a:t>
            </a:r>
          </a:p>
        </c:rich>
      </c:tx>
      <c:layout>
        <c:manualLayout>
          <c:xMode val="edge"/>
          <c:yMode val="edge"/>
          <c:x val="0.25800000000000001"/>
          <c:y val="3.2459425717852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"/>
          <c:y val="0.17603060638535223"/>
          <c:w val="0.86000000000000065"/>
          <c:h val="0.55306064270056132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'2002_2016_AYLIK_IHR'!$A$54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'2002_2016_AYLIK_IHR'!$C$54:$N$54</c:f>
              <c:numCache>
                <c:formatCode>#,##0</c:formatCode>
                <c:ptCount val="12"/>
                <c:pt idx="0">
                  <c:v>258522.51889000001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chemeClr val="tx2"/>
              </a:solidFill>
            </a:ln>
          </c:spPr>
          <c:marker>
            <c:symbol val="diamond"/>
            <c:size val="7"/>
            <c:spPr>
              <a:solidFill>
                <a:schemeClr val="tx2"/>
              </a:solidFill>
            </c:spPr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'2002_2016_AYLIK_IHR'!$C$55:$N$55</c:f>
              <c:numCache>
                <c:formatCode>#,##0</c:formatCode>
                <c:ptCount val="12"/>
                <c:pt idx="0">
                  <c:v>254117.76933000001</c:v>
                </c:pt>
                <c:pt idx="1">
                  <c:v>280094.70999</c:v>
                </c:pt>
                <c:pt idx="2">
                  <c:v>314645.38643000001</c:v>
                </c:pt>
                <c:pt idx="3">
                  <c:v>303604.24443000002</c:v>
                </c:pt>
                <c:pt idx="4">
                  <c:v>286639.18878999999</c:v>
                </c:pt>
                <c:pt idx="5">
                  <c:v>335511.14055000001</c:v>
                </c:pt>
                <c:pt idx="6">
                  <c:v>225691.47210000001</c:v>
                </c:pt>
                <c:pt idx="7">
                  <c:v>302033.78678999998</c:v>
                </c:pt>
                <c:pt idx="8">
                  <c:v>281829.04858</c:v>
                </c:pt>
                <c:pt idx="9">
                  <c:v>313817.73415999999</c:v>
                </c:pt>
                <c:pt idx="10">
                  <c:v>320676.08545000001</c:v>
                </c:pt>
                <c:pt idx="11">
                  <c:v>290140.08525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69658304"/>
        <c:axId val="-569664288"/>
      </c:lineChart>
      <c:catAx>
        <c:axId val="-56965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96642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69664288"/>
        <c:scaling>
          <c:orientation val="minMax"/>
          <c:max val="5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69658304"/>
        <c:crosses val="autoZero"/>
        <c:crossBetween val="between"/>
        <c:majorUnit val="50000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en-US" sz="1000"/>
              <a:t>AYLAR BAZINDA TARIM İHRACATI</a:t>
            </a:r>
            <a:endParaRPr lang="tr-TR" sz="1000" b="1" i="0" u="none" strike="noStrike" baseline="0"/>
          </a:p>
        </c:rich>
      </c:tx>
      <c:layout>
        <c:manualLayout>
          <c:xMode val="edge"/>
          <c:yMode val="edge"/>
          <c:x val="0.27169617989891004"/>
          <c:y val="5.5335968379446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390845884621779"/>
          <c:y val="0.18972368631825576"/>
          <c:w val="0.75402468126949163"/>
          <c:h val="0.54940817496328231"/>
        </c:manualLayout>
      </c:layout>
      <c:lineChart>
        <c:grouping val="standard"/>
        <c:varyColors val="0"/>
        <c:ser>
          <c:idx val="0"/>
          <c:order val="0"/>
          <c:tx>
            <c:strRef>
              <c:f>'2002_2016_AYLIK_IHR'!$A$3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'2002_2016_AYLIK_IHR'!$C$3:$N$3</c:f>
              <c:numCache>
                <c:formatCode>#,##0</c:formatCode>
                <c:ptCount val="12"/>
                <c:pt idx="0">
                  <c:v>1452230.2365300001</c:v>
                </c:pt>
                <c:pt idx="1">
                  <c:v>1713928.52305</c:v>
                </c:pt>
                <c:pt idx="2">
                  <c:v>1750002.9295099999</c:v>
                </c:pt>
                <c:pt idx="3">
                  <c:v>1635796.3596500002</c:v>
                </c:pt>
                <c:pt idx="4">
                  <c:v>1600475.1234799998</c:v>
                </c:pt>
                <c:pt idx="5">
                  <c:v>1703416.1179999998</c:v>
                </c:pt>
                <c:pt idx="6">
                  <c:v>1206104.0966500002</c:v>
                </c:pt>
                <c:pt idx="7">
                  <c:v>1628984.7072000001</c:v>
                </c:pt>
                <c:pt idx="8">
                  <c:v>1546718.63271</c:v>
                </c:pt>
                <c:pt idx="9">
                  <c:v>1940938.1236100001</c:v>
                </c:pt>
                <c:pt idx="10">
                  <c:v>2045554.3825700001</c:v>
                </c:pt>
                <c:pt idx="11">
                  <c:v>1999057.9519899997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'2002_2016_AYLIK_IHR'!$A$2</c:f>
              <c:strCache>
                <c:ptCount val="1"/>
                <c:pt idx="0">
                  <c:v>2017</c:v>
                </c:pt>
              </c:strCache>
            </c:strRef>
          </c:tx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'2002_2016_AYLIK_IHR'!$C$2:$N$2</c:f>
              <c:numCache>
                <c:formatCode>#,##0</c:formatCode>
                <c:ptCount val="12"/>
                <c:pt idx="0">
                  <c:v>1661215.9745799997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2617152"/>
        <c:axId val="-572616608"/>
      </c:lineChart>
      <c:catAx>
        <c:axId val="-572617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26166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2616608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261715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AYLIK İHRACAT RAKAMLARINDAKİ DEĞİŞİM, 2009-2017</a:t>
            </a:r>
          </a:p>
        </c:rich>
      </c:tx>
      <c:layout>
        <c:manualLayout>
          <c:xMode val="edge"/>
          <c:yMode val="edge"/>
          <c:x val="0.21774221770665791"/>
          <c:y val="3.40909090909090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053783200215318"/>
          <c:y val="0.16477295583961588"/>
          <c:w val="0.73656010658196058"/>
          <c:h val="0.60795538878754851"/>
        </c:manualLayout>
      </c:layout>
      <c:lineChart>
        <c:grouping val="standard"/>
        <c:varyColors val="0"/>
        <c:ser>
          <c:idx val="5"/>
          <c:order val="0"/>
          <c:tx>
            <c:v>2009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'2002_2016_AYLIK_IHR'!$C$69:$N$69</c:f>
              <c:numCache>
                <c:formatCode>#,##0</c:formatCode>
                <c:ptCount val="12"/>
                <c:pt idx="0">
                  <c:v>7884493.5240000002</c:v>
                </c:pt>
                <c:pt idx="1">
                  <c:v>8435115.8340000007</c:v>
                </c:pt>
                <c:pt idx="2">
                  <c:v>8155485.0810000002</c:v>
                </c:pt>
                <c:pt idx="3">
                  <c:v>7561696.2829999998</c:v>
                </c:pt>
                <c:pt idx="4">
                  <c:v>7346407.5279999999</c:v>
                </c:pt>
                <c:pt idx="5">
                  <c:v>8329692.7829999998</c:v>
                </c:pt>
                <c:pt idx="6">
                  <c:v>9055733.6710000001</c:v>
                </c:pt>
                <c:pt idx="7">
                  <c:v>7839908.8420000002</c:v>
                </c:pt>
                <c:pt idx="8">
                  <c:v>8480708.3870000001</c:v>
                </c:pt>
                <c:pt idx="9">
                  <c:v>10095768.029999999</c:v>
                </c:pt>
                <c:pt idx="10">
                  <c:v>8903010.773</c:v>
                </c:pt>
                <c:pt idx="11">
                  <c:v>10054591.867000001</c:v>
                </c:pt>
              </c:numCache>
            </c:numRef>
          </c:val>
          <c:smooth val="0"/>
        </c:ser>
        <c:ser>
          <c:idx val="6"/>
          <c:order val="1"/>
          <c:tx>
            <c:strRef>
              <c:f>'2002_2016_AYLIK_IHR'!$A$70</c:f>
              <c:strCache>
                <c:ptCount val="1"/>
                <c:pt idx="0">
                  <c:v>2010</c:v>
                </c:pt>
              </c:strCache>
            </c:strRef>
          </c:tx>
          <c:marker>
            <c:symbol val="none"/>
          </c:marker>
          <c:val>
            <c:numRef>
              <c:f>'2002_2016_AYLIK_IHR'!$C$70:$N$70</c:f>
              <c:numCache>
                <c:formatCode>#,##0</c:formatCode>
                <c:ptCount val="12"/>
                <c:pt idx="0">
                  <c:v>7828748.0580000002</c:v>
                </c:pt>
                <c:pt idx="1">
                  <c:v>8263237.8140000002</c:v>
                </c:pt>
                <c:pt idx="2">
                  <c:v>9886488.1710000001</c:v>
                </c:pt>
                <c:pt idx="3">
                  <c:v>9396006.6539999992</c:v>
                </c:pt>
                <c:pt idx="4">
                  <c:v>9799958.1170000006</c:v>
                </c:pt>
                <c:pt idx="5">
                  <c:v>9542907.6439999994</c:v>
                </c:pt>
                <c:pt idx="6">
                  <c:v>9564682.5449999999</c:v>
                </c:pt>
                <c:pt idx="7">
                  <c:v>8523451.9729999993</c:v>
                </c:pt>
                <c:pt idx="8">
                  <c:v>8909230.5209999997</c:v>
                </c:pt>
                <c:pt idx="9">
                  <c:v>10963586.27</c:v>
                </c:pt>
                <c:pt idx="10">
                  <c:v>9382369.7180000003</c:v>
                </c:pt>
                <c:pt idx="11">
                  <c:v>11822551.698999999</c:v>
                </c:pt>
              </c:numCache>
            </c:numRef>
          </c:val>
          <c:smooth val="0"/>
        </c:ser>
        <c:ser>
          <c:idx val="7"/>
          <c:order val="2"/>
          <c:tx>
            <c:strRef>
              <c:f>'2002_2016_AYLIK_IHR'!$A$71</c:f>
              <c:strCache>
                <c:ptCount val="1"/>
                <c:pt idx="0">
                  <c:v>2011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val>
            <c:numRef>
              <c:f>'2002_2016_AYLIK_IHR'!$C$71:$N$71</c:f>
              <c:numCache>
                <c:formatCode>#,##0</c:formatCode>
                <c:ptCount val="12"/>
                <c:pt idx="0">
                  <c:v>9551084.6390000004</c:v>
                </c:pt>
                <c:pt idx="1">
                  <c:v>10059126.307</c:v>
                </c:pt>
                <c:pt idx="2">
                  <c:v>11811085.16</c:v>
                </c:pt>
                <c:pt idx="3">
                  <c:v>11873269.447000001</c:v>
                </c:pt>
                <c:pt idx="4">
                  <c:v>10943364.372</c:v>
                </c:pt>
                <c:pt idx="5">
                  <c:v>11349953.558</c:v>
                </c:pt>
                <c:pt idx="6">
                  <c:v>11860004.271</c:v>
                </c:pt>
                <c:pt idx="7">
                  <c:v>11245124.657</c:v>
                </c:pt>
                <c:pt idx="8">
                  <c:v>10750626.098999999</c:v>
                </c:pt>
                <c:pt idx="9">
                  <c:v>11907219.297</c:v>
                </c:pt>
                <c:pt idx="10">
                  <c:v>11078524.743000001</c:v>
                </c:pt>
                <c:pt idx="11">
                  <c:v>12477486.279999999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'2002_2016_AYLIK_IHR'!$A$72</c:f>
              <c:strCache>
                <c:ptCount val="1"/>
                <c:pt idx="0">
                  <c:v>2012</c:v>
                </c:pt>
              </c:strCache>
            </c:strRef>
          </c:tx>
          <c:marker>
            <c:symbol val="none"/>
          </c:marker>
          <c:val>
            <c:numRef>
              <c:f>'2002_2016_AYLIK_IHR'!$C$72:$N$72</c:f>
              <c:numCache>
                <c:formatCode>#,##0</c:formatCode>
                <c:ptCount val="12"/>
                <c:pt idx="0">
                  <c:v>10348187.165999999</c:v>
                </c:pt>
                <c:pt idx="1">
                  <c:v>11748000.124</c:v>
                </c:pt>
                <c:pt idx="2">
                  <c:v>13208572.977</c:v>
                </c:pt>
                <c:pt idx="3">
                  <c:v>12630226.718</c:v>
                </c:pt>
                <c:pt idx="4">
                  <c:v>13131530.960999999</c:v>
                </c:pt>
                <c:pt idx="5">
                  <c:v>13231198.687999999</c:v>
                </c:pt>
                <c:pt idx="6">
                  <c:v>12830675.307</c:v>
                </c:pt>
                <c:pt idx="7">
                  <c:v>12831394.572000001</c:v>
                </c:pt>
                <c:pt idx="8">
                  <c:v>12952651.721999999</c:v>
                </c:pt>
                <c:pt idx="9">
                  <c:v>13190769.654999999</c:v>
                </c:pt>
                <c:pt idx="10">
                  <c:v>13753052.493000001</c:v>
                </c:pt>
                <c:pt idx="11">
                  <c:v>12605476.173</c:v>
                </c:pt>
              </c:numCache>
            </c:numRef>
          </c:val>
          <c:smooth val="0"/>
        </c:ser>
        <c:ser>
          <c:idx val="3"/>
          <c:order val="4"/>
          <c:tx>
            <c:strRef>
              <c:f>'2002_2016_AYLIK_IHR'!$A$73</c:f>
              <c:strCache>
                <c:ptCount val="1"/>
                <c:pt idx="0">
                  <c:v>2013</c:v>
                </c:pt>
              </c:strCache>
            </c:strRef>
          </c:tx>
          <c:marker>
            <c:symbol val="none"/>
          </c:marker>
          <c:val>
            <c:numRef>
              <c:f>'2002_2016_AYLIK_IHR'!$C$73:$N$73</c:f>
              <c:numCache>
                <c:formatCode>#,##0</c:formatCode>
                <c:ptCount val="12"/>
                <c:pt idx="0">
                  <c:v>11481521.079</c:v>
                </c:pt>
                <c:pt idx="1">
                  <c:v>12385690.909</c:v>
                </c:pt>
                <c:pt idx="2">
                  <c:v>13122058.141000001</c:v>
                </c:pt>
                <c:pt idx="3">
                  <c:v>12468202.903000001</c:v>
                </c:pt>
                <c:pt idx="4">
                  <c:v>13277209.017000001</c:v>
                </c:pt>
                <c:pt idx="5">
                  <c:v>12399973.961999999</c:v>
                </c:pt>
                <c:pt idx="6">
                  <c:v>13059519.685000001</c:v>
                </c:pt>
                <c:pt idx="7">
                  <c:v>11118300.903000001</c:v>
                </c:pt>
                <c:pt idx="8">
                  <c:v>13060371.039000001</c:v>
                </c:pt>
                <c:pt idx="9">
                  <c:v>12053704.638</c:v>
                </c:pt>
                <c:pt idx="10">
                  <c:v>14201227.351</c:v>
                </c:pt>
                <c:pt idx="11">
                  <c:v>13174857.460000001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'2002_2016_AYLIK_IHR'!$A$74</c:f>
              <c:strCache>
                <c:ptCount val="1"/>
                <c:pt idx="0">
                  <c:v>2014</c:v>
                </c:pt>
              </c:strCache>
            </c:strRef>
          </c:tx>
          <c:marker>
            <c:symbol val="diamond"/>
            <c:size val="5"/>
          </c:marker>
          <c:val>
            <c:numRef>
              <c:f>'2002_2016_AYLIK_IHR'!$C$74:$N$74</c:f>
              <c:numCache>
                <c:formatCode>#,##0</c:formatCode>
                <c:ptCount val="12"/>
                <c:pt idx="0">
                  <c:v>12399761.948000001</c:v>
                </c:pt>
                <c:pt idx="1">
                  <c:v>13053292.493000001</c:v>
                </c:pt>
                <c:pt idx="2">
                  <c:v>14680110.779999999</c:v>
                </c:pt>
                <c:pt idx="3">
                  <c:v>13371185.664000001</c:v>
                </c:pt>
                <c:pt idx="4">
                  <c:v>13681906.159</c:v>
                </c:pt>
                <c:pt idx="5">
                  <c:v>12880924.245999999</c:v>
                </c:pt>
                <c:pt idx="6">
                  <c:v>13344776.958000001</c:v>
                </c:pt>
                <c:pt idx="7">
                  <c:v>11386828.925000001</c:v>
                </c:pt>
                <c:pt idx="8">
                  <c:v>13583120.905999999</c:v>
                </c:pt>
                <c:pt idx="9">
                  <c:v>12891630.102</c:v>
                </c:pt>
                <c:pt idx="10">
                  <c:v>13067348.107000001</c:v>
                </c:pt>
                <c:pt idx="11">
                  <c:v>13269271.402000001</c:v>
                </c:pt>
              </c:numCache>
            </c:numRef>
          </c:val>
          <c:smooth val="0"/>
        </c:ser>
        <c:ser>
          <c:idx val="1"/>
          <c:order val="6"/>
          <c:tx>
            <c:strRef>
              <c:f>'2002_2016_AYLIK_IHR'!$A$75</c:f>
              <c:strCache>
                <c:ptCount val="1"/>
                <c:pt idx="0">
                  <c:v>2015</c:v>
                </c:pt>
              </c:strCache>
            </c:strRef>
          </c:tx>
          <c:marker>
            <c:symbol val="none"/>
          </c:marker>
          <c:val>
            <c:numRef>
              <c:f>'2002_2016_AYLIK_IHR'!$C$75:$N$75</c:f>
              <c:numCache>
                <c:formatCode>#,##0</c:formatCode>
                <c:ptCount val="12"/>
                <c:pt idx="0">
                  <c:v>12301766.75</c:v>
                </c:pt>
                <c:pt idx="1">
                  <c:v>12231860.140000001</c:v>
                </c:pt>
                <c:pt idx="2">
                  <c:v>12519910.437999999</c:v>
                </c:pt>
                <c:pt idx="3">
                  <c:v>13349346.866</c:v>
                </c:pt>
                <c:pt idx="4">
                  <c:v>11080385.127</c:v>
                </c:pt>
                <c:pt idx="5">
                  <c:v>11949647.085999999</c:v>
                </c:pt>
                <c:pt idx="6">
                  <c:v>11129358.973999999</c:v>
                </c:pt>
                <c:pt idx="7">
                  <c:v>11022045.344000001</c:v>
                </c:pt>
                <c:pt idx="8">
                  <c:v>11581703.842</c:v>
                </c:pt>
                <c:pt idx="9">
                  <c:v>13240039.088</c:v>
                </c:pt>
                <c:pt idx="10">
                  <c:v>11681989.013</c:v>
                </c:pt>
                <c:pt idx="11">
                  <c:v>11750818.76</c:v>
                </c:pt>
              </c:numCache>
            </c:numRef>
          </c:val>
          <c:smooth val="0"/>
        </c:ser>
        <c:ser>
          <c:idx val="2"/>
          <c:order val="7"/>
          <c:tx>
            <c:strRef>
              <c:f>'2002_2016_AYLIK_IHR'!$A$76</c:f>
              <c:strCache>
                <c:ptCount val="1"/>
                <c:pt idx="0">
                  <c:v>2016</c:v>
                </c:pt>
              </c:strCache>
            </c:strRef>
          </c:tx>
          <c:marker>
            <c:symbol val="none"/>
          </c:marker>
          <c:val>
            <c:numRef>
              <c:f>'2002_2016_AYLIK_IHR'!$C$76:$N$76</c:f>
              <c:numCache>
                <c:formatCode>#,##0</c:formatCode>
                <c:ptCount val="12"/>
                <c:pt idx="0">
                  <c:v>9546659.7029999997</c:v>
                </c:pt>
                <c:pt idx="1">
                  <c:v>12366827.277000001</c:v>
                </c:pt>
                <c:pt idx="2">
                  <c:v>12759284.637</c:v>
                </c:pt>
                <c:pt idx="3">
                  <c:v>11951635.914999999</c:v>
                </c:pt>
                <c:pt idx="4">
                  <c:v>12099695.528000001</c:v>
                </c:pt>
                <c:pt idx="5">
                  <c:v>12883783.596999999</c:v>
                </c:pt>
                <c:pt idx="6">
                  <c:v>9850829.3469999991</c:v>
                </c:pt>
                <c:pt idx="7">
                  <c:v>11833369.059</c:v>
                </c:pt>
                <c:pt idx="8">
                  <c:v>10904941.475</c:v>
                </c:pt>
                <c:pt idx="9">
                  <c:v>12806641.259</c:v>
                </c:pt>
                <c:pt idx="10">
                  <c:v>12795385.111</c:v>
                </c:pt>
                <c:pt idx="11">
                  <c:v>12807194.494999999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'2002_2016_AYLIK_IHR'!$A$77</c:f>
              <c:strCache>
                <c:ptCount val="1"/>
                <c:pt idx="0">
                  <c:v>2017</c:v>
                </c:pt>
              </c:strCache>
            </c:strRef>
          </c:tx>
          <c:marker>
            <c:symbol val="none"/>
          </c:marker>
          <c:val>
            <c:numRef>
              <c:f>'2002_2016_AYLIK_IHR'!$C$77:$N$77</c:f>
              <c:numCache>
                <c:formatCode>#,##0</c:formatCode>
                <c:ptCount val="12"/>
                <c:pt idx="0">
                  <c:v>10528046.97505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2618784"/>
        <c:axId val="-572617696"/>
      </c:lineChart>
      <c:catAx>
        <c:axId val="-572618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2617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261769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BİN DOLAR</a:t>
                </a:r>
              </a:p>
            </c:rich>
          </c:tx>
          <c:layout>
            <c:manualLayout>
              <c:xMode val="edge"/>
              <c:yMode val="edge"/>
              <c:x val="2.150537634408603E-2"/>
              <c:y val="0.3750005965163448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2618784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9605847656139759"/>
          <c:y val="0.19412908613696014"/>
          <c:w val="8.666666666666667E-2"/>
          <c:h val="0.51571760916249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25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YILLAR İTİBARİYLE TÜRKİYE İHRACATI 2002-2015 (1.000 $)</a:t>
            </a:r>
          </a:p>
        </c:rich>
      </c:tx>
      <c:layout>
        <c:manualLayout>
          <c:xMode val="edge"/>
          <c:yMode val="edge"/>
          <c:x val="0.19840230689799673"/>
          <c:y val="3.29113924050634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4821140056188"/>
          <c:y val="0.13417721518987338"/>
          <c:w val="0.83355580161074405"/>
          <c:h val="0.7518987341772156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'2002_2016_AYLIK_IHR'!$A$62:$A$76</c:f>
              <c:strCach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strCache>
            </c:strRef>
          </c:tx>
          <c:spPr>
            <a:gradFill rotWithShape="0">
              <a:gsLst>
                <a:gs pos="0">
                  <a:srgbClr val="000080">
                    <a:gamma/>
                    <a:shade val="46275"/>
                    <a:invGamma/>
                  </a:srgbClr>
                </a:gs>
                <a:gs pos="100000">
                  <a:srgbClr val="000080"/>
                </a:gs>
              </a:gsLst>
              <a:lin ang="540000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0"/>
              <c:layout>
                <c:manualLayout>
                  <c:x val="-4.0404172963228083E-2"/>
                  <c:y val="1.687737134124057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1"/>
              <c:layout>
                <c:manualLayout>
                  <c:x val="6.7337416156313798E-3"/>
                  <c:y val="1.350210970464136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3"/>
              <c:layout>
                <c:manualLayout>
                  <c:x val="1.6835016835016834E-3"/>
                  <c:y val="-2.02531645569620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anchor="ctr" anchorCtr="0"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endParaRPr lang="tr-T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'2002_2016_AYLIK_IHR'!$A$62:$A$76</c:f>
              <c:numCache>
                <c:formatCode>General</c:formatCode>
                <c:ptCount val="15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</c:numCache>
            </c:numRef>
          </c:cat>
          <c:val>
            <c:numRef>
              <c:f>'2002_2016_AYLIK_IHR'!$O$62:$O$76</c:f>
              <c:numCache>
                <c:formatCode>#,##0</c:formatCode>
                <c:ptCount val="15"/>
                <c:pt idx="0">
                  <c:v>36059089.028999999</c:v>
                </c:pt>
                <c:pt idx="1">
                  <c:v>47252836.302000001</c:v>
                </c:pt>
                <c:pt idx="2">
                  <c:v>63167152.819999993</c:v>
                </c:pt>
                <c:pt idx="3">
                  <c:v>73476408.142999992</c:v>
                </c:pt>
                <c:pt idx="4">
                  <c:v>85534675.517999992</c:v>
                </c:pt>
                <c:pt idx="5">
                  <c:v>107271749.90399998</c:v>
                </c:pt>
                <c:pt idx="6">
                  <c:v>132027195.626</c:v>
                </c:pt>
                <c:pt idx="7">
                  <c:v>102142612.603</c:v>
                </c:pt>
                <c:pt idx="8">
                  <c:v>113883219.18399999</c:v>
                </c:pt>
                <c:pt idx="9">
                  <c:v>134906868.83000001</c:v>
                </c:pt>
                <c:pt idx="10">
                  <c:v>152461736.55599999</c:v>
                </c:pt>
                <c:pt idx="11">
                  <c:v>151802637.08700001</c:v>
                </c:pt>
                <c:pt idx="12">
                  <c:v>157610157.69</c:v>
                </c:pt>
                <c:pt idx="13">
                  <c:v>143838871.428</c:v>
                </c:pt>
                <c:pt idx="14">
                  <c:v>142606247.403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572615520"/>
        <c:axId val="-572614976"/>
      </c:barChart>
      <c:catAx>
        <c:axId val="-57261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2614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2614976"/>
        <c:scaling>
          <c:orientation val="minMax"/>
          <c:max val="160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2615520"/>
        <c:crosses val="autoZero"/>
        <c:crossBetween val="between"/>
      </c:valAx>
      <c:spPr>
        <a:gradFill rotWithShape="0">
          <a:gsLst>
            <a:gs pos="0">
              <a:srgbClr val="99CCFF"/>
            </a:gs>
            <a:gs pos="100000">
              <a:srgbClr val="99CCFF">
                <a:gamma/>
                <a:shade val="46275"/>
                <a:invGamma/>
              </a:srgbClr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HUBUBAT BAKLİYAT VE YAĞLI TOHUMLAR İHRACATI</a:t>
            </a:r>
            <a:r>
              <a:rPr lang="tr-TR" baseline="0"/>
              <a:t> </a:t>
            </a:r>
          </a:p>
          <a:p>
            <a:pPr algn="ctr"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/>
              <a:t>(Bin</a:t>
            </a:r>
            <a:r>
              <a:rPr lang="tr-TR" baseline="0"/>
              <a:t> </a:t>
            </a:r>
            <a:r>
              <a:rPr lang="tr-TR"/>
              <a:t>$)</a:t>
            </a:r>
          </a:p>
        </c:rich>
      </c:tx>
      <c:layout>
        <c:manualLayout>
          <c:xMode val="edge"/>
          <c:yMode val="edge"/>
          <c:x val="0.1179279583917041"/>
          <c:y val="2.33478277901829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01458855482493"/>
          <c:y val="0.2178477690288714"/>
          <c:w val="0.82208753132894641"/>
          <c:h val="0.5031322462644926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'2002_2016_AYLIK_IHR'!$A$4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'2002_2016_AYLIK_IHR'!$C$4:$N$4</c:f>
              <c:numCache>
                <c:formatCode>#,##0</c:formatCode>
                <c:ptCount val="12"/>
                <c:pt idx="0">
                  <c:v>525488.72270000004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'2002_2016_AYLIK_IHR'!$A$5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  <a:ln w="9525">
                <a:noFill/>
              </a:ln>
            </c:spPr>
          </c:marker>
          <c:val>
            <c:numRef>
              <c:f>'2002_2016_AYLIK_IHR'!$C$5:$N$5</c:f>
              <c:numCache>
                <c:formatCode>#,##0</c:formatCode>
                <c:ptCount val="12"/>
                <c:pt idx="0">
                  <c:v>460617.42556</c:v>
                </c:pt>
                <c:pt idx="1">
                  <c:v>562243.6078</c:v>
                </c:pt>
                <c:pt idx="2">
                  <c:v>569562.28801999998</c:v>
                </c:pt>
                <c:pt idx="3">
                  <c:v>533004.94240000006</c:v>
                </c:pt>
                <c:pt idx="4">
                  <c:v>511399.68602999998</c:v>
                </c:pt>
                <c:pt idx="5">
                  <c:v>532806.79845</c:v>
                </c:pt>
                <c:pt idx="6">
                  <c:v>385329.33100000001</c:v>
                </c:pt>
                <c:pt idx="7">
                  <c:v>541190.93718000001</c:v>
                </c:pt>
                <c:pt idx="8">
                  <c:v>478161.79810999997</c:v>
                </c:pt>
                <c:pt idx="9">
                  <c:v>569602.25934999995</c:v>
                </c:pt>
                <c:pt idx="10">
                  <c:v>602160.87194999994</c:v>
                </c:pt>
                <c:pt idx="11">
                  <c:v>614825.84788000002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2620416"/>
        <c:axId val="-572613888"/>
      </c:lineChart>
      <c:catAx>
        <c:axId val="-572620416"/>
        <c:scaling>
          <c:orientation val="minMax"/>
        </c:scaling>
        <c:delete val="0"/>
        <c:axPos val="b"/>
        <c:numFmt formatCode="#\ ?/?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261388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2613888"/>
        <c:scaling>
          <c:orientation val="minMax"/>
          <c:max val="1000000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2620416"/>
        <c:crosses val="autoZero"/>
        <c:crossBetween val="between"/>
        <c:majorUnit val="100000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2453397313065929"/>
          <c:y val="0.16911505464801974"/>
          <c:w val="0.27353783231083845"/>
          <c:h val="7.3858659458612447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YAŞ MEYVE VE SEBZE İHRACATI (Bin $)</a:t>
            </a:r>
          </a:p>
        </c:rich>
      </c:tx>
      <c:layout>
        <c:manualLayout>
          <c:xMode val="edge"/>
          <c:yMode val="edge"/>
          <c:x val="0.20612266323852377"/>
          <c:y val="1.76100628930817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693892193371522"/>
          <c:y val="0.18113240922097806"/>
          <c:w val="0.81836816243638633"/>
          <c:h val="0.554718003239245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'2002_2016_AYLIK_IHR'!$A$6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'2002_2016_AYLIK_IHR'!$C$6:$N$6</c:f>
              <c:numCache>
                <c:formatCode>#,##0</c:formatCode>
                <c:ptCount val="12"/>
                <c:pt idx="0">
                  <c:v>195264.86754000001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'2002_2016_AYLIK_IHR'!$A$7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'2002_2016_AYLIK_IHR'!$C$7:$N$7</c:f>
              <c:numCache>
                <c:formatCode>#,##0</c:formatCode>
                <c:ptCount val="12"/>
                <c:pt idx="0">
                  <c:v>133664.50292999999</c:v>
                </c:pt>
                <c:pt idx="1">
                  <c:v>159615.66297999999</c:v>
                </c:pt>
                <c:pt idx="2">
                  <c:v>147817.03485</c:v>
                </c:pt>
                <c:pt idx="3">
                  <c:v>137864.25597999999</c:v>
                </c:pt>
                <c:pt idx="4">
                  <c:v>141054.25565000001</c:v>
                </c:pt>
                <c:pt idx="5">
                  <c:v>170570.46976000001</c:v>
                </c:pt>
                <c:pt idx="6">
                  <c:v>86829.024699999994</c:v>
                </c:pt>
                <c:pt idx="7">
                  <c:v>84937.38351</c:v>
                </c:pt>
                <c:pt idx="8">
                  <c:v>117346.32796</c:v>
                </c:pt>
                <c:pt idx="9">
                  <c:v>216417.43706</c:v>
                </c:pt>
                <c:pt idx="10">
                  <c:v>303611.47826</c:v>
                </c:pt>
                <c:pt idx="11">
                  <c:v>279144.47249999997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150032"/>
        <c:axId val="-571151120"/>
      </c:lineChart>
      <c:catAx>
        <c:axId val="-571150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1511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1151120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150032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3849740211045048"/>
          <c:y val="0.13836477987421383"/>
          <c:w val="0.2729795918367347"/>
          <c:h val="7.469479522606843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r>
              <a:rPr lang="tr-TR" sz="1000"/>
              <a:t>MEYVE SEBZE MAMULLERİ İHRACATI (Bin $)</a:t>
            </a:r>
          </a:p>
        </c:rich>
      </c:tx>
      <c:layout>
        <c:manualLayout>
          <c:xMode val="edge"/>
          <c:yMode val="edge"/>
          <c:x val="0.16973458072342185"/>
          <c:y val="2.33463035019455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05951940056574"/>
          <c:y val="0.18417639429312582"/>
          <c:w val="0.83435749448311181"/>
          <c:h val="0.57587548638132469"/>
        </c:manualLayout>
      </c:layout>
      <c:lineChart>
        <c:grouping val="standard"/>
        <c:varyColors val="0"/>
        <c:ser>
          <c:idx val="1"/>
          <c:order val="0"/>
          <c:tx>
            <c:strRef>
              <c:f>'2002_2016_AYLIK_IHR'!$A$8</c:f>
              <c:strCache>
                <c:ptCount val="1"/>
                <c:pt idx="0">
                  <c:v>2017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circle"/>
            <c:size val="5"/>
          </c:marker>
          <c:cat>
            <c:strRef>
              <c:f>'2002_2016_AYLIK_IHR'!$C$1:$N$1</c:f>
              <c:strCache>
                <c:ptCount val="12"/>
                <c:pt idx="0">
                  <c:v>OCAK</c:v>
                </c:pt>
                <c:pt idx="1">
                  <c:v>ŞUBAT</c:v>
                </c:pt>
                <c:pt idx="2">
                  <c:v>MART</c:v>
                </c:pt>
                <c:pt idx="3">
                  <c:v>NİSAN</c:v>
                </c:pt>
                <c:pt idx="4">
                  <c:v>MAYIS</c:v>
                </c:pt>
                <c:pt idx="5">
                  <c:v>HAZİRAN</c:v>
                </c:pt>
                <c:pt idx="6">
                  <c:v>TEMMUZ</c:v>
                </c:pt>
                <c:pt idx="7">
                  <c:v>AGUSTOS</c:v>
                </c:pt>
                <c:pt idx="8">
                  <c:v>EYLÜL</c:v>
                </c:pt>
                <c:pt idx="9">
                  <c:v>EKİM</c:v>
                </c:pt>
                <c:pt idx="10">
                  <c:v>KASIM</c:v>
                </c:pt>
                <c:pt idx="11">
                  <c:v>ARALIK</c:v>
                </c:pt>
              </c:strCache>
            </c:strRef>
          </c:cat>
          <c:val>
            <c:numRef>
              <c:f>'2002_2016_AYLIK_IHR'!$C$8:$N$8</c:f>
              <c:numCache>
                <c:formatCode>#,##0</c:formatCode>
                <c:ptCount val="12"/>
                <c:pt idx="0">
                  <c:v>98603.987640000007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'2002_2016_AYLIK_IHR'!$A$9</c:f>
              <c:strCache>
                <c:ptCount val="1"/>
                <c:pt idx="0">
                  <c:v>2016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square"/>
            <c:size val="5"/>
            <c:spPr>
              <a:solidFill>
                <a:schemeClr val="tx2"/>
              </a:solidFill>
            </c:spPr>
          </c:marker>
          <c:val>
            <c:numRef>
              <c:f>'2002_2016_AYLIK_IHR'!$C$9:$N$9</c:f>
              <c:numCache>
                <c:formatCode>#,##0</c:formatCode>
                <c:ptCount val="12"/>
                <c:pt idx="0">
                  <c:v>82387.498179999995</c:v>
                </c:pt>
                <c:pt idx="1">
                  <c:v>106167.3698</c:v>
                </c:pt>
                <c:pt idx="2">
                  <c:v>115248.48248000001</c:v>
                </c:pt>
                <c:pt idx="3">
                  <c:v>101238.22754000001</c:v>
                </c:pt>
                <c:pt idx="4">
                  <c:v>99565.190610000005</c:v>
                </c:pt>
                <c:pt idx="5">
                  <c:v>118529.43618999999</c:v>
                </c:pt>
                <c:pt idx="6">
                  <c:v>86357.8802</c:v>
                </c:pt>
                <c:pt idx="7">
                  <c:v>125613.46326</c:v>
                </c:pt>
                <c:pt idx="8">
                  <c:v>118950.09014</c:v>
                </c:pt>
                <c:pt idx="9">
                  <c:v>128411.25288</c:v>
                </c:pt>
                <c:pt idx="10">
                  <c:v>127791.37515000001</c:v>
                </c:pt>
                <c:pt idx="11">
                  <c:v>111624.69753999999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571149488"/>
        <c:axId val="-571148944"/>
      </c:lineChart>
      <c:catAx>
        <c:axId val="-57114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148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571148944"/>
        <c:scaling>
          <c:orientation val="minMax"/>
          <c:min val="0"/>
        </c:scaling>
        <c:delete val="0"/>
        <c:axPos val="l"/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ysDash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571149488"/>
        <c:crosses val="autoZero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35812676789634418"/>
          <c:y val="0.12710765239948119"/>
          <c:w val="0.27353783231083845"/>
          <c:h val="7.7019925038553066E-2"/>
        </c:manualLayout>
      </c:layout>
      <c:overlay val="0"/>
      <c:spPr>
        <a:solidFill>
          <a:srgbClr val="FFFFFF"/>
        </a:solidFill>
        <a:ln w="3175">
          <a:noFill/>
          <a:prstDash val="solid"/>
        </a:ln>
      </c:spPr>
      <c:txPr>
        <a:bodyPr/>
        <a:lstStyle/>
        <a:p>
          <a:pPr>
            <a:defRPr sz="800" b="0" i="0" u="none" strike="noStrike" baseline="0">
              <a:solidFill>
                <a:srgbClr val="000000"/>
              </a:solidFill>
              <a:latin typeface="Arial Tur"/>
              <a:ea typeface="Arial Tur"/>
              <a:cs typeface="Arial Tur"/>
            </a:defRPr>
          </a:pPr>
          <a:endParaRPr lang="tr-T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 Tur"/>
          <a:ea typeface="Arial Tur"/>
          <a:cs typeface="Arial Tur"/>
        </a:defRPr>
      </a:pPr>
      <a:endParaRPr lang="tr-TR"/>
    </a:p>
  </c:txPr>
  <c:printSettings>
    <c:headerFooter alignWithMargins="0"/>
    <c:pageMargins b="1" l="0.75000000000000167" r="0.75000000000000167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7.xml"/><Relationship Id="rId13" Type="http://schemas.openxmlformats.org/officeDocument/2006/relationships/chart" Target="../charts/chart32.xml"/><Relationship Id="rId3" Type="http://schemas.openxmlformats.org/officeDocument/2006/relationships/chart" Target="../charts/chart22.xml"/><Relationship Id="rId7" Type="http://schemas.openxmlformats.org/officeDocument/2006/relationships/chart" Target="../charts/chart26.xml"/><Relationship Id="rId12" Type="http://schemas.openxmlformats.org/officeDocument/2006/relationships/chart" Target="../charts/chart31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6" Type="http://schemas.openxmlformats.org/officeDocument/2006/relationships/chart" Target="../charts/chart25.xml"/><Relationship Id="rId11" Type="http://schemas.openxmlformats.org/officeDocument/2006/relationships/chart" Target="../charts/chart30.xml"/><Relationship Id="rId5" Type="http://schemas.openxmlformats.org/officeDocument/2006/relationships/chart" Target="../charts/chart24.xml"/><Relationship Id="rId10" Type="http://schemas.openxmlformats.org/officeDocument/2006/relationships/chart" Target="../charts/chart29.xml"/><Relationship Id="rId4" Type="http://schemas.openxmlformats.org/officeDocument/2006/relationships/chart" Target="../charts/chart23.xml"/><Relationship Id="rId9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2066925</xdr:colOff>
      <xdr:row>2</xdr:row>
      <xdr:rowOff>76200</xdr:rowOff>
    </xdr:to>
    <xdr:pic>
      <xdr:nvPicPr>
        <xdr:cNvPr id="2" name="Picture 19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0669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19050</xdr:rowOff>
    </xdr:from>
    <xdr:to>
      <xdr:col>6</xdr:col>
      <xdr:colOff>457200</xdr:colOff>
      <xdr:row>19</xdr:row>
      <xdr:rowOff>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20</xdr:row>
      <xdr:rowOff>19050</xdr:rowOff>
    </xdr:from>
    <xdr:to>
      <xdr:col>6</xdr:col>
      <xdr:colOff>476250</xdr:colOff>
      <xdr:row>36</xdr:row>
      <xdr:rowOff>0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37</xdr:row>
      <xdr:rowOff>38100</xdr:rowOff>
    </xdr:from>
    <xdr:to>
      <xdr:col>6</xdr:col>
      <xdr:colOff>485775</xdr:colOff>
      <xdr:row>53</xdr:row>
      <xdr:rowOff>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</xdr:colOff>
      <xdr:row>1</xdr:row>
      <xdr:rowOff>66675</xdr:rowOff>
    </xdr:from>
    <xdr:to>
      <xdr:col>6</xdr:col>
      <xdr:colOff>219074</xdr:colOff>
      <xdr:row>16</xdr:row>
      <xdr:rowOff>95250</xdr:rowOff>
    </xdr:to>
    <xdr:graphicFrame macro="">
      <xdr:nvGraphicFramePr>
        <xdr:cNvPr id="2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47624</xdr:colOff>
      <xdr:row>83</xdr:row>
      <xdr:rowOff>19050</xdr:rowOff>
    </xdr:from>
    <xdr:to>
      <xdr:col>6</xdr:col>
      <xdr:colOff>266699</xdr:colOff>
      <xdr:row>98</xdr:row>
      <xdr:rowOff>142875</xdr:rowOff>
    </xdr:to>
    <xdr:graphicFrame macro="">
      <xdr:nvGraphicFramePr>
        <xdr:cNvPr id="3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</xdr:colOff>
      <xdr:row>32</xdr:row>
      <xdr:rowOff>123825</xdr:rowOff>
    </xdr:from>
    <xdr:to>
      <xdr:col>6</xdr:col>
      <xdr:colOff>190500</xdr:colOff>
      <xdr:row>48</xdr:row>
      <xdr:rowOff>76200</xdr:rowOff>
    </xdr:to>
    <xdr:graphicFrame macro="">
      <xdr:nvGraphicFramePr>
        <xdr:cNvPr id="4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66</xdr:row>
      <xdr:rowOff>9525</xdr:rowOff>
    </xdr:from>
    <xdr:to>
      <xdr:col>6</xdr:col>
      <xdr:colOff>228600</xdr:colOff>
      <xdr:row>82</xdr:row>
      <xdr:rowOff>38100</xdr:rowOff>
    </xdr:to>
    <xdr:graphicFrame macro="">
      <xdr:nvGraphicFramePr>
        <xdr:cNvPr id="5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28574</xdr:colOff>
      <xdr:row>18</xdr:row>
      <xdr:rowOff>19050</xdr:rowOff>
    </xdr:from>
    <xdr:to>
      <xdr:col>6</xdr:col>
      <xdr:colOff>228599</xdr:colOff>
      <xdr:row>32</xdr:row>
      <xdr:rowOff>57150</xdr:rowOff>
    </xdr:to>
    <xdr:graphicFrame macro="">
      <xdr:nvGraphicFramePr>
        <xdr:cNvPr id="6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85725</xdr:colOff>
      <xdr:row>99</xdr:row>
      <xdr:rowOff>123825</xdr:rowOff>
    </xdr:from>
    <xdr:to>
      <xdr:col>6</xdr:col>
      <xdr:colOff>219075</xdr:colOff>
      <xdr:row>115</xdr:row>
      <xdr:rowOff>85725</xdr:rowOff>
    </xdr:to>
    <xdr:graphicFrame macro="">
      <xdr:nvGraphicFramePr>
        <xdr:cNvPr id="7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57150</xdr:colOff>
      <xdr:row>133</xdr:row>
      <xdr:rowOff>28575</xdr:rowOff>
    </xdr:from>
    <xdr:to>
      <xdr:col>6</xdr:col>
      <xdr:colOff>190500</xdr:colOff>
      <xdr:row>148</xdr:row>
      <xdr:rowOff>152400</xdr:rowOff>
    </xdr:to>
    <xdr:graphicFrame macro="">
      <xdr:nvGraphicFramePr>
        <xdr:cNvPr id="8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28575</xdr:colOff>
      <xdr:row>149</xdr:row>
      <xdr:rowOff>142875</xdr:rowOff>
    </xdr:from>
    <xdr:to>
      <xdr:col>6</xdr:col>
      <xdr:colOff>238125</xdr:colOff>
      <xdr:row>165</xdr:row>
      <xdr:rowOff>123825</xdr:rowOff>
    </xdr:to>
    <xdr:graphicFrame macro="">
      <xdr:nvGraphicFramePr>
        <xdr:cNvPr id="9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76200</xdr:colOff>
      <xdr:row>116</xdr:row>
      <xdr:rowOff>66675</xdr:rowOff>
    </xdr:from>
    <xdr:to>
      <xdr:col>6</xdr:col>
      <xdr:colOff>219075</xdr:colOff>
      <xdr:row>132</xdr:row>
      <xdr:rowOff>57150</xdr:rowOff>
    </xdr:to>
    <xdr:graphicFrame macro="">
      <xdr:nvGraphicFramePr>
        <xdr:cNvPr id="10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19050</xdr:colOff>
      <xdr:row>199</xdr:row>
      <xdr:rowOff>66675</xdr:rowOff>
    </xdr:from>
    <xdr:to>
      <xdr:col>6</xdr:col>
      <xdr:colOff>247650</xdr:colOff>
      <xdr:row>216</xdr:row>
      <xdr:rowOff>76200</xdr:rowOff>
    </xdr:to>
    <xdr:graphicFrame macro="">
      <xdr:nvGraphicFramePr>
        <xdr:cNvPr id="11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49</xdr:row>
      <xdr:rowOff>114300</xdr:rowOff>
    </xdr:from>
    <xdr:to>
      <xdr:col>6</xdr:col>
      <xdr:colOff>228600</xdr:colOff>
      <xdr:row>65</xdr:row>
      <xdr:rowOff>66675</xdr:rowOff>
    </xdr:to>
    <xdr:graphicFrame macro="">
      <xdr:nvGraphicFramePr>
        <xdr:cNvPr id="12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28575</xdr:colOff>
      <xdr:row>166</xdr:row>
      <xdr:rowOff>57150</xdr:rowOff>
    </xdr:from>
    <xdr:to>
      <xdr:col>6</xdr:col>
      <xdr:colOff>257175</xdr:colOff>
      <xdr:row>182</xdr:row>
      <xdr:rowOff>9525</xdr:rowOff>
    </xdr:to>
    <xdr:graphicFrame macro="">
      <xdr:nvGraphicFramePr>
        <xdr:cNvPr id="13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28575</xdr:colOff>
      <xdr:row>182</xdr:row>
      <xdr:rowOff>133350</xdr:rowOff>
    </xdr:from>
    <xdr:to>
      <xdr:col>6</xdr:col>
      <xdr:colOff>257175</xdr:colOff>
      <xdr:row>198</xdr:row>
      <xdr:rowOff>85725</xdr:rowOff>
    </xdr:to>
    <xdr:graphicFrame macro="">
      <xdr:nvGraphicFramePr>
        <xdr:cNvPr id="14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1790700</xdr:colOff>
      <xdr:row>2</xdr:row>
      <xdr:rowOff>95250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790700" cy="590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0</xdr:rowOff>
    </xdr:from>
    <xdr:to>
      <xdr:col>0</xdr:col>
      <xdr:colOff>2295525</xdr:colOff>
      <xdr:row>3</xdr:row>
      <xdr:rowOff>257175</xdr:rowOff>
    </xdr:to>
    <xdr:pic>
      <xdr:nvPicPr>
        <xdr:cNvPr id="2" name="Picture 105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0"/>
          <a:ext cx="2238375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0</xdr:col>
      <xdr:colOff>2105025</xdr:colOff>
      <xdr:row>3</xdr:row>
      <xdr:rowOff>47625</xdr:rowOff>
    </xdr:to>
    <xdr:pic>
      <xdr:nvPicPr>
        <xdr:cNvPr id="2" name="Picture 297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28575"/>
          <a:ext cx="20574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19050</xdr:rowOff>
    </xdr:from>
    <xdr:to>
      <xdr:col>9</xdr:col>
      <xdr:colOff>123825</xdr:colOff>
      <xdr:row>52</xdr:row>
      <xdr:rowOff>38100</xdr:rowOff>
    </xdr:to>
    <xdr:graphicFrame macro="">
      <xdr:nvGraphicFramePr>
        <xdr:cNvPr id="2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53</xdr:row>
      <xdr:rowOff>9525</xdr:rowOff>
    </xdr:from>
    <xdr:to>
      <xdr:col>9</xdr:col>
      <xdr:colOff>123824</xdr:colOff>
      <xdr:row>68</xdr:row>
      <xdr:rowOff>85725</xdr:rowOff>
    </xdr:to>
    <xdr:graphicFrame macro="">
      <xdr:nvGraphicFramePr>
        <xdr:cNvPr id="3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19050</xdr:colOff>
      <xdr:row>3</xdr:row>
      <xdr:rowOff>142875</xdr:rowOff>
    </xdr:from>
    <xdr:to>
      <xdr:col>9</xdr:col>
      <xdr:colOff>152400</xdr:colOff>
      <xdr:row>19</xdr:row>
      <xdr:rowOff>152400</xdr:rowOff>
    </xdr:to>
    <xdr:graphicFrame macro="">
      <xdr:nvGraphicFramePr>
        <xdr:cNvPr id="4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19050</xdr:colOff>
      <xdr:row>22</xdr:row>
      <xdr:rowOff>95250</xdr:rowOff>
    </xdr:from>
    <xdr:to>
      <xdr:col>9</xdr:col>
      <xdr:colOff>114300</xdr:colOff>
      <xdr:row>37</xdr:row>
      <xdr:rowOff>114300</xdr:rowOff>
    </xdr:to>
    <xdr:graphicFrame macro="">
      <xdr:nvGraphicFramePr>
        <xdr:cNvPr id="5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4</xdr:col>
      <xdr:colOff>352425</xdr:colOff>
      <xdr:row>3</xdr:row>
      <xdr:rowOff>38100</xdr:rowOff>
    </xdr:to>
    <xdr:pic>
      <xdr:nvPicPr>
        <xdr:cNvPr id="6" name="Picture 788" descr="tim_logo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790825" cy="5238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38100</xdr:rowOff>
    </xdr:from>
    <xdr:to>
      <xdr:col>11</xdr:col>
      <xdr:colOff>457200</xdr:colOff>
      <xdr:row>20</xdr:row>
      <xdr:rowOff>152400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23</xdr:row>
      <xdr:rowOff>28575</xdr:rowOff>
    </xdr:from>
    <xdr:to>
      <xdr:col>12</xdr:col>
      <xdr:colOff>266700</xdr:colOff>
      <xdr:row>46</xdr:row>
      <xdr:rowOff>66675</xdr:rowOff>
    </xdr:to>
    <xdr:graphicFrame macro="">
      <xdr:nvGraphicFramePr>
        <xdr:cNvPr id="3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295275</xdr:colOff>
      <xdr:row>17</xdr:row>
      <xdr:rowOff>152400</xdr:rowOff>
    </xdr:to>
    <xdr:graphicFrame macro="">
      <xdr:nvGraphicFramePr>
        <xdr:cNvPr id="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18</xdr:row>
      <xdr:rowOff>66675</xdr:rowOff>
    </xdr:from>
    <xdr:to>
      <xdr:col>7</xdr:col>
      <xdr:colOff>304800</xdr:colOff>
      <xdr:row>34</xdr:row>
      <xdr:rowOff>0</xdr:rowOff>
    </xdr:to>
    <xdr:graphicFrame macro="">
      <xdr:nvGraphicFramePr>
        <xdr:cNvPr id="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95250</xdr:rowOff>
    </xdr:from>
    <xdr:to>
      <xdr:col>7</xdr:col>
      <xdr:colOff>295275</xdr:colOff>
      <xdr:row>49</xdr:row>
      <xdr:rowOff>114300</xdr:rowOff>
    </xdr:to>
    <xdr:graphicFrame macro="">
      <xdr:nvGraphicFramePr>
        <xdr:cNvPr id="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50</xdr:row>
      <xdr:rowOff>9525</xdr:rowOff>
    </xdr:from>
    <xdr:to>
      <xdr:col>7</xdr:col>
      <xdr:colOff>285750</xdr:colOff>
      <xdr:row>66</xdr:row>
      <xdr:rowOff>47625</xdr:rowOff>
    </xdr:to>
    <xdr:graphicFrame macro="">
      <xdr:nvGraphicFramePr>
        <xdr:cNvPr id="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57150</xdr:rowOff>
    </xdr:from>
    <xdr:to>
      <xdr:col>6</xdr:col>
      <xdr:colOff>447675</xdr:colOff>
      <xdr:row>16</xdr:row>
      <xdr:rowOff>19050</xdr:rowOff>
    </xdr:to>
    <xdr:graphicFrame macro="">
      <xdr:nvGraphicFramePr>
        <xdr:cNvPr id="2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95251</xdr:rowOff>
    </xdr:from>
    <xdr:to>
      <xdr:col>6</xdr:col>
      <xdr:colOff>447675</xdr:colOff>
      <xdr:row>32</xdr:row>
      <xdr:rowOff>133351</xdr:rowOff>
    </xdr:to>
    <xdr:graphicFrame macro="">
      <xdr:nvGraphicFramePr>
        <xdr:cNvPr id="3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33</xdr:row>
      <xdr:rowOff>9525</xdr:rowOff>
    </xdr:from>
    <xdr:to>
      <xdr:col>6</xdr:col>
      <xdr:colOff>476250</xdr:colOff>
      <xdr:row>47</xdr:row>
      <xdr:rowOff>114300</xdr:rowOff>
    </xdr:to>
    <xdr:graphicFrame macro="">
      <xdr:nvGraphicFramePr>
        <xdr:cNvPr id="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28575</xdr:colOff>
      <xdr:row>48</xdr:row>
      <xdr:rowOff>47625</xdr:rowOff>
    </xdr:from>
    <xdr:to>
      <xdr:col>6</xdr:col>
      <xdr:colOff>466725</xdr:colOff>
      <xdr:row>65</xdr:row>
      <xdr:rowOff>0</xdr:rowOff>
    </xdr:to>
    <xdr:graphicFrame macro="">
      <xdr:nvGraphicFramePr>
        <xdr:cNvPr id="5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3</xdr:row>
      <xdr:rowOff>9525</xdr:rowOff>
    </xdr:from>
    <xdr:to>
      <xdr:col>7</xdr:col>
      <xdr:colOff>333375</xdr:colOff>
      <xdr:row>18</xdr:row>
      <xdr:rowOff>123825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95250</xdr:colOff>
      <xdr:row>22</xdr:row>
      <xdr:rowOff>0</xdr:rowOff>
    </xdr:from>
    <xdr:to>
      <xdr:col>7</xdr:col>
      <xdr:colOff>314325</xdr:colOff>
      <xdr:row>38</xdr:row>
      <xdr:rowOff>0</xdr:rowOff>
    </xdr:to>
    <xdr:graphicFrame macro="">
      <xdr:nvGraphicFramePr>
        <xdr:cNvPr id="3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49"/>
  <sheetViews>
    <sheetView showGridLines="0" tabSelected="1" zoomScale="70" zoomScaleNormal="70" workbookViewId="0">
      <pane xSplit="1" ySplit="7" topLeftCell="B8" activePane="bottomRight" state="frozen"/>
      <selection activeCell="B16" sqref="B16"/>
      <selection pane="topRight" activeCell="B16" sqref="B16"/>
      <selection pane="bottomLeft" activeCell="B16" sqref="B16"/>
      <selection pane="bottomRight" activeCell="E18" sqref="E18"/>
    </sheetView>
  </sheetViews>
  <sheetFormatPr defaultColWidth="9.140625" defaultRowHeight="12.75" x14ac:dyDescent="0.2"/>
  <cols>
    <col min="1" max="1" width="52.28515625" style="1" customWidth="1"/>
    <col min="2" max="2" width="17.85546875" style="1" customWidth="1"/>
    <col min="3" max="3" width="17" style="1" bestFit="1" customWidth="1"/>
    <col min="4" max="4" width="10.5703125" style="1" bestFit="1" customWidth="1"/>
    <col min="5" max="5" width="13.5703125" style="1" bestFit="1" customWidth="1"/>
    <col min="6" max="7" width="18.85546875" style="1" bestFit="1" customWidth="1"/>
    <col min="8" max="8" width="10.28515625" style="1" bestFit="1" customWidth="1"/>
    <col min="9" max="9" width="13.5703125" style="1" bestFit="1" customWidth="1"/>
    <col min="10" max="11" width="18.7109375" style="1" bestFit="1" customWidth="1"/>
    <col min="12" max="13" width="9.42578125" style="1" bestFit="1" customWidth="1"/>
    <col min="14" max="16384" width="9.140625" style="1"/>
  </cols>
  <sheetData>
    <row r="1" spans="1:13" ht="26.25" x14ac:dyDescent="0.4">
      <c r="B1" s="153" t="s">
        <v>131</v>
      </c>
      <c r="C1" s="153"/>
      <c r="D1" s="153"/>
      <c r="E1" s="153"/>
      <c r="F1" s="153"/>
      <c r="G1" s="153"/>
      <c r="H1" s="153"/>
      <c r="I1" s="153"/>
      <c r="J1" s="153"/>
      <c r="K1" s="114"/>
      <c r="L1" s="114"/>
      <c r="M1" s="114"/>
    </row>
    <row r="2" spans="1:13" x14ac:dyDescent="0.2">
      <c r="D2" s="2"/>
    </row>
    <row r="3" spans="1:13" x14ac:dyDescent="0.2">
      <c r="D3" s="2"/>
    </row>
    <row r="4" spans="1:13" x14ac:dyDescent="0.2">
      <c r="B4" s="2"/>
      <c r="C4" s="2"/>
      <c r="D4" s="2"/>
      <c r="E4" s="2"/>
      <c r="F4" s="2"/>
      <c r="G4" s="2"/>
      <c r="H4" s="2"/>
      <c r="I4" s="2"/>
    </row>
    <row r="5" spans="1:13" ht="26.25" x14ac:dyDescent="0.2">
      <c r="A5" s="150" t="s">
        <v>132</v>
      </c>
      <c r="B5" s="151"/>
      <c r="C5" s="151"/>
      <c r="D5" s="151"/>
      <c r="E5" s="151"/>
      <c r="F5" s="151"/>
      <c r="G5" s="151"/>
      <c r="H5" s="151"/>
      <c r="I5" s="151"/>
      <c r="J5" s="151"/>
      <c r="K5" s="151"/>
      <c r="L5" s="151"/>
      <c r="M5" s="152"/>
    </row>
    <row r="6" spans="1:13" ht="18" x14ac:dyDescent="0.2">
      <c r="A6" s="3"/>
      <c r="B6" s="149" t="s">
        <v>133</v>
      </c>
      <c r="C6" s="149"/>
      <c r="D6" s="149"/>
      <c r="E6" s="149"/>
      <c r="F6" s="149" t="s">
        <v>134</v>
      </c>
      <c r="G6" s="149"/>
      <c r="H6" s="149"/>
      <c r="I6" s="149"/>
      <c r="J6" s="149" t="s">
        <v>106</v>
      </c>
      <c r="K6" s="149"/>
      <c r="L6" s="149"/>
      <c r="M6" s="149"/>
    </row>
    <row r="7" spans="1:13" ht="30" x14ac:dyDescent="0.25">
      <c r="A7" s="4" t="s">
        <v>1</v>
      </c>
      <c r="B7" s="5">
        <v>2016</v>
      </c>
      <c r="C7" s="6">
        <v>2017</v>
      </c>
      <c r="D7" s="7" t="s">
        <v>120</v>
      </c>
      <c r="E7" s="7" t="s">
        <v>121</v>
      </c>
      <c r="F7" s="5">
        <v>2016</v>
      </c>
      <c r="G7" s="6">
        <v>2017</v>
      </c>
      <c r="H7" s="7" t="s">
        <v>120</v>
      </c>
      <c r="I7" s="7" t="s">
        <v>121</v>
      </c>
      <c r="J7" s="5" t="s">
        <v>135</v>
      </c>
      <c r="K7" s="5" t="s">
        <v>136</v>
      </c>
      <c r="L7" s="7" t="s">
        <v>120</v>
      </c>
      <c r="M7" s="7" t="s">
        <v>121</v>
      </c>
    </row>
    <row r="8" spans="1:13" ht="16.5" x14ac:dyDescent="0.25">
      <c r="A8" s="49" t="s">
        <v>2</v>
      </c>
      <c r="B8" s="50">
        <f>B9+B18+B20</f>
        <v>1452230.2365300001</v>
      </c>
      <c r="C8" s="50">
        <f>C9+C18+C20</f>
        <v>1661215.9745799997</v>
      </c>
      <c r="D8" s="48">
        <f t="shared" ref="D8:D44" si="0">(C8-B8)/B8*100</f>
        <v>14.390675307061226</v>
      </c>
      <c r="E8" s="48">
        <f>C8/C$44*100</f>
        <v>15.778956709794794</v>
      </c>
      <c r="F8" s="50">
        <f>F9+F18+F20</f>
        <v>1452230.2365300001</v>
      </c>
      <c r="G8" s="50">
        <f>G9+G18+G20</f>
        <v>1661215.9745799997</v>
      </c>
      <c r="H8" s="48">
        <f t="shared" ref="H8:H44" si="1">(G8-F8)/F8*100</f>
        <v>14.390675307061226</v>
      </c>
      <c r="I8" s="48">
        <f t="shared" ref="I8:I44" si="2">G8/G$44*100</f>
        <v>15.778956709794794</v>
      </c>
      <c r="J8" s="50">
        <f>J9+J18+J20</f>
        <v>20246015.836890001</v>
      </c>
      <c r="K8" s="50">
        <f>K9+K18+K20</f>
        <v>20432192.923</v>
      </c>
      <c r="L8" s="48">
        <f t="shared" ref="L8:L46" si="3">(K8-J8)/J8*100</f>
        <v>0.91957394289284666</v>
      </c>
      <c r="M8" s="48">
        <f>K8/K$46*100</f>
        <v>14.229771922380117</v>
      </c>
    </row>
    <row r="9" spans="1:13" ht="15.75" x14ac:dyDescent="0.25">
      <c r="A9" s="9" t="s">
        <v>3</v>
      </c>
      <c r="B9" s="50">
        <f>B10+B11+B12+B13+B14+B15+B16+B17</f>
        <v>1045897.88113</v>
      </c>
      <c r="C9" s="50">
        <f>C10+C11+C12+C13+C14+C15+C16+C17</f>
        <v>1176582.1313999998</v>
      </c>
      <c r="D9" s="48">
        <f t="shared" si="0"/>
        <v>12.494934030156662</v>
      </c>
      <c r="E9" s="48">
        <f t="shared" ref="E9:E44" si="4">C9/C$44*100</f>
        <v>11.175692264560894</v>
      </c>
      <c r="F9" s="50">
        <f>F10+F11+F12+F13+F14+F15+F16+F17</f>
        <v>1045897.88113</v>
      </c>
      <c r="G9" s="50">
        <f>G10+G11+G12+G13+G14+G15+G16+G17</f>
        <v>1176582.1313999998</v>
      </c>
      <c r="H9" s="48">
        <f t="shared" si="1"/>
        <v>12.494934030156662</v>
      </c>
      <c r="I9" s="48">
        <f t="shared" si="2"/>
        <v>11.175692264560894</v>
      </c>
      <c r="J9" s="50">
        <f>J10+J11+J12+J13+J14+J15+J16+J17</f>
        <v>14593850.78356</v>
      </c>
      <c r="K9" s="50">
        <f>K10+K11+K12+K13+K14+K15+K16+K17</f>
        <v>14360753.03768</v>
      </c>
      <c r="L9" s="48">
        <f t="shared" si="3"/>
        <v>-1.5972326244597852</v>
      </c>
      <c r="M9" s="48">
        <f t="shared" ref="M9:M46" si="5">K9/K$46*100</f>
        <v>10.001385613865359</v>
      </c>
    </row>
    <row r="10" spans="1:13" ht="14.25" x14ac:dyDescent="0.2">
      <c r="A10" s="11" t="s">
        <v>137</v>
      </c>
      <c r="B10" s="12">
        <v>460617.42556</v>
      </c>
      <c r="C10" s="12">
        <v>525488.72270000004</v>
      </c>
      <c r="D10" s="13">
        <f t="shared" si="0"/>
        <v>14.08355254062135</v>
      </c>
      <c r="E10" s="13">
        <f t="shared" si="4"/>
        <v>4.9913219797112882</v>
      </c>
      <c r="F10" s="12">
        <v>460617.42556</v>
      </c>
      <c r="G10" s="12">
        <v>525488.72270000004</v>
      </c>
      <c r="H10" s="13">
        <f t="shared" si="1"/>
        <v>14.08355254062135</v>
      </c>
      <c r="I10" s="13">
        <f t="shared" si="2"/>
        <v>4.9913219797112882</v>
      </c>
      <c r="J10" s="12">
        <v>6021484.0100800004</v>
      </c>
      <c r="K10" s="12">
        <v>6425777.0908700004</v>
      </c>
      <c r="L10" s="13">
        <f t="shared" si="3"/>
        <v>6.7141767729219408</v>
      </c>
      <c r="M10" s="13">
        <f t="shared" si="5"/>
        <v>4.4751604867731363</v>
      </c>
    </row>
    <row r="11" spans="1:13" ht="14.25" x14ac:dyDescent="0.2">
      <c r="A11" s="11" t="s">
        <v>138</v>
      </c>
      <c r="B11" s="12">
        <v>133664.50292999999</v>
      </c>
      <c r="C11" s="12">
        <v>195264.86754000001</v>
      </c>
      <c r="D11" s="13">
        <f t="shared" si="0"/>
        <v>46.085806822070097</v>
      </c>
      <c r="E11" s="13">
        <f t="shared" si="4"/>
        <v>1.8547112109468213</v>
      </c>
      <c r="F11" s="12">
        <v>133664.50292999999</v>
      </c>
      <c r="G11" s="12">
        <v>195264.86754000001</v>
      </c>
      <c r="H11" s="13">
        <f t="shared" si="1"/>
        <v>46.085806822070097</v>
      </c>
      <c r="I11" s="13">
        <f t="shared" si="2"/>
        <v>1.8547112109468213</v>
      </c>
      <c r="J11" s="12">
        <v>2000751.78321</v>
      </c>
      <c r="K11" s="12">
        <v>2040472.67075</v>
      </c>
      <c r="L11" s="13">
        <f t="shared" si="3"/>
        <v>1.985298120103232</v>
      </c>
      <c r="M11" s="13">
        <f t="shared" si="5"/>
        <v>1.4210643384214448</v>
      </c>
    </row>
    <row r="12" spans="1:13" ht="14.25" x14ac:dyDescent="0.2">
      <c r="A12" s="11" t="s">
        <v>139</v>
      </c>
      <c r="B12" s="12">
        <v>82387.498179999995</v>
      </c>
      <c r="C12" s="12">
        <v>98603.987640000007</v>
      </c>
      <c r="D12" s="13">
        <f t="shared" si="0"/>
        <v>19.683192011208142</v>
      </c>
      <c r="E12" s="13">
        <f t="shared" si="4"/>
        <v>0.93658384953712404</v>
      </c>
      <c r="F12" s="12">
        <v>82387.498179999995</v>
      </c>
      <c r="G12" s="12">
        <v>98603.987640000007</v>
      </c>
      <c r="H12" s="13">
        <f t="shared" si="1"/>
        <v>19.683192011208142</v>
      </c>
      <c r="I12" s="13">
        <f t="shared" si="2"/>
        <v>0.93658384953712404</v>
      </c>
      <c r="J12" s="12">
        <v>1301577.03651</v>
      </c>
      <c r="K12" s="12">
        <v>1338101.45343</v>
      </c>
      <c r="L12" s="13">
        <f t="shared" si="3"/>
        <v>2.8061663578465699</v>
      </c>
      <c r="M12" s="13">
        <f t="shared" si="5"/>
        <v>0.93190577061752422</v>
      </c>
    </row>
    <row r="13" spans="1:13" ht="14.25" x14ac:dyDescent="0.2">
      <c r="A13" s="11" t="s">
        <v>140</v>
      </c>
      <c r="B13" s="12">
        <v>89731.465129999997</v>
      </c>
      <c r="C13" s="12">
        <v>96608.67211</v>
      </c>
      <c r="D13" s="13">
        <f t="shared" si="0"/>
        <v>7.6642089483733837</v>
      </c>
      <c r="E13" s="13">
        <f t="shared" si="4"/>
        <v>0.91763146896047354</v>
      </c>
      <c r="F13" s="12">
        <v>89731.465129999997</v>
      </c>
      <c r="G13" s="12">
        <v>96608.67211</v>
      </c>
      <c r="H13" s="13">
        <f t="shared" si="1"/>
        <v>7.6642089483733837</v>
      </c>
      <c r="I13" s="13">
        <f t="shared" si="2"/>
        <v>0.91763146896047354</v>
      </c>
      <c r="J13" s="12">
        <v>1332648.9529899999</v>
      </c>
      <c r="K13" s="12">
        <v>1305029.7279699999</v>
      </c>
      <c r="L13" s="13">
        <f t="shared" si="3"/>
        <v>-2.072505663102957</v>
      </c>
      <c r="M13" s="13">
        <f t="shared" si="5"/>
        <v>0.90887333782145241</v>
      </c>
    </row>
    <row r="14" spans="1:13" ht="14.25" x14ac:dyDescent="0.2">
      <c r="A14" s="11" t="s">
        <v>141</v>
      </c>
      <c r="B14" s="12">
        <v>178413.55434</v>
      </c>
      <c r="C14" s="12">
        <v>155796.04848</v>
      </c>
      <c r="D14" s="13">
        <f t="shared" si="0"/>
        <v>-12.677010972438882</v>
      </c>
      <c r="E14" s="13">
        <f t="shared" si="4"/>
        <v>1.4798190856216247</v>
      </c>
      <c r="F14" s="12">
        <v>178413.55434</v>
      </c>
      <c r="G14" s="12">
        <v>155796.04848</v>
      </c>
      <c r="H14" s="13">
        <f t="shared" si="1"/>
        <v>-12.677010972438882</v>
      </c>
      <c r="I14" s="13">
        <f t="shared" si="2"/>
        <v>1.4798190856216247</v>
      </c>
      <c r="J14" s="12">
        <v>2758692.2943899999</v>
      </c>
      <c r="K14" s="12">
        <v>1965119.33277</v>
      </c>
      <c r="L14" s="13">
        <f t="shared" si="3"/>
        <v>-28.766273180730884</v>
      </c>
      <c r="M14" s="13">
        <f t="shared" si="5"/>
        <v>1.368585350136325</v>
      </c>
    </row>
    <row r="15" spans="1:13" ht="14.25" x14ac:dyDescent="0.2">
      <c r="A15" s="11" t="s">
        <v>142</v>
      </c>
      <c r="B15" s="12">
        <v>10191.507659999999</v>
      </c>
      <c r="C15" s="12">
        <v>25097.2565</v>
      </c>
      <c r="D15" s="13">
        <f t="shared" si="0"/>
        <v>146.25656318252723</v>
      </c>
      <c r="E15" s="13">
        <f t="shared" si="4"/>
        <v>0.23838473137018662</v>
      </c>
      <c r="F15" s="12">
        <v>10191.507659999999</v>
      </c>
      <c r="G15" s="12">
        <v>25097.2565</v>
      </c>
      <c r="H15" s="13">
        <f t="shared" si="1"/>
        <v>146.25656318252723</v>
      </c>
      <c r="I15" s="13">
        <f t="shared" si="2"/>
        <v>0.23838473137018662</v>
      </c>
      <c r="J15" s="12">
        <v>182840.20018000001</v>
      </c>
      <c r="K15" s="12">
        <v>205734.76592000001</v>
      </c>
      <c r="L15" s="13">
        <f t="shared" si="3"/>
        <v>12.521625833630164</v>
      </c>
      <c r="M15" s="13">
        <f t="shared" si="5"/>
        <v>0.1432816735128995</v>
      </c>
    </row>
    <row r="16" spans="1:13" ht="14.25" x14ac:dyDescent="0.2">
      <c r="A16" s="11" t="s">
        <v>143</v>
      </c>
      <c r="B16" s="12">
        <v>84511.730519999997</v>
      </c>
      <c r="C16" s="12">
        <v>72553.879400000005</v>
      </c>
      <c r="D16" s="13">
        <f t="shared" si="0"/>
        <v>-14.149338850859438</v>
      </c>
      <c r="E16" s="13">
        <f t="shared" si="4"/>
        <v>0.68914851512291475</v>
      </c>
      <c r="F16" s="12">
        <v>84511.730519999997</v>
      </c>
      <c r="G16" s="12">
        <v>72553.879400000005</v>
      </c>
      <c r="H16" s="13">
        <f t="shared" si="1"/>
        <v>-14.149338850859438</v>
      </c>
      <c r="I16" s="13">
        <f t="shared" si="2"/>
        <v>0.68914851512291475</v>
      </c>
      <c r="J16" s="12">
        <v>918178.21216</v>
      </c>
      <c r="K16" s="12">
        <v>998372.58082000003</v>
      </c>
      <c r="L16" s="13">
        <f t="shared" si="3"/>
        <v>8.7340744528607388</v>
      </c>
      <c r="M16" s="13">
        <f t="shared" si="5"/>
        <v>0.69530540222310577</v>
      </c>
    </row>
    <row r="17" spans="1:13" ht="14.25" x14ac:dyDescent="0.2">
      <c r="A17" s="11" t="s">
        <v>144</v>
      </c>
      <c r="B17" s="12">
        <v>6380.1968100000004</v>
      </c>
      <c r="C17" s="12">
        <v>7168.6970300000003</v>
      </c>
      <c r="D17" s="13">
        <f t="shared" si="0"/>
        <v>12.358556381272507</v>
      </c>
      <c r="E17" s="13">
        <f t="shared" si="4"/>
        <v>6.8091423290462236E-2</v>
      </c>
      <c r="F17" s="12">
        <v>6380.1968100000004</v>
      </c>
      <c r="G17" s="12">
        <v>7168.6970300000003</v>
      </c>
      <c r="H17" s="13">
        <f t="shared" si="1"/>
        <v>12.358556381272507</v>
      </c>
      <c r="I17" s="13">
        <f t="shared" si="2"/>
        <v>6.8091423290462236E-2</v>
      </c>
      <c r="J17" s="12">
        <v>77678.294039999993</v>
      </c>
      <c r="K17" s="12">
        <v>82145.415150000001</v>
      </c>
      <c r="L17" s="13">
        <f t="shared" si="3"/>
        <v>5.7507971373569156</v>
      </c>
      <c r="M17" s="13">
        <f t="shared" si="5"/>
        <v>5.7209254359472862E-2</v>
      </c>
    </row>
    <row r="18" spans="1:13" ht="15.75" x14ac:dyDescent="0.25">
      <c r="A18" s="9" t="s">
        <v>12</v>
      </c>
      <c r="B18" s="50">
        <f>B19</f>
        <v>134162.91104000001</v>
      </c>
      <c r="C18" s="50">
        <f>C19</f>
        <v>171675.01611</v>
      </c>
      <c r="D18" s="48">
        <f t="shared" si="0"/>
        <v>27.960115637932116</v>
      </c>
      <c r="E18" s="48">
        <f t="shared" si="4"/>
        <v>1.6306444729667888</v>
      </c>
      <c r="F18" s="50">
        <f>F19</f>
        <v>134162.91104000001</v>
      </c>
      <c r="G18" s="50">
        <f>G19</f>
        <v>171675.01611</v>
      </c>
      <c r="H18" s="48">
        <f t="shared" si="1"/>
        <v>27.960115637932116</v>
      </c>
      <c r="I18" s="48">
        <f t="shared" si="2"/>
        <v>1.6306444729667888</v>
      </c>
      <c r="J18" s="50">
        <f>J19</f>
        <v>1774188.1778800001</v>
      </c>
      <c r="K18" s="50">
        <f>K19</f>
        <v>1928656.7569899999</v>
      </c>
      <c r="L18" s="48">
        <f t="shared" si="3"/>
        <v>8.7064371770629361</v>
      </c>
      <c r="M18" s="48">
        <f t="shared" si="5"/>
        <v>1.3431913976121277</v>
      </c>
    </row>
    <row r="19" spans="1:13" ht="14.25" x14ac:dyDescent="0.2">
      <c r="A19" s="11" t="s">
        <v>145</v>
      </c>
      <c r="B19" s="12">
        <v>134162.91104000001</v>
      </c>
      <c r="C19" s="12">
        <v>171675.01611</v>
      </c>
      <c r="D19" s="13">
        <f t="shared" si="0"/>
        <v>27.960115637932116</v>
      </c>
      <c r="E19" s="13">
        <f t="shared" si="4"/>
        <v>1.6306444729667888</v>
      </c>
      <c r="F19" s="12">
        <v>134162.91104000001</v>
      </c>
      <c r="G19" s="12">
        <v>171675.01611</v>
      </c>
      <c r="H19" s="13">
        <f t="shared" si="1"/>
        <v>27.960115637932116</v>
      </c>
      <c r="I19" s="13">
        <f t="shared" si="2"/>
        <v>1.6306444729667888</v>
      </c>
      <c r="J19" s="12">
        <v>1774188.1778800001</v>
      </c>
      <c r="K19" s="12">
        <v>1928656.7569899999</v>
      </c>
      <c r="L19" s="13">
        <f t="shared" si="3"/>
        <v>8.7064371770629361</v>
      </c>
      <c r="M19" s="13">
        <f t="shared" si="5"/>
        <v>1.3431913976121277</v>
      </c>
    </row>
    <row r="20" spans="1:13" ht="15.75" x14ac:dyDescent="0.25">
      <c r="A20" s="9" t="s">
        <v>114</v>
      </c>
      <c r="B20" s="50">
        <f>B21</f>
        <v>272169.44436000002</v>
      </c>
      <c r="C20" s="50">
        <f>C21</f>
        <v>312958.82707</v>
      </c>
      <c r="D20" s="10">
        <f t="shared" si="0"/>
        <v>14.986760474128621</v>
      </c>
      <c r="E20" s="10">
        <f t="shared" si="4"/>
        <v>2.9726199722671138</v>
      </c>
      <c r="F20" s="50">
        <f>F21</f>
        <v>272169.44436000002</v>
      </c>
      <c r="G20" s="50">
        <f>G21</f>
        <v>312958.82707</v>
      </c>
      <c r="H20" s="10">
        <f t="shared" si="1"/>
        <v>14.986760474128621</v>
      </c>
      <c r="I20" s="10">
        <f t="shared" si="2"/>
        <v>2.9726199722671138</v>
      </c>
      <c r="J20" s="50">
        <f>J21</f>
        <v>3877976.8754500002</v>
      </c>
      <c r="K20" s="50">
        <f>K21</f>
        <v>4142783.1283300002</v>
      </c>
      <c r="L20" s="10">
        <f t="shared" si="3"/>
        <v>6.8284639487251182</v>
      </c>
      <c r="M20" s="10">
        <f t="shared" si="5"/>
        <v>2.8851949109026287</v>
      </c>
    </row>
    <row r="21" spans="1:13" ht="14.25" x14ac:dyDescent="0.2">
      <c r="A21" s="11" t="s">
        <v>146</v>
      </c>
      <c r="B21" s="12">
        <v>272169.44436000002</v>
      </c>
      <c r="C21" s="12">
        <v>312958.82707</v>
      </c>
      <c r="D21" s="13">
        <f t="shared" si="0"/>
        <v>14.986760474128621</v>
      </c>
      <c r="E21" s="13">
        <f t="shared" si="4"/>
        <v>2.9726199722671138</v>
      </c>
      <c r="F21" s="12">
        <v>272169.44436000002</v>
      </c>
      <c r="G21" s="12">
        <v>312958.82707</v>
      </c>
      <c r="H21" s="13">
        <f t="shared" si="1"/>
        <v>14.986760474128621</v>
      </c>
      <c r="I21" s="13">
        <f t="shared" si="2"/>
        <v>2.9726199722671138</v>
      </c>
      <c r="J21" s="12">
        <v>3877976.8754500002</v>
      </c>
      <c r="K21" s="12">
        <v>4142783.1283300002</v>
      </c>
      <c r="L21" s="13">
        <f t="shared" si="3"/>
        <v>6.8284639487251182</v>
      </c>
      <c r="M21" s="13">
        <f t="shared" si="5"/>
        <v>2.8851949109026287</v>
      </c>
    </row>
    <row r="22" spans="1:13" ht="16.5" x14ac:dyDescent="0.25">
      <c r="A22" s="49" t="s">
        <v>14</v>
      </c>
      <c r="B22" s="50">
        <f>B23+B27+B29</f>
        <v>7469191.7498000003</v>
      </c>
      <c r="C22" s="50">
        <f>C23+C27+C29</f>
        <v>8538110.6379499994</v>
      </c>
      <c r="D22" s="48">
        <f t="shared" si="0"/>
        <v>14.311038248263221</v>
      </c>
      <c r="E22" s="48">
        <f t="shared" si="4"/>
        <v>81.098713352857658</v>
      </c>
      <c r="F22" s="50">
        <f>F23+F27+F29</f>
        <v>7469191.7498000003</v>
      </c>
      <c r="G22" s="50">
        <f>G23+G27+G29</f>
        <v>8538110.6379499994</v>
      </c>
      <c r="H22" s="48">
        <f t="shared" si="1"/>
        <v>14.311038248263221</v>
      </c>
      <c r="I22" s="48">
        <f t="shared" si="2"/>
        <v>81.098713352857658</v>
      </c>
      <c r="J22" s="50">
        <f>J23+J27+J29</f>
        <v>107681579.93348998</v>
      </c>
      <c r="K22" s="50">
        <f>K23+K27+K29</f>
        <v>108709247.65423001</v>
      </c>
      <c r="L22" s="48">
        <f t="shared" si="3"/>
        <v>0.95435795181940952</v>
      </c>
      <c r="M22" s="48">
        <f t="shared" si="5"/>
        <v>75.709337994352737</v>
      </c>
    </row>
    <row r="23" spans="1:13" ht="15.75" x14ac:dyDescent="0.25">
      <c r="A23" s="9" t="s">
        <v>15</v>
      </c>
      <c r="B23" s="50">
        <f>B24+B25+B26</f>
        <v>814129.37742000003</v>
      </c>
      <c r="C23" s="50">
        <f>C24+C25+C26</f>
        <v>852908.09487999987</v>
      </c>
      <c r="D23" s="48">
        <f>(C23-B23)/B23*100</f>
        <v>4.7632131373137199</v>
      </c>
      <c r="E23" s="48">
        <f t="shared" si="4"/>
        <v>8.1012945411553829</v>
      </c>
      <c r="F23" s="50">
        <f>F24+F25+F26</f>
        <v>814129.37742000003</v>
      </c>
      <c r="G23" s="50">
        <f>G24+G25+G26</f>
        <v>852908.09487999987</v>
      </c>
      <c r="H23" s="48">
        <f t="shared" si="1"/>
        <v>4.7632131373137199</v>
      </c>
      <c r="I23" s="48">
        <f t="shared" si="2"/>
        <v>8.1012945411553829</v>
      </c>
      <c r="J23" s="50">
        <f>J24+J25+J26</f>
        <v>11345223.205259999</v>
      </c>
      <c r="K23" s="50">
        <f>K24+K25+K26</f>
        <v>11222805.087879999</v>
      </c>
      <c r="L23" s="48">
        <f t="shared" si="3"/>
        <v>-1.0790278442758516</v>
      </c>
      <c r="M23" s="48">
        <f t="shared" si="5"/>
        <v>7.8159969089804164</v>
      </c>
    </row>
    <row r="24" spans="1:13" ht="14.25" x14ac:dyDescent="0.2">
      <c r="A24" s="11" t="s">
        <v>147</v>
      </c>
      <c r="B24" s="12">
        <v>596370.85843000002</v>
      </c>
      <c r="C24" s="12">
        <v>615857.92750999995</v>
      </c>
      <c r="D24" s="13">
        <f t="shared" si="0"/>
        <v>3.267609207348158</v>
      </c>
      <c r="E24" s="13">
        <f t="shared" si="4"/>
        <v>5.849688256231163</v>
      </c>
      <c r="F24" s="12">
        <v>596370.85843000002</v>
      </c>
      <c r="G24" s="12">
        <v>615857.92750999995</v>
      </c>
      <c r="H24" s="13">
        <f t="shared" si="1"/>
        <v>3.267609207348158</v>
      </c>
      <c r="I24" s="13">
        <f t="shared" si="2"/>
        <v>5.849688256231163</v>
      </c>
      <c r="J24" s="12">
        <v>7895295.7850099998</v>
      </c>
      <c r="K24" s="12">
        <v>7888655.7273300001</v>
      </c>
      <c r="L24" s="13">
        <f t="shared" si="3"/>
        <v>-8.4101442945385615E-2</v>
      </c>
      <c r="M24" s="13">
        <f t="shared" si="5"/>
        <v>5.4939659290179428</v>
      </c>
    </row>
    <row r="25" spans="1:13" ht="14.25" x14ac:dyDescent="0.2">
      <c r="A25" s="11" t="s">
        <v>148</v>
      </c>
      <c r="B25" s="12">
        <v>88262.762650000004</v>
      </c>
      <c r="C25" s="12">
        <v>90974.007410000006</v>
      </c>
      <c r="D25" s="13">
        <f t="shared" si="0"/>
        <v>3.0717877829762235</v>
      </c>
      <c r="E25" s="13">
        <f t="shared" si="4"/>
        <v>0.86411095643470914</v>
      </c>
      <c r="F25" s="12">
        <v>88262.762650000004</v>
      </c>
      <c r="G25" s="12">
        <v>90974.007410000006</v>
      </c>
      <c r="H25" s="13">
        <f t="shared" si="1"/>
        <v>3.0717877829762235</v>
      </c>
      <c r="I25" s="13">
        <f t="shared" si="2"/>
        <v>0.86411095643470914</v>
      </c>
      <c r="J25" s="12">
        <v>1448669.16383</v>
      </c>
      <c r="K25" s="12">
        <v>1397882.4612199999</v>
      </c>
      <c r="L25" s="13">
        <f t="shared" si="3"/>
        <v>-3.505748854053734</v>
      </c>
      <c r="M25" s="13">
        <f t="shared" si="5"/>
        <v>0.97353958395060747</v>
      </c>
    </row>
    <row r="26" spans="1:13" ht="14.25" x14ac:dyDescent="0.2">
      <c r="A26" s="11" t="s">
        <v>149</v>
      </c>
      <c r="B26" s="12">
        <v>129495.75634000001</v>
      </c>
      <c r="C26" s="12">
        <v>146076.15995999999</v>
      </c>
      <c r="D26" s="13">
        <f t="shared" si="0"/>
        <v>12.803820054509735</v>
      </c>
      <c r="E26" s="13">
        <f t="shared" si="4"/>
        <v>1.3874953284895108</v>
      </c>
      <c r="F26" s="12">
        <v>129495.75634000001</v>
      </c>
      <c r="G26" s="12">
        <v>146076.15995999999</v>
      </c>
      <c r="H26" s="13">
        <f t="shared" si="1"/>
        <v>12.803820054509735</v>
      </c>
      <c r="I26" s="13">
        <f t="shared" si="2"/>
        <v>1.3874953284895108</v>
      </c>
      <c r="J26" s="12">
        <v>2001258.25642</v>
      </c>
      <c r="K26" s="12">
        <v>1936266.8993299999</v>
      </c>
      <c r="L26" s="13">
        <f t="shared" si="3"/>
        <v>-3.2475247450702063</v>
      </c>
      <c r="M26" s="13">
        <f t="shared" si="5"/>
        <v>1.3484913960118661</v>
      </c>
    </row>
    <row r="27" spans="1:13" ht="15.75" x14ac:dyDescent="0.25">
      <c r="A27" s="9" t="s">
        <v>19</v>
      </c>
      <c r="B27" s="50">
        <f>B28</f>
        <v>997802.33733999997</v>
      </c>
      <c r="C27" s="50">
        <f>C28</f>
        <v>1233868.4734199999</v>
      </c>
      <c r="D27" s="48">
        <f t="shared" si="0"/>
        <v>23.658607245731549</v>
      </c>
      <c r="E27" s="48">
        <f t="shared" si="4"/>
        <v>11.719823024575176</v>
      </c>
      <c r="F27" s="50">
        <f>F28</f>
        <v>997802.33733999997</v>
      </c>
      <c r="G27" s="50">
        <f>G28</f>
        <v>1233868.4734199999</v>
      </c>
      <c r="H27" s="48">
        <f t="shared" si="1"/>
        <v>23.658607245731549</v>
      </c>
      <c r="I27" s="48">
        <f t="shared" si="2"/>
        <v>11.719823024575176</v>
      </c>
      <c r="J27" s="50">
        <f>J28</f>
        <v>15197583.85444</v>
      </c>
      <c r="K27" s="50">
        <f>K28</f>
        <v>14174329.4463</v>
      </c>
      <c r="L27" s="48">
        <f t="shared" si="3"/>
        <v>-6.7330071539039711</v>
      </c>
      <c r="M27" s="48">
        <f t="shared" si="5"/>
        <v>9.8715529915773121</v>
      </c>
    </row>
    <row r="28" spans="1:13" ht="14.25" x14ac:dyDescent="0.2">
      <c r="A28" s="11" t="s">
        <v>150</v>
      </c>
      <c r="B28" s="12">
        <v>997802.33733999997</v>
      </c>
      <c r="C28" s="12">
        <v>1233868.4734199999</v>
      </c>
      <c r="D28" s="13">
        <f t="shared" si="0"/>
        <v>23.658607245731549</v>
      </c>
      <c r="E28" s="13">
        <f t="shared" si="4"/>
        <v>11.719823024575176</v>
      </c>
      <c r="F28" s="12">
        <v>997802.33733999997</v>
      </c>
      <c r="G28" s="12">
        <v>1233868.4734199999</v>
      </c>
      <c r="H28" s="13">
        <f t="shared" si="1"/>
        <v>23.658607245731549</v>
      </c>
      <c r="I28" s="13">
        <f t="shared" si="2"/>
        <v>11.719823024575176</v>
      </c>
      <c r="J28" s="12">
        <v>15197583.85444</v>
      </c>
      <c r="K28" s="12">
        <v>14174329.4463</v>
      </c>
      <c r="L28" s="13">
        <f t="shared" si="3"/>
        <v>-6.7330071539039711</v>
      </c>
      <c r="M28" s="13">
        <f t="shared" si="5"/>
        <v>9.8715529915773121</v>
      </c>
    </row>
    <row r="29" spans="1:13" ht="15.75" x14ac:dyDescent="0.25">
      <c r="A29" s="9" t="s">
        <v>21</v>
      </c>
      <c r="B29" s="50">
        <f>B30+B31+B32+B33+B34+B35+B36+B37+B38+B39+B40+B41</f>
        <v>5657260.0350400005</v>
      </c>
      <c r="C29" s="50">
        <f>C30+C31+C32+C33+C34+C35+C36+C37+C38+C39+C40+C41</f>
        <v>6451334.06965</v>
      </c>
      <c r="D29" s="48">
        <f t="shared" si="0"/>
        <v>14.036371488877212</v>
      </c>
      <c r="E29" s="48">
        <f t="shared" si="4"/>
        <v>61.277595787127105</v>
      </c>
      <c r="F29" s="50">
        <f>F30+F31+F32+F33+F34+F35+F36+F37+F38+F39+F40+F41</f>
        <v>5657260.0350400005</v>
      </c>
      <c r="G29" s="50">
        <f>G30+G31+G32+G33+G34+G35+G36+G37+G38+G39+G40+G41</f>
        <v>6451334.06965</v>
      </c>
      <c r="H29" s="48">
        <f t="shared" si="1"/>
        <v>14.036371488877212</v>
      </c>
      <c r="I29" s="48">
        <f t="shared" si="2"/>
        <v>61.277595787127105</v>
      </c>
      <c r="J29" s="50">
        <f>J30+J31+J32+J33+J34+J35+J36+J37+J38+J39+J40+J41</f>
        <v>81138772.873789981</v>
      </c>
      <c r="K29" s="50">
        <f>K30+K31+K32+K33+K34+K35+K36+K37+K38+K39+K40+K41</f>
        <v>83312113.120050013</v>
      </c>
      <c r="L29" s="48">
        <f t="shared" si="3"/>
        <v>2.6785470981187092</v>
      </c>
      <c r="M29" s="48">
        <f t="shared" si="5"/>
        <v>58.021788093795003</v>
      </c>
    </row>
    <row r="30" spans="1:13" ht="14.25" x14ac:dyDescent="0.2">
      <c r="A30" s="11" t="s">
        <v>151</v>
      </c>
      <c r="B30" s="12">
        <v>1317726.69863</v>
      </c>
      <c r="C30" s="12">
        <v>1253007.1336399999</v>
      </c>
      <c r="D30" s="13">
        <f t="shared" si="0"/>
        <v>-4.9114558472016272</v>
      </c>
      <c r="E30" s="13">
        <f t="shared" si="4"/>
        <v>11.90161039943545</v>
      </c>
      <c r="F30" s="12">
        <v>1317726.69863</v>
      </c>
      <c r="G30" s="12">
        <v>1253007.1336399999</v>
      </c>
      <c r="H30" s="13">
        <f t="shared" si="1"/>
        <v>-4.9114558472016272</v>
      </c>
      <c r="I30" s="13">
        <f t="shared" si="2"/>
        <v>11.90161039943545</v>
      </c>
      <c r="J30" s="12">
        <v>16889290.564830001</v>
      </c>
      <c r="K30" s="12">
        <v>16897744.684999999</v>
      </c>
      <c r="L30" s="13">
        <f t="shared" si="3"/>
        <v>5.0056099973802004E-2</v>
      </c>
      <c r="M30" s="13">
        <f t="shared" si="5"/>
        <v>11.76824503254818</v>
      </c>
    </row>
    <row r="31" spans="1:13" ht="14.25" x14ac:dyDescent="0.2">
      <c r="A31" s="11" t="s">
        <v>152</v>
      </c>
      <c r="B31" s="12">
        <v>1512311.71523</v>
      </c>
      <c r="C31" s="12">
        <v>2069424.1013499999</v>
      </c>
      <c r="D31" s="13">
        <f t="shared" si="0"/>
        <v>36.838462633695293</v>
      </c>
      <c r="E31" s="13">
        <f t="shared" si="4"/>
        <v>19.656296236654779</v>
      </c>
      <c r="F31" s="12">
        <v>1512311.71523</v>
      </c>
      <c r="G31" s="12">
        <v>2069424.1013499999</v>
      </c>
      <c r="H31" s="13">
        <f t="shared" si="1"/>
        <v>36.838462633695293</v>
      </c>
      <c r="I31" s="13">
        <f t="shared" si="2"/>
        <v>19.656296236654779</v>
      </c>
      <c r="J31" s="12">
        <v>20936012.146779999</v>
      </c>
      <c r="K31" s="12">
        <v>24445787.90729</v>
      </c>
      <c r="L31" s="13">
        <f t="shared" si="3"/>
        <v>16.764299408614033</v>
      </c>
      <c r="M31" s="13">
        <f t="shared" si="5"/>
        <v>17.024995197262442</v>
      </c>
    </row>
    <row r="32" spans="1:13" ht="14.25" x14ac:dyDescent="0.2">
      <c r="A32" s="11" t="s">
        <v>153</v>
      </c>
      <c r="B32" s="12">
        <v>41417.644560000001</v>
      </c>
      <c r="C32" s="12">
        <v>65125.639880000002</v>
      </c>
      <c r="D32" s="13">
        <f t="shared" si="0"/>
        <v>57.241293105539171</v>
      </c>
      <c r="E32" s="13">
        <f t="shared" si="4"/>
        <v>0.61859184361865671</v>
      </c>
      <c r="F32" s="12">
        <v>41417.644560000001</v>
      </c>
      <c r="G32" s="12">
        <v>65125.639880000002</v>
      </c>
      <c r="H32" s="13">
        <f t="shared" si="1"/>
        <v>57.241293105539171</v>
      </c>
      <c r="I32" s="13">
        <f t="shared" si="2"/>
        <v>0.61859184361865671</v>
      </c>
      <c r="J32" s="12">
        <v>1033596.1526</v>
      </c>
      <c r="K32" s="12">
        <v>996577.79183999996</v>
      </c>
      <c r="L32" s="13">
        <f t="shared" si="3"/>
        <v>-3.581511083113146</v>
      </c>
      <c r="M32" s="13">
        <f t="shared" si="5"/>
        <v>0.69405544153947041</v>
      </c>
    </row>
    <row r="33" spans="1:13" ht="14.25" x14ac:dyDescent="0.2">
      <c r="A33" s="11" t="s">
        <v>154</v>
      </c>
      <c r="B33" s="12">
        <v>626645.54021999997</v>
      </c>
      <c r="C33" s="12">
        <v>605118.67393000005</v>
      </c>
      <c r="D33" s="13">
        <f t="shared" si="0"/>
        <v>-3.4352540484756915</v>
      </c>
      <c r="E33" s="13">
        <f t="shared" si="4"/>
        <v>5.7476821234180164</v>
      </c>
      <c r="F33" s="12">
        <v>626645.54021999997</v>
      </c>
      <c r="G33" s="12">
        <v>605118.67393000005</v>
      </c>
      <c r="H33" s="13">
        <f t="shared" si="1"/>
        <v>-3.4352540484756915</v>
      </c>
      <c r="I33" s="13">
        <f t="shared" si="2"/>
        <v>5.7476821234180164</v>
      </c>
      <c r="J33" s="12">
        <v>10357929.32807</v>
      </c>
      <c r="K33" s="12">
        <v>9959994.6792200003</v>
      </c>
      <c r="L33" s="13">
        <f t="shared" si="3"/>
        <v>-3.8418359137824605</v>
      </c>
      <c r="M33" s="13">
        <f t="shared" si="5"/>
        <v>6.9365267432395861</v>
      </c>
    </row>
    <row r="34" spans="1:13" ht="14.25" x14ac:dyDescent="0.2">
      <c r="A34" s="11" t="s">
        <v>155</v>
      </c>
      <c r="B34" s="12">
        <v>375920.39789999998</v>
      </c>
      <c r="C34" s="12">
        <v>390501.36377</v>
      </c>
      <c r="D34" s="13">
        <f t="shared" si="0"/>
        <v>3.8787376134558023</v>
      </c>
      <c r="E34" s="13">
        <f t="shared" si="4"/>
        <v>3.709152938768546</v>
      </c>
      <c r="F34" s="12">
        <v>375920.39789999998</v>
      </c>
      <c r="G34" s="12">
        <v>390501.36377</v>
      </c>
      <c r="H34" s="13">
        <f t="shared" si="1"/>
        <v>3.8787376134558023</v>
      </c>
      <c r="I34" s="13">
        <f t="shared" si="2"/>
        <v>3.709152938768546</v>
      </c>
      <c r="J34" s="12">
        <v>5434935.12897</v>
      </c>
      <c r="K34" s="12">
        <v>5319820.0635799998</v>
      </c>
      <c r="L34" s="13">
        <f t="shared" si="3"/>
        <v>-2.1180577625738124</v>
      </c>
      <c r="M34" s="13">
        <f t="shared" si="5"/>
        <v>3.7049291017427564</v>
      </c>
    </row>
    <row r="35" spans="1:13" ht="14.25" x14ac:dyDescent="0.2">
      <c r="A35" s="11" t="s">
        <v>156</v>
      </c>
      <c r="B35" s="12">
        <v>423834.37780999998</v>
      </c>
      <c r="C35" s="12">
        <v>467108.71944000002</v>
      </c>
      <c r="D35" s="13">
        <f t="shared" si="0"/>
        <v>10.2102009406607</v>
      </c>
      <c r="E35" s="13">
        <f t="shared" si="4"/>
        <v>4.4368031463668665</v>
      </c>
      <c r="F35" s="12">
        <v>423834.37780999998</v>
      </c>
      <c r="G35" s="12">
        <v>467108.71944000002</v>
      </c>
      <c r="H35" s="13">
        <f t="shared" si="1"/>
        <v>10.2102009406607</v>
      </c>
      <c r="I35" s="13">
        <f t="shared" si="2"/>
        <v>4.4368031463668665</v>
      </c>
      <c r="J35" s="12">
        <v>6166672.2901299996</v>
      </c>
      <c r="K35" s="12">
        <v>5991090.7691500001</v>
      </c>
      <c r="L35" s="13">
        <f t="shared" si="3"/>
        <v>-2.8472653113256019</v>
      </c>
      <c r="M35" s="13">
        <f t="shared" si="5"/>
        <v>4.1724280664615065</v>
      </c>
    </row>
    <row r="36" spans="1:13" ht="14.25" x14ac:dyDescent="0.2">
      <c r="A36" s="11" t="s">
        <v>157</v>
      </c>
      <c r="B36" s="12">
        <v>626931.87659</v>
      </c>
      <c r="C36" s="12">
        <v>853780.05258999998</v>
      </c>
      <c r="D36" s="13">
        <f t="shared" si="0"/>
        <v>36.183863745112106</v>
      </c>
      <c r="E36" s="13">
        <f t="shared" si="4"/>
        <v>8.1095767772820508</v>
      </c>
      <c r="F36" s="12">
        <v>626931.87659</v>
      </c>
      <c r="G36" s="12">
        <v>853780.05258999998</v>
      </c>
      <c r="H36" s="13">
        <f t="shared" si="1"/>
        <v>36.183863745112106</v>
      </c>
      <c r="I36" s="13">
        <f t="shared" si="2"/>
        <v>8.1095767772820508</v>
      </c>
      <c r="J36" s="12">
        <v>9654809.60984</v>
      </c>
      <c r="K36" s="12">
        <v>9304380.1844800003</v>
      </c>
      <c r="L36" s="13">
        <f t="shared" si="3"/>
        <v>-3.6295840054976192</v>
      </c>
      <c r="M36" s="13">
        <f t="shared" si="5"/>
        <v>6.4799313712051445</v>
      </c>
    </row>
    <row r="37" spans="1:13" ht="14.25" x14ac:dyDescent="0.2">
      <c r="A37" s="14" t="s">
        <v>158</v>
      </c>
      <c r="B37" s="12">
        <v>184458.32011999999</v>
      </c>
      <c r="C37" s="12">
        <v>183156.51011999999</v>
      </c>
      <c r="D37" s="13">
        <f t="shared" si="0"/>
        <v>-0.70574750933061781</v>
      </c>
      <c r="E37" s="13">
        <f t="shared" si="4"/>
        <v>1.7397007303829033</v>
      </c>
      <c r="F37" s="12">
        <v>184458.32011999999</v>
      </c>
      <c r="G37" s="12">
        <v>183156.51011999999</v>
      </c>
      <c r="H37" s="13">
        <f t="shared" si="1"/>
        <v>-0.70574750933061781</v>
      </c>
      <c r="I37" s="13">
        <f t="shared" si="2"/>
        <v>1.7397007303829033</v>
      </c>
      <c r="J37" s="12">
        <v>2738398.6226400002</v>
      </c>
      <c r="K37" s="12">
        <v>2650502.4931200002</v>
      </c>
      <c r="L37" s="13">
        <f t="shared" si="3"/>
        <v>-3.2097638668566879</v>
      </c>
      <c r="M37" s="13">
        <f t="shared" si="5"/>
        <v>1.8459127759282989</v>
      </c>
    </row>
    <row r="38" spans="1:13" ht="14.25" x14ac:dyDescent="0.2">
      <c r="A38" s="11" t="s">
        <v>159</v>
      </c>
      <c r="B38" s="12">
        <v>170447.06148999999</v>
      </c>
      <c r="C38" s="12">
        <v>199462.25200000001</v>
      </c>
      <c r="D38" s="13">
        <f t="shared" si="0"/>
        <v>17.02299250943808</v>
      </c>
      <c r="E38" s="13">
        <f t="shared" si="4"/>
        <v>1.8945798064227648</v>
      </c>
      <c r="F38" s="12">
        <v>170447.06148999999</v>
      </c>
      <c r="G38" s="12">
        <v>199462.25200000001</v>
      </c>
      <c r="H38" s="13">
        <f t="shared" si="1"/>
        <v>17.02299250943808</v>
      </c>
      <c r="I38" s="13">
        <f t="shared" si="2"/>
        <v>1.8945798064227648</v>
      </c>
      <c r="J38" s="12">
        <v>2527980.6797699998</v>
      </c>
      <c r="K38" s="12">
        <v>2476668.41659</v>
      </c>
      <c r="L38" s="13">
        <f t="shared" si="3"/>
        <v>-2.0297727585745733</v>
      </c>
      <c r="M38" s="13">
        <f t="shared" si="5"/>
        <v>1.7248479802560255</v>
      </c>
    </row>
    <row r="39" spans="1:13" ht="14.25" x14ac:dyDescent="0.2">
      <c r="A39" s="11" t="s">
        <v>160</v>
      </c>
      <c r="B39" s="12">
        <v>118636.14177</v>
      </c>
      <c r="C39" s="12">
        <v>100290.56902</v>
      </c>
      <c r="D39" s="13">
        <f>(C39-B39)/B39*100</f>
        <v>-15.463730087890573</v>
      </c>
      <c r="E39" s="13">
        <f t="shared" si="4"/>
        <v>0.95260373797414322</v>
      </c>
      <c r="F39" s="12">
        <v>118636.14177</v>
      </c>
      <c r="G39" s="12">
        <v>100290.56902</v>
      </c>
      <c r="H39" s="13">
        <f t="shared" si="1"/>
        <v>-15.463730087890573</v>
      </c>
      <c r="I39" s="13">
        <f t="shared" si="2"/>
        <v>0.95260373797414322</v>
      </c>
      <c r="J39" s="12">
        <v>1673318.5818400001</v>
      </c>
      <c r="K39" s="12">
        <v>1658908.50887</v>
      </c>
      <c r="L39" s="13">
        <f t="shared" si="3"/>
        <v>-0.86116733097857645</v>
      </c>
      <c r="M39" s="13">
        <f t="shared" si="5"/>
        <v>1.1553282513666581</v>
      </c>
    </row>
    <row r="40" spans="1:13" ht="14.25" x14ac:dyDescent="0.2">
      <c r="A40" s="11" t="s">
        <v>161</v>
      </c>
      <c r="B40" s="12">
        <v>254117.76933000001</v>
      </c>
      <c r="C40" s="12">
        <v>258522.51889000001</v>
      </c>
      <c r="D40" s="13">
        <f>(C40-B40)/B40*100</f>
        <v>1.733349687278241</v>
      </c>
      <c r="E40" s="13">
        <f t="shared" si="4"/>
        <v>2.4555600815864738</v>
      </c>
      <c r="F40" s="12">
        <v>254117.76933000001</v>
      </c>
      <c r="G40" s="12">
        <v>258522.51889000001</v>
      </c>
      <c r="H40" s="13">
        <f t="shared" si="1"/>
        <v>1.733349687278241</v>
      </c>
      <c r="I40" s="13">
        <f t="shared" si="2"/>
        <v>2.4555600815864738</v>
      </c>
      <c r="J40" s="12">
        <v>3625495.14194</v>
      </c>
      <c r="K40" s="12">
        <v>3513205.4014099999</v>
      </c>
      <c r="L40" s="13">
        <f t="shared" si="3"/>
        <v>-3.0972249619375827</v>
      </c>
      <c r="M40" s="13">
        <f t="shared" si="5"/>
        <v>2.4467325542068141</v>
      </c>
    </row>
    <row r="41" spans="1:13" ht="14.25" x14ac:dyDescent="0.2">
      <c r="A41" s="11" t="s">
        <v>162</v>
      </c>
      <c r="B41" s="12">
        <v>4812.4913900000001</v>
      </c>
      <c r="C41" s="12">
        <v>5836.5350200000003</v>
      </c>
      <c r="D41" s="13">
        <f t="shared" si="0"/>
        <v>21.278866745151724</v>
      </c>
      <c r="E41" s="13">
        <f t="shared" si="4"/>
        <v>5.5437965216452521E-2</v>
      </c>
      <c r="F41" s="12">
        <v>4812.4913900000001</v>
      </c>
      <c r="G41" s="12">
        <v>5836.5350200000003</v>
      </c>
      <c r="H41" s="13">
        <f t="shared" si="1"/>
        <v>21.278866745151724</v>
      </c>
      <c r="I41" s="13">
        <f t="shared" si="2"/>
        <v>5.5437965216452521E-2</v>
      </c>
      <c r="J41" s="12">
        <v>100334.62638</v>
      </c>
      <c r="K41" s="12">
        <v>97432.219500000007</v>
      </c>
      <c r="L41" s="13">
        <f t="shared" si="3"/>
        <v>-2.8927270521819977</v>
      </c>
      <c r="M41" s="13">
        <f t="shared" si="5"/>
        <v>6.7855578038106643E-2</v>
      </c>
    </row>
    <row r="42" spans="1:13" ht="15.75" x14ac:dyDescent="0.25">
      <c r="A42" s="51" t="s">
        <v>31</v>
      </c>
      <c r="B42" s="50">
        <f>B43</f>
        <v>236204.63557000001</v>
      </c>
      <c r="C42" s="50">
        <f>C43</f>
        <v>328720.36252000002</v>
      </c>
      <c r="D42" s="48">
        <f t="shared" si="0"/>
        <v>39.167616980396929</v>
      </c>
      <c r="E42" s="48">
        <f t="shared" si="4"/>
        <v>3.1223299373475575</v>
      </c>
      <c r="F42" s="50">
        <f>F43</f>
        <v>236204.63557000001</v>
      </c>
      <c r="G42" s="50">
        <f>G43</f>
        <v>328720.36252000002</v>
      </c>
      <c r="H42" s="48">
        <f t="shared" si="1"/>
        <v>39.167616980396929</v>
      </c>
      <c r="I42" s="48">
        <f t="shared" si="2"/>
        <v>3.1223299373475575</v>
      </c>
      <c r="J42" s="50">
        <f>J43</f>
        <v>3855497.19398</v>
      </c>
      <c r="K42" s="50">
        <f>K43</f>
        <v>3878919.92074</v>
      </c>
      <c r="L42" s="48">
        <f t="shared" si="3"/>
        <v>0.60751507734391297</v>
      </c>
      <c r="M42" s="48">
        <f t="shared" si="5"/>
        <v>2.7014303352223177</v>
      </c>
    </row>
    <row r="43" spans="1:13" ht="14.25" x14ac:dyDescent="0.2">
      <c r="A43" s="11" t="s">
        <v>163</v>
      </c>
      <c r="B43" s="12">
        <v>236204.63557000001</v>
      </c>
      <c r="C43" s="12">
        <v>328720.36252000002</v>
      </c>
      <c r="D43" s="13">
        <f t="shared" si="0"/>
        <v>39.167616980396929</v>
      </c>
      <c r="E43" s="13">
        <f t="shared" si="4"/>
        <v>3.1223299373475575</v>
      </c>
      <c r="F43" s="12">
        <v>236204.63557000001</v>
      </c>
      <c r="G43" s="12">
        <v>328720.36252000002</v>
      </c>
      <c r="H43" s="13">
        <f t="shared" si="1"/>
        <v>39.167616980396929</v>
      </c>
      <c r="I43" s="13">
        <f t="shared" si="2"/>
        <v>3.1223299373475575</v>
      </c>
      <c r="J43" s="12">
        <v>3855497.19398</v>
      </c>
      <c r="K43" s="12">
        <v>3878919.92074</v>
      </c>
      <c r="L43" s="13">
        <f t="shared" si="3"/>
        <v>0.60751507734391297</v>
      </c>
      <c r="M43" s="13">
        <f t="shared" si="5"/>
        <v>2.7014303352223177</v>
      </c>
    </row>
    <row r="44" spans="1:13" ht="15.75" x14ac:dyDescent="0.25">
      <c r="A44" s="9" t="s">
        <v>33</v>
      </c>
      <c r="B44" s="8">
        <f>B8+B22+B42</f>
        <v>9157626.6219000015</v>
      </c>
      <c r="C44" s="8">
        <f>C8+C22+C42</f>
        <v>10528046.975049999</v>
      </c>
      <c r="D44" s="10">
        <f t="shared" si="0"/>
        <v>14.964798301261881</v>
      </c>
      <c r="E44" s="10">
        <f t="shared" si="4"/>
        <v>100</v>
      </c>
      <c r="F44" s="15">
        <f>F8+F22+F42</f>
        <v>9157626.6219000015</v>
      </c>
      <c r="G44" s="15">
        <f>G8+G22+G42</f>
        <v>10528046.975049999</v>
      </c>
      <c r="H44" s="16">
        <f t="shared" si="1"/>
        <v>14.964798301261881</v>
      </c>
      <c r="I44" s="16">
        <f t="shared" si="2"/>
        <v>100</v>
      </c>
      <c r="J44" s="15">
        <f>J8+J22+J42</f>
        <v>131783092.96435997</v>
      </c>
      <c r="K44" s="15">
        <f>K8+K22+K42</f>
        <v>133020360.49797</v>
      </c>
      <c r="L44" s="16">
        <f t="shared" si="3"/>
        <v>0.93886666777857719</v>
      </c>
      <c r="M44" s="16">
        <f t="shared" si="5"/>
        <v>92.640540251955144</v>
      </c>
    </row>
    <row r="45" spans="1:13" ht="15.75" x14ac:dyDescent="0.25">
      <c r="A45" s="52" t="s">
        <v>34</v>
      </c>
      <c r="B45" s="53"/>
      <c r="C45" s="53"/>
      <c r="D45" s="54"/>
      <c r="E45" s="54"/>
      <c r="F45" s="55"/>
      <c r="G45" s="55"/>
      <c r="H45" s="56"/>
      <c r="I45" s="56"/>
      <c r="J45" s="55">
        <f>J46-J44</f>
        <v>9300671.4166400433</v>
      </c>
      <c r="K45" s="55">
        <f>K46-K44</f>
        <v>10567274.177079991</v>
      </c>
      <c r="L45" s="56">
        <f t="shared" si="3"/>
        <v>13.618401335777108</v>
      </c>
      <c r="M45" s="56">
        <f t="shared" si="5"/>
        <v>7.3594597480448485</v>
      </c>
    </row>
    <row r="46" spans="1:13" s="18" customFormat="1" ht="22.5" customHeight="1" x14ac:dyDescent="0.3">
      <c r="A46" s="17" t="s">
        <v>35</v>
      </c>
      <c r="B46" s="57"/>
      <c r="C46" s="57"/>
      <c r="D46" s="58"/>
      <c r="E46" s="58"/>
      <c r="F46" s="106"/>
      <c r="G46" s="106"/>
      <c r="H46" s="107"/>
      <c r="I46" s="107"/>
      <c r="J46" s="106">
        <v>141083764.38100001</v>
      </c>
      <c r="K46" s="106">
        <v>143587634.67504999</v>
      </c>
      <c r="L46" s="107">
        <f t="shared" si="3"/>
        <v>1.7747402084397308</v>
      </c>
      <c r="M46" s="107">
        <f t="shared" si="5"/>
        <v>100</v>
      </c>
    </row>
    <row r="47" spans="1:13" ht="20.25" customHeight="1" x14ac:dyDescent="0.2"/>
    <row r="48" spans="1:13" ht="15" x14ac:dyDescent="0.2">
      <c r="C48" s="116"/>
    </row>
    <row r="49" spans="1:1" x14ac:dyDescent="0.2">
      <c r="A49" s="1" t="s">
        <v>115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39370078740157483" footer="0.35433070866141736"/>
  <pageSetup paperSize="9" scale="64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A76"/>
  <sheetViews>
    <sheetView showGridLines="0" workbookViewId="0">
      <selection activeCell="I6" sqref="I6"/>
    </sheetView>
  </sheetViews>
  <sheetFormatPr defaultColWidth="9.140625" defaultRowHeight="12.75" x14ac:dyDescent="0.2"/>
  <cols>
    <col min="4" max="4" width="18.5703125" customWidth="1"/>
    <col min="7" max="7" width="8" customWidth="1"/>
    <col min="8" max="8" width="10.42578125" bestFit="1" customWidth="1"/>
    <col min="11" max="11" width="9" customWidth="1"/>
    <col min="12" max="12" width="9.42578125" customWidth="1"/>
  </cols>
  <sheetData>
    <row r="12" ht="12.75" customHeight="1" x14ac:dyDescent="0.2"/>
    <row r="14" ht="12.75" customHeight="1" x14ac:dyDescent="0.2"/>
    <row r="25" ht="12.75" customHeight="1" x14ac:dyDescent="0.2"/>
    <row r="29" ht="12.75" customHeight="1" x14ac:dyDescent="0.2"/>
    <row r="43" ht="12.75" customHeight="1" x14ac:dyDescent="0.2"/>
    <row r="45" ht="12.75" customHeight="1" x14ac:dyDescent="0.2"/>
    <row r="59" spans="1:1" ht="12.75" customHeight="1" x14ac:dyDescent="0.2"/>
    <row r="61" spans="1:1" ht="12.75" customHeight="1" x14ac:dyDescent="0.2">
      <c r="A61" s="32"/>
    </row>
    <row r="76" ht="12.75" customHeight="1" x14ac:dyDescent="0.2"/>
  </sheetData>
  <pageMargins left="0.15748031496062992" right="0.15748031496062992" top="0.19685039370078741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6"/>
  <sheetViews>
    <sheetView showGridLines="0" workbookViewId="0">
      <selection activeCell="I6" sqref="I6"/>
    </sheetView>
  </sheetViews>
  <sheetFormatPr defaultColWidth="9.140625" defaultRowHeight="12.75" x14ac:dyDescent="0.2"/>
  <cols>
    <col min="1" max="1" width="2.42578125" customWidth="1"/>
    <col min="5" max="5" width="20.5703125" customWidth="1"/>
    <col min="7" max="7" width="6.5703125" customWidth="1"/>
    <col min="8" max="8" width="8.5703125" customWidth="1"/>
    <col min="10" max="10" width="9" customWidth="1"/>
    <col min="11" max="11" width="9.42578125" customWidth="1"/>
  </cols>
  <sheetData>
    <row r="2" spans="3:3" ht="15" x14ac:dyDescent="0.25">
      <c r="C2" s="33" t="s">
        <v>55</v>
      </c>
    </row>
    <row r="14" spans="3:3" ht="12.75" customHeight="1" x14ac:dyDescent="0.2"/>
    <row r="16" spans="3:3" ht="12.75" customHeight="1" x14ac:dyDescent="0.2"/>
    <row r="21" spans="3:3" ht="15" x14ac:dyDescent="0.25">
      <c r="C21" s="33" t="s">
        <v>56</v>
      </c>
    </row>
    <row r="34" ht="12.75" customHeight="1" x14ac:dyDescent="0.2"/>
    <row r="50" spans="2:2" ht="12.75" customHeight="1" x14ac:dyDescent="0.2"/>
    <row r="51" spans="2:2" x14ac:dyDescent="0.2">
      <c r="B51" s="32"/>
    </row>
    <row r="66" ht="12.75" customHeight="1" x14ac:dyDescent="0.2"/>
  </sheetData>
  <pageMargins left="0" right="0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2"/>
  <sheetViews>
    <sheetView showGridLines="0" workbookViewId="0">
      <selection activeCell="J14" sqref="J14"/>
    </sheetView>
  </sheetViews>
  <sheetFormatPr defaultColWidth="9.140625" defaultRowHeight="12.75" x14ac:dyDescent="0.2"/>
  <cols>
    <col min="4" max="4" width="17.42578125" customWidth="1"/>
  </cols>
  <sheetData>
    <row r="1" spans="2:2" ht="15" x14ac:dyDescent="0.25">
      <c r="B1" s="33" t="s">
        <v>14</v>
      </c>
    </row>
    <row r="2" spans="2:2" ht="15" x14ac:dyDescent="0.25">
      <c r="B2" s="33" t="s">
        <v>57</v>
      </c>
    </row>
    <row r="11" spans="2:2" ht="12.75" customHeight="1" x14ac:dyDescent="0.2"/>
    <row r="14" spans="2:2" ht="12.75" customHeight="1" x14ac:dyDescent="0.2"/>
    <row r="25" ht="12.75" customHeight="1" x14ac:dyDescent="0.2"/>
    <row r="31" ht="12.75" customHeight="1" x14ac:dyDescent="0.2"/>
    <row r="40" spans="1:1" ht="12.75" customHeight="1" x14ac:dyDescent="0.2"/>
    <row r="45" spans="1:1" x14ac:dyDescent="0.2">
      <c r="A45" s="32"/>
    </row>
    <row r="47" spans="1:1" ht="12.75" customHeight="1" x14ac:dyDescent="0.2"/>
    <row r="54" ht="12.75" customHeight="1" x14ac:dyDescent="0.2"/>
    <row r="69" ht="12.75" customHeight="1" x14ac:dyDescent="0.2"/>
    <row r="71" ht="12.75" customHeight="1" x14ac:dyDescent="0.2"/>
    <row r="82" ht="12.75" customHeight="1" x14ac:dyDescent="0.2"/>
  </sheetData>
  <pageMargins left="0" right="0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showGridLines="0" workbookViewId="0">
      <selection activeCell="H94" sqref="H94"/>
    </sheetView>
  </sheetViews>
  <sheetFormatPr defaultColWidth="9.140625" defaultRowHeight="12.75" x14ac:dyDescent="0.2"/>
  <cols>
    <col min="4" max="4" width="22.28515625" customWidth="1"/>
    <col min="9" max="9" width="17.85546875" customWidth="1"/>
  </cols>
  <sheetData>
    <row r="1" spans="2:2" ht="15" x14ac:dyDescent="0.25">
      <c r="B1" s="33" t="s">
        <v>58</v>
      </c>
    </row>
    <row r="10" spans="2:2" ht="12.75" customHeight="1" x14ac:dyDescent="0.2"/>
    <row r="13" spans="2:2" ht="12.75" customHeight="1" x14ac:dyDescent="0.2"/>
    <row r="18" spans="2:2" ht="15" x14ac:dyDescent="0.25">
      <c r="B18" s="33" t="s">
        <v>59</v>
      </c>
    </row>
    <row r="19" spans="2:2" ht="15" x14ac:dyDescent="0.25">
      <c r="B19" s="33"/>
    </row>
    <row r="20" spans="2:2" ht="15" x14ac:dyDescent="0.25">
      <c r="B20" s="33"/>
    </row>
    <row r="21" spans="2:2" ht="15" x14ac:dyDescent="0.25">
      <c r="B21" s="33"/>
    </row>
    <row r="26" spans="2:2" ht="12.75" customHeight="1" x14ac:dyDescent="0.2"/>
    <row r="29" spans="2:2" ht="12.75" customHeight="1" x14ac:dyDescent="0.2"/>
    <row r="40" ht="12.75" customHeight="1" x14ac:dyDescent="0.2"/>
    <row r="42" ht="12.75" customHeight="1" x14ac:dyDescent="0.2"/>
    <row r="44" ht="12.75" customHeight="1" x14ac:dyDescent="0.2"/>
    <row r="51" spans="1:1" x14ac:dyDescent="0.2">
      <c r="A51" s="32"/>
    </row>
    <row r="53" spans="1:1" ht="12.75" customHeight="1" x14ac:dyDescent="0.2"/>
    <row r="54" spans="1:1" ht="12.75" customHeight="1" x14ac:dyDescent="0.2"/>
    <row r="57" spans="1:1" ht="12.75" customHeight="1" x14ac:dyDescent="0.2"/>
    <row r="64" spans="1:1" ht="12.75" customHeight="1" x14ac:dyDescent="0.2"/>
    <row r="67" ht="12.75" customHeight="1" x14ac:dyDescent="0.2"/>
    <row r="69" ht="12.75" customHeight="1" x14ac:dyDescent="0.2"/>
    <row r="77" ht="12.75" customHeight="1" x14ac:dyDescent="0.2"/>
    <row r="96" ht="12.75" customHeight="1" x14ac:dyDescent="0.2"/>
    <row r="114" ht="12.75" customHeight="1" x14ac:dyDescent="0.2"/>
    <row r="127" ht="12.75" customHeight="1" x14ac:dyDescent="0.2"/>
    <row r="147" ht="12.75" customHeight="1" x14ac:dyDescent="0.2"/>
  </sheetData>
  <pageMargins left="0" right="0" top="0" bottom="0.19685039370078741" header="0.51181102362204722" footer="0.51181102362204722"/>
  <pageSetup paperSize="9" scale="95" orientation="portrait" horizontalDpi="4294967294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0"/>
  <sheetViews>
    <sheetView showGridLines="0" zoomScale="90" zoomScaleNormal="90" workbookViewId="0"/>
  </sheetViews>
  <sheetFormatPr defaultColWidth="9.140625" defaultRowHeight="12.75" x14ac:dyDescent="0.2"/>
  <cols>
    <col min="1" max="1" width="7" customWidth="1"/>
    <col min="2" max="2" width="40.28515625" customWidth="1"/>
    <col min="3" max="4" width="11" style="45" bestFit="1" customWidth="1"/>
    <col min="5" max="5" width="12.28515625" style="46" bestFit="1" customWidth="1"/>
    <col min="6" max="6" width="11" style="46" bestFit="1" customWidth="1"/>
    <col min="7" max="7" width="12.28515625" style="46" bestFit="1" customWidth="1"/>
    <col min="8" max="8" width="11.42578125" style="46" bestFit="1" customWidth="1"/>
    <col min="9" max="9" width="12.28515625" style="46" bestFit="1" customWidth="1"/>
    <col min="10" max="10" width="12.7109375" style="46" bestFit="1" customWidth="1"/>
    <col min="11" max="11" width="12.28515625" style="46" bestFit="1" customWidth="1"/>
    <col min="12" max="12" width="11" style="46" customWidth="1"/>
    <col min="13" max="13" width="12.28515625" style="46" bestFit="1" customWidth="1"/>
    <col min="14" max="14" width="11" style="46" bestFit="1" customWidth="1"/>
    <col min="15" max="15" width="13.5703125" style="45" bestFit="1" customWidth="1"/>
  </cols>
  <sheetData>
    <row r="1" spans="1:15" ht="16.5" thickBot="1" x14ac:dyDescent="0.3">
      <c r="B1" s="34" t="s">
        <v>60</v>
      </c>
      <c r="C1" s="35" t="s">
        <v>44</v>
      </c>
      <c r="D1" s="35" t="s">
        <v>45</v>
      </c>
      <c r="E1" s="35" t="s">
        <v>46</v>
      </c>
      <c r="F1" s="35" t="s">
        <v>47</v>
      </c>
      <c r="G1" s="35" t="s">
        <v>48</v>
      </c>
      <c r="H1" s="35" t="s">
        <v>49</v>
      </c>
      <c r="I1" s="35" t="s">
        <v>0</v>
      </c>
      <c r="J1" s="35" t="s">
        <v>61</v>
      </c>
      <c r="K1" s="35" t="s">
        <v>50</v>
      </c>
      <c r="L1" s="35" t="s">
        <v>51</v>
      </c>
      <c r="M1" s="35" t="s">
        <v>52</v>
      </c>
      <c r="N1" s="35" t="s">
        <v>53</v>
      </c>
      <c r="O1" s="36" t="s">
        <v>42</v>
      </c>
    </row>
    <row r="2" spans="1:15" s="67" customFormat="1" ht="16.5" thickTop="1" thickBot="1" x14ac:dyDescent="0.3">
      <c r="A2" s="37">
        <v>2017</v>
      </c>
      <c r="B2" s="38" t="s">
        <v>2</v>
      </c>
      <c r="C2" s="128">
        <f>C4+C6+C8+C10+C12+C14+C16+C18+C20+C22</f>
        <v>1661215.9745799997</v>
      </c>
      <c r="D2" s="128"/>
      <c r="E2" s="128"/>
      <c r="F2" s="128"/>
      <c r="G2" s="128"/>
      <c r="H2" s="128"/>
      <c r="I2" s="128"/>
      <c r="J2" s="128"/>
      <c r="K2" s="128"/>
      <c r="L2" s="128"/>
      <c r="M2" s="128"/>
      <c r="N2" s="128"/>
      <c r="O2" s="128">
        <f t="shared" ref="O2" si="0">O4+O6+O8+O10+O12+O14+O16+O18+O20+O22</f>
        <v>1661215.9745799997</v>
      </c>
    </row>
    <row r="3" spans="1:15" ht="15.75" thickTop="1" x14ac:dyDescent="0.25">
      <c r="A3" s="39">
        <v>2016</v>
      </c>
      <c r="B3" s="38" t="s">
        <v>2</v>
      </c>
      <c r="C3" s="128">
        <f>C5+C7+C9+C11+C13+C15+C17+C19+C21+C23</f>
        <v>1452230.2365300001</v>
      </c>
      <c r="D3" s="128">
        <f t="shared" ref="D3:O3" si="1">D5+D7+D9+D11+D13+D15+D17+D19+D21+D23</f>
        <v>1713928.52305</v>
      </c>
      <c r="E3" s="128">
        <f t="shared" si="1"/>
        <v>1750002.9295099999</v>
      </c>
      <c r="F3" s="128">
        <f t="shared" si="1"/>
        <v>1635796.3596500002</v>
      </c>
      <c r="G3" s="128">
        <f t="shared" si="1"/>
        <v>1600475.1234799998</v>
      </c>
      <c r="H3" s="128">
        <f t="shared" si="1"/>
        <v>1703416.1179999998</v>
      </c>
      <c r="I3" s="128">
        <f t="shared" si="1"/>
        <v>1206104.0966500002</v>
      </c>
      <c r="J3" s="128">
        <f t="shared" si="1"/>
        <v>1628984.7072000001</v>
      </c>
      <c r="K3" s="128">
        <f t="shared" si="1"/>
        <v>1546718.63271</v>
      </c>
      <c r="L3" s="128">
        <f t="shared" si="1"/>
        <v>1940938.1236100001</v>
      </c>
      <c r="M3" s="128">
        <f t="shared" si="1"/>
        <v>2045554.3825700001</v>
      </c>
      <c r="N3" s="128">
        <f t="shared" si="1"/>
        <v>1999057.9519899997</v>
      </c>
      <c r="O3" s="128">
        <f t="shared" si="1"/>
        <v>20223207.184950002</v>
      </c>
    </row>
    <row r="4" spans="1:15" s="67" customFormat="1" ht="15" x14ac:dyDescent="0.25">
      <c r="A4" s="37">
        <v>2017</v>
      </c>
      <c r="B4" s="40" t="s">
        <v>137</v>
      </c>
      <c r="C4" s="129">
        <v>525488.72270000004</v>
      </c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30">
        <v>525488.72270000004</v>
      </c>
    </row>
    <row r="5" spans="1:15" ht="15" x14ac:dyDescent="0.25">
      <c r="A5" s="39">
        <v>2016</v>
      </c>
      <c r="B5" s="40" t="s">
        <v>137</v>
      </c>
      <c r="C5" s="129">
        <v>460617.42556</v>
      </c>
      <c r="D5" s="129">
        <v>562243.6078</v>
      </c>
      <c r="E5" s="129">
        <v>569562.28801999998</v>
      </c>
      <c r="F5" s="129">
        <v>533004.94240000006</v>
      </c>
      <c r="G5" s="129">
        <v>511399.68602999998</v>
      </c>
      <c r="H5" s="129">
        <v>532806.79845</v>
      </c>
      <c r="I5" s="129">
        <v>385329.33100000001</v>
      </c>
      <c r="J5" s="129">
        <v>541190.93718000001</v>
      </c>
      <c r="K5" s="129">
        <v>478161.79810999997</v>
      </c>
      <c r="L5" s="129">
        <v>569602.25934999995</v>
      </c>
      <c r="M5" s="129">
        <v>602160.87194999994</v>
      </c>
      <c r="N5" s="129">
        <v>614825.84788000002</v>
      </c>
      <c r="O5" s="130">
        <v>6360905.79373</v>
      </c>
    </row>
    <row r="6" spans="1:15" s="67" customFormat="1" ht="15" x14ac:dyDescent="0.25">
      <c r="A6" s="37">
        <v>2017</v>
      </c>
      <c r="B6" s="40" t="s">
        <v>138</v>
      </c>
      <c r="C6" s="129">
        <v>195264.86754000001</v>
      </c>
      <c r="D6" s="129"/>
      <c r="E6" s="129"/>
      <c r="F6" s="129"/>
      <c r="G6" s="129"/>
      <c r="H6" s="129"/>
      <c r="I6" s="129"/>
      <c r="J6" s="129"/>
      <c r="K6" s="129"/>
      <c r="L6" s="129"/>
      <c r="M6" s="129"/>
      <c r="N6" s="129"/>
      <c r="O6" s="130">
        <v>195264.86754000001</v>
      </c>
    </row>
    <row r="7" spans="1:15" ht="15" x14ac:dyDescent="0.25">
      <c r="A7" s="39">
        <v>2016</v>
      </c>
      <c r="B7" s="40" t="s">
        <v>138</v>
      </c>
      <c r="C7" s="129">
        <v>133664.50292999999</v>
      </c>
      <c r="D7" s="129">
        <v>159615.66297999999</v>
      </c>
      <c r="E7" s="129">
        <v>147817.03485</v>
      </c>
      <c r="F7" s="129">
        <v>137864.25597999999</v>
      </c>
      <c r="G7" s="129">
        <v>141054.25565000001</v>
      </c>
      <c r="H7" s="129">
        <v>170570.46976000001</v>
      </c>
      <c r="I7" s="129">
        <v>86829.024699999994</v>
      </c>
      <c r="J7" s="129">
        <v>84937.38351</v>
      </c>
      <c r="K7" s="129">
        <v>117346.32796</v>
      </c>
      <c r="L7" s="129">
        <v>216417.43706</v>
      </c>
      <c r="M7" s="129">
        <v>303611.47826</v>
      </c>
      <c r="N7" s="129">
        <v>279144.47249999997</v>
      </c>
      <c r="O7" s="130">
        <v>1978872.30614</v>
      </c>
    </row>
    <row r="8" spans="1:15" s="67" customFormat="1" ht="15" x14ac:dyDescent="0.25">
      <c r="A8" s="37">
        <v>2017</v>
      </c>
      <c r="B8" s="40" t="s">
        <v>139</v>
      </c>
      <c r="C8" s="129">
        <v>98603.987640000007</v>
      </c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30">
        <v>98603.987640000007</v>
      </c>
    </row>
    <row r="9" spans="1:15" ht="15" x14ac:dyDescent="0.25">
      <c r="A9" s="39">
        <v>2016</v>
      </c>
      <c r="B9" s="40" t="s">
        <v>139</v>
      </c>
      <c r="C9" s="129">
        <v>82387.498179999995</v>
      </c>
      <c r="D9" s="129">
        <v>106167.3698</v>
      </c>
      <c r="E9" s="129">
        <v>115248.48248000001</v>
      </c>
      <c r="F9" s="129">
        <v>101238.22754000001</v>
      </c>
      <c r="G9" s="129">
        <v>99565.190610000005</v>
      </c>
      <c r="H9" s="129">
        <v>118529.43618999999</v>
      </c>
      <c r="I9" s="129">
        <v>86357.8802</v>
      </c>
      <c r="J9" s="129">
        <v>125613.46326</v>
      </c>
      <c r="K9" s="129">
        <v>118950.09014</v>
      </c>
      <c r="L9" s="129">
        <v>128411.25288</v>
      </c>
      <c r="M9" s="129">
        <v>127791.37515000001</v>
      </c>
      <c r="N9" s="129">
        <v>111624.69753999999</v>
      </c>
      <c r="O9" s="130">
        <v>1321884.9639699999</v>
      </c>
    </row>
    <row r="10" spans="1:15" s="67" customFormat="1" ht="15" x14ac:dyDescent="0.25">
      <c r="A10" s="37">
        <v>2017</v>
      </c>
      <c r="B10" s="40" t="s">
        <v>140</v>
      </c>
      <c r="C10" s="129">
        <v>96608.67211</v>
      </c>
      <c r="D10" s="129"/>
      <c r="E10" s="129"/>
      <c r="F10" s="129"/>
      <c r="G10" s="129"/>
      <c r="H10" s="129"/>
      <c r="I10" s="129"/>
      <c r="J10" s="129"/>
      <c r="K10" s="129"/>
      <c r="L10" s="129"/>
      <c r="M10" s="129"/>
      <c r="N10" s="129"/>
      <c r="O10" s="130">
        <v>96608.67211</v>
      </c>
    </row>
    <row r="11" spans="1:15" ht="15" x14ac:dyDescent="0.25">
      <c r="A11" s="39">
        <v>2016</v>
      </c>
      <c r="B11" s="40" t="s">
        <v>140</v>
      </c>
      <c r="C11" s="129">
        <v>89731.465129999997</v>
      </c>
      <c r="D11" s="129">
        <v>105702.40222</v>
      </c>
      <c r="E11" s="129">
        <v>108135.59894</v>
      </c>
      <c r="F11" s="129">
        <v>96465.707190000001</v>
      </c>
      <c r="G11" s="129">
        <v>96136.855660000001</v>
      </c>
      <c r="H11" s="129">
        <v>99356.71286</v>
      </c>
      <c r="I11" s="129">
        <v>54543.250610000003</v>
      </c>
      <c r="J11" s="129">
        <v>88512.558510000003</v>
      </c>
      <c r="K11" s="129">
        <v>133428.49361999999</v>
      </c>
      <c r="L11" s="129">
        <v>165249.62838000001</v>
      </c>
      <c r="M11" s="129">
        <v>145561.24247</v>
      </c>
      <c r="N11" s="129">
        <v>115328.6054</v>
      </c>
      <c r="O11" s="130">
        <v>1298152.5209900001</v>
      </c>
    </row>
    <row r="12" spans="1:15" s="67" customFormat="1" ht="15" x14ac:dyDescent="0.25">
      <c r="A12" s="37">
        <v>2017</v>
      </c>
      <c r="B12" s="40" t="s">
        <v>141</v>
      </c>
      <c r="C12" s="129">
        <v>155796.04848</v>
      </c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30">
        <v>155796.04848</v>
      </c>
    </row>
    <row r="13" spans="1:15" ht="15" x14ac:dyDescent="0.25">
      <c r="A13" s="39">
        <v>2016</v>
      </c>
      <c r="B13" s="40" t="s">
        <v>141</v>
      </c>
      <c r="C13" s="129">
        <v>178413.55434</v>
      </c>
      <c r="D13" s="129">
        <v>169766.14748000001</v>
      </c>
      <c r="E13" s="129">
        <v>138571.21487</v>
      </c>
      <c r="F13" s="129">
        <v>141600.09865</v>
      </c>
      <c r="G13" s="129">
        <v>140964.30918000001</v>
      </c>
      <c r="H13" s="129">
        <v>154997.40966</v>
      </c>
      <c r="I13" s="129">
        <v>113191.7264</v>
      </c>
      <c r="J13" s="129">
        <v>123430.15022</v>
      </c>
      <c r="K13" s="129">
        <v>138048.45637</v>
      </c>
      <c r="L13" s="129">
        <v>252046.24035000001</v>
      </c>
      <c r="M13" s="129">
        <v>232211.23740000001</v>
      </c>
      <c r="N13" s="129">
        <v>204496.29371</v>
      </c>
      <c r="O13" s="130">
        <v>1987736.8386299999</v>
      </c>
    </row>
    <row r="14" spans="1:15" s="67" customFormat="1" ht="15" x14ac:dyDescent="0.25">
      <c r="A14" s="37">
        <v>2017</v>
      </c>
      <c r="B14" s="40" t="s">
        <v>142</v>
      </c>
      <c r="C14" s="129">
        <v>25097.2565</v>
      </c>
      <c r="D14" s="129"/>
      <c r="E14" s="129"/>
      <c r="F14" s="129"/>
      <c r="G14" s="129"/>
      <c r="H14" s="129"/>
      <c r="I14" s="129"/>
      <c r="J14" s="129"/>
      <c r="K14" s="129"/>
      <c r="L14" s="129"/>
      <c r="M14" s="129"/>
      <c r="N14" s="129"/>
      <c r="O14" s="130">
        <v>25097.2565</v>
      </c>
    </row>
    <row r="15" spans="1:15" ht="15" x14ac:dyDescent="0.25">
      <c r="A15" s="39">
        <v>2016</v>
      </c>
      <c r="B15" s="40" t="s">
        <v>142</v>
      </c>
      <c r="C15" s="129">
        <v>10191.507659999999</v>
      </c>
      <c r="D15" s="129">
        <v>15895.20304</v>
      </c>
      <c r="E15" s="129">
        <v>18612.352360000001</v>
      </c>
      <c r="F15" s="129">
        <v>16074.062110000001</v>
      </c>
      <c r="G15" s="129">
        <v>13709.48552</v>
      </c>
      <c r="H15" s="129">
        <v>15906.68377</v>
      </c>
      <c r="I15" s="129">
        <v>7864.1694500000003</v>
      </c>
      <c r="J15" s="129">
        <v>14110.55587</v>
      </c>
      <c r="K15" s="129">
        <v>16903.757259999998</v>
      </c>
      <c r="L15" s="129">
        <v>16057.673000000001</v>
      </c>
      <c r="M15" s="129">
        <v>19860.462739999999</v>
      </c>
      <c r="N15" s="129">
        <v>25643.104299999999</v>
      </c>
      <c r="O15" s="130">
        <v>190829.01707999999</v>
      </c>
    </row>
    <row r="16" spans="1:15" ht="15" x14ac:dyDescent="0.25">
      <c r="A16" s="37">
        <v>2017</v>
      </c>
      <c r="B16" s="40" t="s">
        <v>143</v>
      </c>
      <c r="C16" s="129">
        <v>72553.879400000005</v>
      </c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30">
        <v>72553.879400000005</v>
      </c>
    </row>
    <row r="17" spans="1:15" ht="15" x14ac:dyDescent="0.25">
      <c r="A17" s="39">
        <v>2016</v>
      </c>
      <c r="B17" s="40" t="s">
        <v>143</v>
      </c>
      <c r="C17" s="129">
        <v>84511.730519999997</v>
      </c>
      <c r="D17" s="129">
        <v>95207.148939999999</v>
      </c>
      <c r="E17" s="129">
        <v>120666.01637</v>
      </c>
      <c r="F17" s="129">
        <v>106168.6369</v>
      </c>
      <c r="G17" s="129">
        <v>77918.443740000002</v>
      </c>
      <c r="H17" s="129">
        <v>73102.883369999996</v>
      </c>
      <c r="I17" s="129">
        <v>64000.109349999999</v>
      </c>
      <c r="J17" s="129">
        <v>105204.74516999999</v>
      </c>
      <c r="K17" s="129">
        <v>70332.889139999999</v>
      </c>
      <c r="L17" s="129">
        <v>74471.286319999999</v>
      </c>
      <c r="M17" s="129">
        <v>63456.790180000004</v>
      </c>
      <c r="N17" s="129">
        <v>75289.751940000002</v>
      </c>
      <c r="O17" s="130">
        <v>1010330.43194</v>
      </c>
    </row>
    <row r="18" spans="1:15" ht="15" x14ac:dyDescent="0.25">
      <c r="A18" s="37">
        <v>2017</v>
      </c>
      <c r="B18" s="40" t="s">
        <v>144</v>
      </c>
      <c r="C18" s="129">
        <v>7168.6970300000003</v>
      </c>
      <c r="D18" s="129"/>
      <c r="E18" s="129"/>
      <c r="F18" s="129"/>
      <c r="G18" s="129"/>
      <c r="H18" s="129"/>
      <c r="I18" s="129"/>
      <c r="J18" s="129"/>
      <c r="K18" s="129"/>
      <c r="L18" s="129"/>
      <c r="M18" s="129"/>
      <c r="N18" s="129"/>
      <c r="O18" s="130">
        <v>7168.6970300000003</v>
      </c>
    </row>
    <row r="19" spans="1:15" ht="15" x14ac:dyDescent="0.25">
      <c r="A19" s="39">
        <v>2016</v>
      </c>
      <c r="B19" s="40" t="s">
        <v>144</v>
      </c>
      <c r="C19" s="129">
        <v>6380.1968100000004</v>
      </c>
      <c r="D19" s="129">
        <v>10943.8946</v>
      </c>
      <c r="E19" s="129">
        <v>11918.69154</v>
      </c>
      <c r="F19" s="129">
        <v>14289.86443</v>
      </c>
      <c r="G19" s="129">
        <v>5571.9104900000002</v>
      </c>
      <c r="H19" s="129">
        <v>3156.9027799999999</v>
      </c>
      <c r="I19" s="129">
        <v>3344.2157099999999</v>
      </c>
      <c r="J19" s="129">
        <v>4817.8857399999997</v>
      </c>
      <c r="K19" s="129">
        <v>5467.3721800000003</v>
      </c>
      <c r="L19" s="129">
        <v>3457.1936799999999</v>
      </c>
      <c r="M19" s="129">
        <v>5491.6414599999998</v>
      </c>
      <c r="N19" s="129">
        <v>6517.1455100000003</v>
      </c>
      <c r="O19" s="130">
        <v>81356.914929999999</v>
      </c>
    </row>
    <row r="20" spans="1:15" ht="15" x14ac:dyDescent="0.25">
      <c r="A20" s="37">
        <v>2017</v>
      </c>
      <c r="B20" s="40" t="s">
        <v>145</v>
      </c>
      <c r="C20" s="131">
        <v>171675.01611</v>
      </c>
      <c r="D20" s="131"/>
      <c r="E20" s="131"/>
      <c r="F20" s="131"/>
      <c r="G20" s="131"/>
      <c r="H20" s="129"/>
      <c r="I20" s="129"/>
      <c r="J20" s="129"/>
      <c r="K20" s="129"/>
      <c r="L20" s="129"/>
      <c r="M20" s="129"/>
      <c r="N20" s="129"/>
      <c r="O20" s="130">
        <v>171675.01611</v>
      </c>
    </row>
    <row r="21" spans="1:15" ht="15" x14ac:dyDescent="0.25">
      <c r="A21" s="39">
        <v>2016</v>
      </c>
      <c r="B21" s="40" t="s">
        <v>145</v>
      </c>
      <c r="C21" s="129">
        <v>134162.91104000001</v>
      </c>
      <c r="D21" s="129">
        <v>143119.48126</v>
      </c>
      <c r="E21" s="129">
        <v>150086.95507</v>
      </c>
      <c r="F21" s="129">
        <v>144289.19433999999</v>
      </c>
      <c r="G21" s="129">
        <v>154677.59112</v>
      </c>
      <c r="H21" s="129">
        <v>155034.36575999999</v>
      </c>
      <c r="I21" s="129">
        <v>131760.60505000001</v>
      </c>
      <c r="J21" s="129">
        <v>174624.31688</v>
      </c>
      <c r="K21" s="129">
        <v>149521.37229999999</v>
      </c>
      <c r="L21" s="129">
        <v>166820.45894000001</v>
      </c>
      <c r="M21" s="129">
        <v>175144.45225999999</v>
      </c>
      <c r="N21" s="129">
        <v>211902.9479</v>
      </c>
      <c r="O21" s="130">
        <v>1891144.6519200001</v>
      </c>
    </row>
    <row r="22" spans="1:15" ht="15" x14ac:dyDescent="0.25">
      <c r="A22" s="37">
        <v>2017</v>
      </c>
      <c r="B22" s="40" t="s">
        <v>146</v>
      </c>
      <c r="C22" s="131">
        <v>312958.82707</v>
      </c>
      <c r="D22" s="131"/>
      <c r="E22" s="131"/>
      <c r="F22" s="131"/>
      <c r="G22" s="131"/>
      <c r="H22" s="129"/>
      <c r="I22" s="129"/>
      <c r="J22" s="129"/>
      <c r="K22" s="129"/>
      <c r="L22" s="129"/>
      <c r="M22" s="129"/>
      <c r="N22" s="129"/>
      <c r="O22" s="130">
        <v>312958.82707</v>
      </c>
    </row>
    <row r="23" spans="1:15" ht="15" x14ac:dyDescent="0.25">
      <c r="A23" s="39">
        <v>2016</v>
      </c>
      <c r="B23" s="40" t="s">
        <v>146</v>
      </c>
      <c r="C23" s="129">
        <v>272169.44436000002</v>
      </c>
      <c r="D23" s="131">
        <v>345267.60492999997</v>
      </c>
      <c r="E23" s="129">
        <v>369384.29501</v>
      </c>
      <c r="F23" s="129">
        <v>344801.37011000002</v>
      </c>
      <c r="G23" s="129">
        <v>359477.39548000001</v>
      </c>
      <c r="H23" s="129">
        <v>379954.45539999998</v>
      </c>
      <c r="I23" s="129">
        <v>272883.78418000002</v>
      </c>
      <c r="J23" s="129">
        <v>366542.71085999999</v>
      </c>
      <c r="K23" s="129">
        <v>318558.07562999998</v>
      </c>
      <c r="L23" s="129">
        <v>348404.69364999997</v>
      </c>
      <c r="M23" s="129">
        <v>370264.83069999999</v>
      </c>
      <c r="N23" s="129">
        <v>354285.08530999999</v>
      </c>
      <c r="O23" s="130">
        <v>4101993.7456200002</v>
      </c>
    </row>
    <row r="24" spans="1:15" ht="15" x14ac:dyDescent="0.25">
      <c r="A24" s="37">
        <v>2017</v>
      </c>
      <c r="B24" s="38" t="s">
        <v>14</v>
      </c>
      <c r="C24" s="132">
        <f>C26+C28+C30+C32+C34+C36+C38+C40+C42+C44+C46+C48+C50+C52+C54+C56</f>
        <v>8538110.6379500013</v>
      </c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>
        <f t="shared" ref="O24" si="2">O26+O28+O30+O32+O34+O36+O38+O40+O42+O44+O46+O48+O50+O52+O54+O56</f>
        <v>8538110.6379500013</v>
      </c>
    </row>
    <row r="25" spans="1:15" ht="15" x14ac:dyDescent="0.25">
      <c r="A25" s="39">
        <v>2016</v>
      </c>
      <c r="B25" s="38" t="s">
        <v>14</v>
      </c>
      <c r="C25" s="132">
        <f>C27+C29+C31+C33+C35+C37+C39+C41+C43+C45+C47+C49+C51+C53+C55+C57</f>
        <v>7469191.7498000003</v>
      </c>
      <c r="D25" s="132">
        <f t="shared" ref="D25:O25" si="3">D27+D29+D31+D33+D35+D37+D39+D41+D43+D45+D47+D49+D51+D53+D55+D57</f>
        <v>8788391.2054899987</v>
      </c>
      <c r="E25" s="132">
        <f t="shared" si="3"/>
        <v>9425655.2556699999</v>
      </c>
      <c r="F25" s="132">
        <f t="shared" si="3"/>
        <v>9437744.7718199994</v>
      </c>
      <c r="G25" s="132">
        <f t="shared" si="3"/>
        <v>8852823.5680899974</v>
      </c>
      <c r="H25" s="132">
        <f t="shared" si="3"/>
        <v>9789115.9786000028</v>
      </c>
      <c r="I25" s="132">
        <f t="shared" si="3"/>
        <v>7266602.6413599988</v>
      </c>
      <c r="J25" s="132">
        <f t="shared" si="3"/>
        <v>9146189.6530000027</v>
      </c>
      <c r="K25" s="132">
        <f t="shared" si="3"/>
        <v>8548616.1409900002</v>
      </c>
      <c r="L25" s="132">
        <f t="shared" si="3"/>
        <v>9416086.9125100002</v>
      </c>
      <c r="M25" s="132">
        <f t="shared" si="3"/>
        <v>9515562.5170399975</v>
      </c>
      <c r="N25" s="132">
        <f t="shared" si="3"/>
        <v>9984348.3717099987</v>
      </c>
      <c r="O25" s="132">
        <f t="shared" si="3"/>
        <v>107640328.76608001</v>
      </c>
    </row>
    <row r="26" spans="1:15" ht="15" x14ac:dyDescent="0.25">
      <c r="A26" s="37">
        <v>2017</v>
      </c>
      <c r="B26" s="40" t="s">
        <v>147</v>
      </c>
      <c r="C26" s="129">
        <v>615857.92750999995</v>
      </c>
      <c r="D26" s="129"/>
      <c r="E26" s="129"/>
      <c r="F26" s="129"/>
      <c r="G26" s="129"/>
      <c r="H26" s="129"/>
      <c r="I26" s="129"/>
      <c r="J26" s="129"/>
      <c r="K26" s="129"/>
      <c r="L26" s="129"/>
      <c r="M26" s="129"/>
      <c r="N26" s="129"/>
      <c r="O26" s="130">
        <v>615857.92750999995</v>
      </c>
    </row>
    <row r="27" spans="1:15" ht="15" x14ac:dyDescent="0.25">
      <c r="A27" s="39">
        <v>2016</v>
      </c>
      <c r="B27" s="40" t="s">
        <v>147</v>
      </c>
      <c r="C27" s="129">
        <v>596370.85843000002</v>
      </c>
      <c r="D27" s="129">
        <v>632882.47820999997</v>
      </c>
      <c r="E27" s="129">
        <v>703463.35759999999</v>
      </c>
      <c r="F27" s="129">
        <v>689857.83849999995</v>
      </c>
      <c r="G27" s="129">
        <v>667587.22306999995</v>
      </c>
      <c r="H27" s="129">
        <v>713471.22224000003</v>
      </c>
      <c r="I27" s="129">
        <v>517452.58934000001</v>
      </c>
      <c r="J27" s="129">
        <v>661358.26520999998</v>
      </c>
      <c r="K27" s="129">
        <v>655097.01618999999</v>
      </c>
      <c r="L27" s="129">
        <v>691438.78257000004</v>
      </c>
      <c r="M27" s="129">
        <v>694300.59302999999</v>
      </c>
      <c r="N27" s="129">
        <v>645888.43385999999</v>
      </c>
      <c r="O27" s="130">
        <v>7869168.6582500003</v>
      </c>
    </row>
    <row r="28" spans="1:15" ht="15" x14ac:dyDescent="0.25">
      <c r="A28" s="37">
        <v>2017</v>
      </c>
      <c r="B28" s="40" t="s">
        <v>148</v>
      </c>
      <c r="C28" s="129">
        <v>90974.007410000006</v>
      </c>
      <c r="D28" s="129"/>
      <c r="E28" s="129"/>
      <c r="F28" s="129"/>
      <c r="G28" s="129"/>
      <c r="H28" s="129"/>
      <c r="I28" s="129"/>
      <c r="J28" s="129"/>
      <c r="K28" s="129"/>
      <c r="L28" s="129"/>
      <c r="M28" s="129"/>
      <c r="N28" s="129"/>
      <c r="O28" s="130">
        <v>90974.007410000006</v>
      </c>
    </row>
    <row r="29" spans="1:15" ht="15" x14ac:dyDescent="0.25">
      <c r="A29" s="39">
        <v>2016</v>
      </c>
      <c r="B29" s="40" t="s">
        <v>148</v>
      </c>
      <c r="C29" s="129">
        <v>88262.762650000004</v>
      </c>
      <c r="D29" s="129">
        <v>108392.23509</v>
      </c>
      <c r="E29" s="129">
        <v>126201.02546</v>
      </c>
      <c r="F29" s="129">
        <v>134430.98965999999</v>
      </c>
      <c r="G29" s="129">
        <v>121148.57137000001</v>
      </c>
      <c r="H29" s="129">
        <v>124401.80978</v>
      </c>
      <c r="I29" s="129">
        <v>100642.63722999999</v>
      </c>
      <c r="J29" s="129">
        <v>143152.28302999999</v>
      </c>
      <c r="K29" s="129">
        <v>110401.74906</v>
      </c>
      <c r="L29" s="129">
        <v>120287.51069</v>
      </c>
      <c r="M29" s="129">
        <v>103295.341</v>
      </c>
      <c r="N29" s="129">
        <v>114554.30144</v>
      </c>
      <c r="O29" s="130">
        <v>1395171.21646</v>
      </c>
    </row>
    <row r="30" spans="1:15" s="67" customFormat="1" ht="15" x14ac:dyDescent="0.25">
      <c r="A30" s="37">
        <v>2017</v>
      </c>
      <c r="B30" s="40" t="s">
        <v>149</v>
      </c>
      <c r="C30" s="129">
        <v>146076.15995999999</v>
      </c>
      <c r="D30" s="129"/>
      <c r="E30" s="129"/>
      <c r="F30" s="129"/>
      <c r="G30" s="129"/>
      <c r="H30" s="129"/>
      <c r="I30" s="129"/>
      <c r="J30" s="129"/>
      <c r="K30" s="129"/>
      <c r="L30" s="129"/>
      <c r="M30" s="129"/>
      <c r="N30" s="129"/>
      <c r="O30" s="130">
        <v>146076.15995999999</v>
      </c>
    </row>
    <row r="31" spans="1:15" ht="15" x14ac:dyDescent="0.25">
      <c r="A31" s="39">
        <v>2016</v>
      </c>
      <c r="B31" s="40" t="s">
        <v>149</v>
      </c>
      <c r="C31" s="129">
        <v>129495.75634000001</v>
      </c>
      <c r="D31" s="129">
        <v>155035.06388</v>
      </c>
      <c r="E31" s="129">
        <v>178973.65542</v>
      </c>
      <c r="F31" s="129">
        <v>170895.45955</v>
      </c>
      <c r="G31" s="129">
        <v>164493.13253999999</v>
      </c>
      <c r="H31" s="129">
        <v>172579.00075000001</v>
      </c>
      <c r="I31" s="129">
        <v>103247.80958</v>
      </c>
      <c r="J31" s="129">
        <v>166134.79951000001</v>
      </c>
      <c r="K31" s="129">
        <v>155537.37403000001</v>
      </c>
      <c r="L31" s="129">
        <v>178041.91688</v>
      </c>
      <c r="M31" s="129">
        <v>176561.16237000001</v>
      </c>
      <c r="N31" s="129">
        <v>168691.36486</v>
      </c>
      <c r="O31" s="130">
        <v>1919686.4957099999</v>
      </c>
    </row>
    <row r="32" spans="1:15" ht="15" x14ac:dyDescent="0.25">
      <c r="A32" s="37">
        <v>2017</v>
      </c>
      <c r="B32" s="40" t="s">
        <v>150</v>
      </c>
      <c r="C32" s="131">
        <v>1233868.4734199999</v>
      </c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0">
        <v>1233868.4734199999</v>
      </c>
    </row>
    <row r="33" spans="1:15" ht="15" x14ac:dyDescent="0.25">
      <c r="A33" s="39">
        <v>2016</v>
      </c>
      <c r="B33" s="40" t="s">
        <v>150</v>
      </c>
      <c r="C33" s="129">
        <v>997802.33733999997</v>
      </c>
      <c r="D33" s="129">
        <v>1136929.47416</v>
      </c>
      <c r="E33" s="129">
        <v>1189680.8729699999</v>
      </c>
      <c r="F33" s="131">
        <v>1231441.67927</v>
      </c>
      <c r="G33" s="131">
        <v>1127011.80963</v>
      </c>
      <c r="H33" s="131">
        <v>1316522.077</v>
      </c>
      <c r="I33" s="131">
        <v>961048.09597999998</v>
      </c>
      <c r="J33" s="131">
        <v>1207964.23309</v>
      </c>
      <c r="K33" s="131">
        <v>1094998.56987</v>
      </c>
      <c r="L33" s="131">
        <v>1229888.70159</v>
      </c>
      <c r="M33" s="131">
        <v>1156042.9486400001</v>
      </c>
      <c r="N33" s="131">
        <v>1288932.5106800001</v>
      </c>
      <c r="O33" s="130">
        <v>13938263.310219999</v>
      </c>
    </row>
    <row r="34" spans="1:15" ht="15" x14ac:dyDescent="0.25">
      <c r="A34" s="37">
        <v>2017</v>
      </c>
      <c r="B34" s="40" t="s">
        <v>151</v>
      </c>
      <c r="C34" s="129">
        <v>1253007.1336399999</v>
      </c>
      <c r="D34" s="129"/>
      <c r="E34" s="129"/>
      <c r="F34" s="129"/>
      <c r="G34" s="129"/>
      <c r="H34" s="129"/>
      <c r="I34" s="129"/>
      <c r="J34" s="129"/>
      <c r="K34" s="129"/>
      <c r="L34" s="129"/>
      <c r="M34" s="129"/>
      <c r="N34" s="129"/>
      <c r="O34" s="130">
        <v>1253007.1336399999</v>
      </c>
    </row>
    <row r="35" spans="1:15" ht="15" x14ac:dyDescent="0.25">
      <c r="A35" s="39">
        <v>2016</v>
      </c>
      <c r="B35" s="40" t="s">
        <v>151</v>
      </c>
      <c r="C35" s="129">
        <v>1317726.69863</v>
      </c>
      <c r="D35" s="129">
        <v>1417273.31543</v>
      </c>
      <c r="E35" s="129">
        <v>1509670.10143</v>
      </c>
      <c r="F35" s="129">
        <v>1522637.00973</v>
      </c>
      <c r="G35" s="129">
        <v>1417804.3186000001</v>
      </c>
      <c r="H35" s="129">
        <v>1526219.1388900001</v>
      </c>
      <c r="I35" s="129">
        <v>1246298.72315</v>
      </c>
      <c r="J35" s="129">
        <v>1605679.6229600001</v>
      </c>
      <c r="K35" s="129">
        <v>1319343.68301</v>
      </c>
      <c r="L35" s="129">
        <v>1425659.21511</v>
      </c>
      <c r="M35" s="129">
        <v>1315828.7634000001</v>
      </c>
      <c r="N35" s="129">
        <v>1338323.65965</v>
      </c>
      <c r="O35" s="130">
        <v>16962464.249990001</v>
      </c>
    </row>
    <row r="36" spans="1:15" ht="15" x14ac:dyDescent="0.25">
      <c r="A36" s="37">
        <v>2017</v>
      </c>
      <c r="B36" s="40" t="s">
        <v>152</v>
      </c>
      <c r="C36" s="129">
        <v>2069424.1013499999</v>
      </c>
      <c r="D36" s="129"/>
      <c r="E36" s="129"/>
      <c r="F36" s="129"/>
      <c r="G36" s="129"/>
      <c r="H36" s="129"/>
      <c r="I36" s="129"/>
      <c r="J36" s="129"/>
      <c r="K36" s="129"/>
      <c r="L36" s="129"/>
      <c r="M36" s="129"/>
      <c r="N36" s="129"/>
      <c r="O36" s="130">
        <v>2069424.1013499999</v>
      </c>
    </row>
    <row r="37" spans="1:15" ht="15" x14ac:dyDescent="0.25">
      <c r="A37" s="39">
        <v>2016</v>
      </c>
      <c r="B37" s="40" t="s">
        <v>152</v>
      </c>
      <c r="C37" s="129">
        <v>1512311.71523</v>
      </c>
      <c r="D37" s="129">
        <v>1983150.7717299999</v>
      </c>
      <c r="E37" s="129">
        <v>2046685.6943099999</v>
      </c>
      <c r="F37" s="129">
        <v>2045827.21077</v>
      </c>
      <c r="G37" s="129">
        <v>1998450.5116699999</v>
      </c>
      <c r="H37" s="129">
        <v>2148010.3936399999</v>
      </c>
      <c r="I37" s="129">
        <v>1724587.2621200001</v>
      </c>
      <c r="J37" s="129">
        <v>1677728.49547</v>
      </c>
      <c r="K37" s="129">
        <v>1940458.48908</v>
      </c>
      <c r="L37" s="129">
        <v>2210969.7751099998</v>
      </c>
      <c r="M37" s="129">
        <v>2253321.6910799998</v>
      </c>
      <c r="N37" s="129">
        <v>2347173.5109600001</v>
      </c>
      <c r="O37" s="130">
        <v>23888675.521170001</v>
      </c>
    </row>
    <row r="38" spans="1:15" ht="15" x14ac:dyDescent="0.25">
      <c r="A38" s="37">
        <v>2017</v>
      </c>
      <c r="B38" s="40" t="s">
        <v>153</v>
      </c>
      <c r="C38" s="129">
        <v>65125.639880000002</v>
      </c>
      <c r="D38" s="129"/>
      <c r="E38" s="129"/>
      <c r="F38" s="129"/>
      <c r="G38" s="129"/>
      <c r="H38" s="129"/>
      <c r="I38" s="129"/>
      <c r="J38" s="129"/>
      <c r="K38" s="129"/>
      <c r="L38" s="129"/>
      <c r="M38" s="129"/>
      <c r="N38" s="129"/>
      <c r="O38" s="130">
        <v>65125.639880000002</v>
      </c>
    </row>
    <row r="39" spans="1:15" ht="15" x14ac:dyDescent="0.25">
      <c r="A39" s="39">
        <v>2016</v>
      </c>
      <c r="B39" s="40" t="s">
        <v>153</v>
      </c>
      <c r="C39" s="129">
        <v>41417.644560000001</v>
      </c>
      <c r="D39" s="129">
        <v>60218.646050000003</v>
      </c>
      <c r="E39" s="129">
        <v>79474.406210000001</v>
      </c>
      <c r="F39" s="129">
        <v>93023.938320000001</v>
      </c>
      <c r="G39" s="129">
        <v>33871.65148</v>
      </c>
      <c r="H39" s="129">
        <v>58325.262360000001</v>
      </c>
      <c r="I39" s="129">
        <v>22687.391009999999</v>
      </c>
      <c r="J39" s="129">
        <v>60940.400569999998</v>
      </c>
      <c r="K39" s="129">
        <v>19930.44469</v>
      </c>
      <c r="L39" s="129">
        <v>74293.334279999995</v>
      </c>
      <c r="M39" s="129">
        <v>272260.00621999998</v>
      </c>
      <c r="N39" s="129">
        <v>156426.67077</v>
      </c>
      <c r="O39" s="130">
        <v>972869.79651999997</v>
      </c>
    </row>
    <row r="40" spans="1:15" ht="15" x14ac:dyDescent="0.25">
      <c r="A40" s="37">
        <v>2017</v>
      </c>
      <c r="B40" s="40" t="s">
        <v>154</v>
      </c>
      <c r="C40" s="129">
        <v>605118.67393000005</v>
      </c>
      <c r="D40" s="129"/>
      <c r="E40" s="129"/>
      <c r="F40" s="129"/>
      <c r="G40" s="129"/>
      <c r="H40" s="129"/>
      <c r="I40" s="129"/>
      <c r="J40" s="129"/>
      <c r="K40" s="129"/>
      <c r="L40" s="129"/>
      <c r="M40" s="129"/>
      <c r="N40" s="129"/>
      <c r="O40" s="130">
        <v>605118.67393000005</v>
      </c>
    </row>
    <row r="41" spans="1:15" ht="15" x14ac:dyDescent="0.25">
      <c r="A41" s="39">
        <v>2016</v>
      </c>
      <c r="B41" s="40" t="s">
        <v>154</v>
      </c>
      <c r="C41" s="129">
        <v>626645.54021999997</v>
      </c>
      <c r="D41" s="129">
        <v>803500.83227999997</v>
      </c>
      <c r="E41" s="129">
        <v>897845.23930999998</v>
      </c>
      <c r="F41" s="129">
        <v>885134.66258999996</v>
      </c>
      <c r="G41" s="129">
        <v>806574.66910000006</v>
      </c>
      <c r="H41" s="129">
        <v>925552.07799999998</v>
      </c>
      <c r="I41" s="129">
        <v>627991.37216000003</v>
      </c>
      <c r="J41" s="129">
        <v>855031.36430999998</v>
      </c>
      <c r="K41" s="129">
        <v>807273.61887999997</v>
      </c>
      <c r="L41" s="129">
        <v>896199.72259000002</v>
      </c>
      <c r="M41" s="129">
        <v>899154.04734000005</v>
      </c>
      <c r="N41" s="129">
        <v>950618.39873000002</v>
      </c>
      <c r="O41" s="130">
        <v>9981521.5455099996</v>
      </c>
    </row>
    <row r="42" spans="1:15" ht="15" x14ac:dyDescent="0.25">
      <c r="A42" s="37">
        <v>2017</v>
      </c>
      <c r="B42" s="40" t="s">
        <v>155</v>
      </c>
      <c r="C42" s="129">
        <v>390501.36377</v>
      </c>
      <c r="D42" s="129"/>
      <c r="E42" s="129"/>
      <c r="F42" s="129"/>
      <c r="G42" s="129"/>
      <c r="H42" s="129"/>
      <c r="I42" s="129"/>
      <c r="J42" s="129"/>
      <c r="K42" s="129"/>
      <c r="L42" s="129"/>
      <c r="M42" s="129"/>
      <c r="N42" s="129"/>
      <c r="O42" s="130">
        <v>390501.36377</v>
      </c>
    </row>
    <row r="43" spans="1:15" ht="15" x14ac:dyDescent="0.25">
      <c r="A43" s="39">
        <v>2016</v>
      </c>
      <c r="B43" s="40" t="s">
        <v>155</v>
      </c>
      <c r="C43" s="129">
        <v>375920.39789999998</v>
      </c>
      <c r="D43" s="129">
        <v>439536.59573</v>
      </c>
      <c r="E43" s="129">
        <v>469344.19235000003</v>
      </c>
      <c r="F43" s="129">
        <v>493259.56589999999</v>
      </c>
      <c r="G43" s="129">
        <v>455987.73937000002</v>
      </c>
      <c r="H43" s="129">
        <v>474822.66609000001</v>
      </c>
      <c r="I43" s="129">
        <v>351496.09875</v>
      </c>
      <c r="J43" s="129">
        <v>450485.71747999999</v>
      </c>
      <c r="K43" s="129">
        <v>403987.96424</v>
      </c>
      <c r="L43" s="129">
        <v>441841.41924999998</v>
      </c>
      <c r="M43" s="129">
        <v>455131.33818000002</v>
      </c>
      <c r="N43" s="129">
        <v>493425.40246999997</v>
      </c>
      <c r="O43" s="130">
        <v>5305239.0977100004</v>
      </c>
    </row>
    <row r="44" spans="1:15" ht="15" x14ac:dyDescent="0.25">
      <c r="A44" s="37">
        <v>2017</v>
      </c>
      <c r="B44" s="40" t="s">
        <v>156</v>
      </c>
      <c r="C44" s="129">
        <v>467108.71944000002</v>
      </c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30">
        <v>467108.71944000002</v>
      </c>
    </row>
    <row r="45" spans="1:15" ht="15" x14ac:dyDescent="0.25">
      <c r="A45" s="39">
        <v>2016</v>
      </c>
      <c r="B45" s="40" t="s">
        <v>156</v>
      </c>
      <c r="C45" s="129">
        <v>423834.37780999998</v>
      </c>
      <c r="D45" s="129">
        <v>502347.79833999998</v>
      </c>
      <c r="E45" s="129">
        <v>536208.23216999997</v>
      </c>
      <c r="F45" s="129">
        <v>515784.76980000001</v>
      </c>
      <c r="G45" s="129">
        <v>503329.46551000001</v>
      </c>
      <c r="H45" s="129">
        <v>538478.59747000004</v>
      </c>
      <c r="I45" s="129">
        <v>408631.73946000001</v>
      </c>
      <c r="J45" s="129">
        <v>517506.08111000003</v>
      </c>
      <c r="K45" s="129">
        <v>483523.40487999999</v>
      </c>
      <c r="L45" s="129">
        <v>508190.99103999999</v>
      </c>
      <c r="M45" s="129">
        <v>517881.26280000003</v>
      </c>
      <c r="N45" s="129">
        <v>492099.70713</v>
      </c>
      <c r="O45" s="130">
        <v>5947816.4275200004</v>
      </c>
    </row>
    <row r="46" spans="1:15" ht="15" x14ac:dyDescent="0.25">
      <c r="A46" s="37">
        <v>2017</v>
      </c>
      <c r="B46" s="40" t="s">
        <v>157</v>
      </c>
      <c r="C46" s="129">
        <v>853780.05258999998</v>
      </c>
      <c r="D46" s="129"/>
      <c r="E46" s="129"/>
      <c r="F46" s="129"/>
      <c r="G46" s="129"/>
      <c r="H46" s="129"/>
      <c r="I46" s="129"/>
      <c r="J46" s="129"/>
      <c r="K46" s="129"/>
      <c r="L46" s="129"/>
      <c r="M46" s="129"/>
      <c r="N46" s="129"/>
      <c r="O46" s="130">
        <v>853780.05258999998</v>
      </c>
    </row>
    <row r="47" spans="1:15" ht="15" x14ac:dyDescent="0.25">
      <c r="A47" s="39">
        <v>2016</v>
      </c>
      <c r="B47" s="40" t="s">
        <v>157</v>
      </c>
      <c r="C47" s="129">
        <v>626931.87659</v>
      </c>
      <c r="D47" s="129">
        <v>744890.46953999996</v>
      </c>
      <c r="E47" s="129">
        <v>731682.20571000001</v>
      </c>
      <c r="F47" s="129">
        <v>695900.65306000004</v>
      </c>
      <c r="G47" s="129">
        <v>748298.24387000001</v>
      </c>
      <c r="H47" s="129">
        <v>903307.21918999997</v>
      </c>
      <c r="I47" s="129">
        <v>603972.51031000004</v>
      </c>
      <c r="J47" s="129">
        <v>880288.20582999999</v>
      </c>
      <c r="K47" s="129">
        <v>717040.35453000001</v>
      </c>
      <c r="L47" s="129">
        <v>759010.35002000001</v>
      </c>
      <c r="M47" s="129">
        <v>739308.53784999996</v>
      </c>
      <c r="N47" s="129">
        <v>926901.38197999995</v>
      </c>
      <c r="O47" s="130">
        <v>9077532.0084799994</v>
      </c>
    </row>
    <row r="48" spans="1:15" ht="15" x14ac:dyDescent="0.25">
      <c r="A48" s="37">
        <v>2017</v>
      </c>
      <c r="B48" s="40" t="s">
        <v>158</v>
      </c>
      <c r="C48" s="129">
        <v>183156.51011999999</v>
      </c>
      <c r="D48" s="129"/>
      <c r="E48" s="129"/>
      <c r="F48" s="129"/>
      <c r="G48" s="129"/>
      <c r="H48" s="129"/>
      <c r="I48" s="129"/>
      <c r="J48" s="129"/>
      <c r="K48" s="129"/>
      <c r="L48" s="129"/>
      <c r="M48" s="129"/>
      <c r="N48" s="129"/>
      <c r="O48" s="130">
        <v>183156.51011999999</v>
      </c>
    </row>
    <row r="49" spans="1:15" ht="15" x14ac:dyDescent="0.25">
      <c r="A49" s="39">
        <v>2016</v>
      </c>
      <c r="B49" s="40" t="s">
        <v>158</v>
      </c>
      <c r="C49" s="129">
        <v>184458.32011999999</v>
      </c>
      <c r="D49" s="129">
        <v>224268.11603999999</v>
      </c>
      <c r="E49" s="129">
        <v>273740.46263000002</v>
      </c>
      <c r="F49" s="129">
        <v>251589.98237000001</v>
      </c>
      <c r="G49" s="129">
        <v>233936.51415999999</v>
      </c>
      <c r="H49" s="129">
        <v>239475.64504</v>
      </c>
      <c r="I49" s="129">
        <v>180024.11906999999</v>
      </c>
      <c r="J49" s="129">
        <v>226478.1053</v>
      </c>
      <c r="K49" s="129">
        <v>216028.66597</v>
      </c>
      <c r="L49" s="129">
        <v>207178.28166000001</v>
      </c>
      <c r="M49" s="129">
        <v>212251.39051</v>
      </c>
      <c r="N49" s="129">
        <v>202374.70024999999</v>
      </c>
      <c r="O49" s="130">
        <v>2651804.3031199998</v>
      </c>
    </row>
    <row r="50" spans="1:15" ht="15" x14ac:dyDescent="0.25">
      <c r="A50" s="37">
        <v>2017</v>
      </c>
      <c r="B50" s="40" t="s">
        <v>159</v>
      </c>
      <c r="C50" s="129">
        <v>199462.25200000001</v>
      </c>
      <c r="D50" s="129"/>
      <c r="E50" s="129"/>
      <c r="F50" s="129"/>
      <c r="G50" s="129"/>
      <c r="H50" s="129"/>
      <c r="I50" s="129"/>
      <c r="J50" s="129"/>
      <c r="K50" s="129"/>
      <c r="L50" s="129"/>
      <c r="M50" s="129"/>
      <c r="N50" s="129"/>
      <c r="O50" s="130">
        <v>199462.25200000001</v>
      </c>
    </row>
    <row r="51" spans="1:15" ht="15" x14ac:dyDescent="0.25">
      <c r="A51" s="39">
        <v>2016</v>
      </c>
      <c r="B51" s="40" t="s">
        <v>159</v>
      </c>
      <c r="C51" s="129">
        <v>170447.06148999999</v>
      </c>
      <c r="D51" s="129">
        <v>155557.30212000001</v>
      </c>
      <c r="E51" s="129">
        <v>194886.80061999999</v>
      </c>
      <c r="F51" s="129">
        <v>247979.18487</v>
      </c>
      <c r="G51" s="129">
        <v>172315.64525</v>
      </c>
      <c r="H51" s="129">
        <v>156342.58846</v>
      </c>
      <c r="I51" s="129">
        <v>90822.687439999994</v>
      </c>
      <c r="J51" s="129">
        <v>232009.08877</v>
      </c>
      <c r="K51" s="129">
        <v>196605.24945</v>
      </c>
      <c r="L51" s="129">
        <v>227801.35776000001</v>
      </c>
      <c r="M51" s="129">
        <v>255103.61464000001</v>
      </c>
      <c r="N51" s="129">
        <v>347782.64520999999</v>
      </c>
      <c r="O51" s="130">
        <v>2447653.2260799999</v>
      </c>
    </row>
    <row r="52" spans="1:15" ht="15" x14ac:dyDescent="0.25">
      <c r="A52" s="37">
        <v>2017</v>
      </c>
      <c r="B52" s="40" t="s">
        <v>160</v>
      </c>
      <c r="C52" s="129">
        <v>100290.56902</v>
      </c>
      <c r="D52" s="129"/>
      <c r="E52" s="129"/>
      <c r="F52" s="129"/>
      <c r="G52" s="129"/>
      <c r="H52" s="129"/>
      <c r="I52" s="129"/>
      <c r="J52" s="129"/>
      <c r="K52" s="129"/>
      <c r="L52" s="129"/>
      <c r="M52" s="129"/>
      <c r="N52" s="129"/>
      <c r="O52" s="130">
        <v>100290.56902</v>
      </c>
    </row>
    <row r="53" spans="1:15" ht="15" x14ac:dyDescent="0.25">
      <c r="A53" s="39">
        <v>2016</v>
      </c>
      <c r="B53" s="40" t="s">
        <v>160</v>
      </c>
      <c r="C53" s="129">
        <v>118636.14177</v>
      </c>
      <c r="D53" s="129">
        <v>136586.82457999999</v>
      </c>
      <c r="E53" s="129">
        <v>164167.68768999999</v>
      </c>
      <c r="F53" s="129">
        <v>146799.34344</v>
      </c>
      <c r="G53" s="129">
        <v>106338.51489999999</v>
      </c>
      <c r="H53" s="129">
        <v>143121.23869999999</v>
      </c>
      <c r="I53" s="129">
        <v>97285.00662</v>
      </c>
      <c r="J53" s="129">
        <v>151570.55338999999</v>
      </c>
      <c r="K53" s="129">
        <v>140241.91118</v>
      </c>
      <c r="L53" s="129">
        <v>124349.49412</v>
      </c>
      <c r="M53" s="129">
        <v>135521.15710000001</v>
      </c>
      <c r="N53" s="129">
        <v>212636.20813000001</v>
      </c>
      <c r="O53" s="130">
        <v>1677254.0816200001</v>
      </c>
    </row>
    <row r="54" spans="1:15" ht="15" x14ac:dyDescent="0.25">
      <c r="A54" s="37">
        <v>2017</v>
      </c>
      <c r="B54" s="40" t="s">
        <v>161</v>
      </c>
      <c r="C54" s="129">
        <v>258522.51889000001</v>
      </c>
      <c r="D54" s="129"/>
      <c r="E54" s="129"/>
      <c r="F54" s="129"/>
      <c r="G54" s="129"/>
      <c r="H54" s="129"/>
      <c r="I54" s="129"/>
      <c r="J54" s="129"/>
      <c r="K54" s="129"/>
      <c r="L54" s="129"/>
      <c r="M54" s="129"/>
      <c r="N54" s="129"/>
      <c r="O54" s="130">
        <v>258522.51889000001</v>
      </c>
    </row>
    <row r="55" spans="1:15" ht="15" x14ac:dyDescent="0.25">
      <c r="A55" s="39">
        <v>2016</v>
      </c>
      <c r="B55" s="40" t="s">
        <v>161</v>
      </c>
      <c r="C55" s="129">
        <v>254117.76933000001</v>
      </c>
      <c r="D55" s="129">
        <v>280094.70999</v>
      </c>
      <c r="E55" s="129">
        <v>314645.38643000001</v>
      </c>
      <c r="F55" s="129">
        <v>303604.24443000002</v>
      </c>
      <c r="G55" s="129">
        <v>286639.18878999999</v>
      </c>
      <c r="H55" s="129">
        <v>335511.14055000001</v>
      </c>
      <c r="I55" s="129">
        <v>225691.47210000001</v>
      </c>
      <c r="J55" s="129">
        <v>302033.78678999998</v>
      </c>
      <c r="K55" s="129">
        <v>281829.04858</v>
      </c>
      <c r="L55" s="129">
        <v>313817.73415999999</v>
      </c>
      <c r="M55" s="129">
        <v>320676.08545000001</v>
      </c>
      <c r="N55" s="129">
        <v>290140.08525</v>
      </c>
      <c r="O55" s="130">
        <v>3508800.65185</v>
      </c>
    </row>
    <row r="56" spans="1:15" ht="15" x14ac:dyDescent="0.25">
      <c r="A56" s="37">
        <v>2017</v>
      </c>
      <c r="B56" s="40" t="s">
        <v>162</v>
      </c>
      <c r="C56" s="129">
        <v>5836.5350200000003</v>
      </c>
      <c r="D56" s="129"/>
      <c r="E56" s="129"/>
      <c r="F56" s="129"/>
      <c r="G56" s="129"/>
      <c r="H56" s="129"/>
      <c r="I56" s="129"/>
      <c r="J56" s="129"/>
      <c r="K56" s="129"/>
      <c r="L56" s="129"/>
      <c r="M56" s="129"/>
      <c r="N56" s="129"/>
      <c r="O56" s="130">
        <v>5836.5350200000003</v>
      </c>
    </row>
    <row r="57" spans="1:15" ht="15" x14ac:dyDescent="0.25">
      <c r="A57" s="39">
        <v>2016</v>
      </c>
      <c r="B57" s="40" t="s">
        <v>162</v>
      </c>
      <c r="C57" s="129">
        <v>4812.4913900000001</v>
      </c>
      <c r="D57" s="129">
        <v>7726.5723200000002</v>
      </c>
      <c r="E57" s="129">
        <v>8985.9353599999995</v>
      </c>
      <c r="F57" s="129">
        <v>9578.23956</v>
      </c>
      <c r="G57" s="129">
        <v>9036.3687800000007</v>
      </c>
      <c r="H57" s="129">
        <v>12975.900439999999</v>
      </c>
      <c r="I57" s="129">
        <v>4723.1270400000003</v>
      </c>
      <c r="J57" s="129">
        <v>7828.6501799999996</v>
      </c>
      <c r="K57" s="129">
        <v>6318.59735</v>
      </c>
      <c r="L57" s="129">
        <v>7118.3256799999999</v>
      </c>
      <c r="M57" s="129">
        <v>8924.5774299999994</v>
      </c>
      <c r="N57" s="129">
        <v>8379.3903399999999</v>
      </c>
      <c r="O57" s="130">
        <v>96408.175870000006</v>
      </c>
    </row>
    <row r="58" spans="1:15" ht="15" x14ac:dyDescent="0.25">
      <c r="A58" s="37">
        <v>2017</v>
      </c>
      <c r="B58" s="38" t="s">
        <v>31</v>
      </c>
      <c r="C58" s="132">
        <f>C60</f>
        <v>328720.36252000002</v>
      </c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>
        <f t="shared" ref="O58" si="4">O60</f>
        <v>328720.36252000002</v>
      </c>
    </row>
    <row r="59" spans="1:15" ht="15" x14ac:dyDescent="0.25">
      <c r="A59" s="39">
        <v>2016</v>
      </c>
      <c r="B59" s="38" t="s">
        <v>31</v>
      </c>
      <c r="C59" s="132">
        <f>C61</f>
        <v>236204.63557000001</v>
      </c>
      <c r="D59" s="132">
        <f t="shared" ref="D59:O59" si="5">D61</f>
        <v>244178.06928</v>
      </c>
      <c r="E59" s="132">
        <f t="shared" si="5"/>
        <v>265568.22891000001</v>
      </c>
      <c r="F59" s="132">
        <f t="shared" si="5"/>
        <v>337034.79820000002</v>
      </c>
      <c r="G59" s="132">
        <f t="shared" si="5"/>
        <v>315308.42086999997</v>
      </c>
      <c r="H59" s="132">
        <f t="shared" si="5"/>
        <v>361234.93433999998</v>
      </c>
      <c r="I59" s="132">
        <f t="shared" si="5"/>
        <v>271410.43497</v>
      </c>
      <c r="J59" s="132">
        <f t="shared" si="5"/>
        <v>344705.85963999998</v>
      </c>
      <c r="K59" s="132">
        <f t="shared" si="5"/>
        <v>322219.81988999998</v>
      </c>
      <c r="L59" s="132">
        <f t="shared" si="5"/>
        <v>351239.69520999998</v>
      </c>
      <c r="M59" s="132">
        <f t="shared" si="5"/>
        <v>382875.08155</v>
      </c>
      <c r="N59" s="132">
        <f t="shared" si="5"/>
        <v>354424.21535999997</v>
      </c>
      <c r="O59" s="132">
        <f t="shared" si="5"/>
        <v>3786404.1937899999</v>
      </c>
    </row>
    <row r="60" spans="1:15" ht="15" x14ac:dyDescent="0.25">
      <c r="A60" s="37">
        <v>2017</v>
      </c>
      <c r="B60" s="40" t="s">
        <v>163</v>
      </c>
      <c r="C60" s="129">
        <v>328720.36252000002</v>
      </c>
      <c r="D60" s="129"/>
      <c r="E60" s="129"/>
      <c r="F60" s="129"/>
      <c r="G60" s="129"/>
      <c r="H60" s="129"/>
      <c r="I60" s="129"/>
      <c r="J60" s="129"/>
      <c r="K60" s="129"/>
      <c r="L60" s="129"/>
      <c r="M60" s="129"/>
      <c r="N60" s="129"/>
      <c r="O60" s="130">
        <v>328720.36252000002</v>
      </c>
    </row>
    <row r="61" spans="1:15" ht="15.75" thickBot="1" x14ac:dyDescent="0.3">
      <c r="A61" s="39">
        <v>2016</v>
      </c>
      <c r="B61" s="40" t="s">
        <v>163</v>
      </c>
      <c r="C61" s="129">
        <v>236204.63557000001</v>
      </c>
      <c r="D61" s="129">
        <v>244178.06928</v>
      </c>
      <c r="E61" s="129">
        <v>265568.22891000001</v>
      </c>
      <c r="F61" s="129">
        <v>337034.79820000002</v>
      </c>
      <c r="G61" s="129">
        <v>315308.42086999997</v>
      </c>
      <c r="H61" s="129">
        <v>361234.93433999998</v>
      </c>
      <c r="I61" s="129">
        <v>271410.43497</v>
      </c>
      <c r="J61" s="129">
        <v>344705.85963999998</v>
      </c>
      <c r="K61" s="129">
        <v>322219.81988999998</v>
      </c>
      <c r="L61" s="129">
        <v>351239.69520999998</v>
      </c>
      <c r="M61" s="129">
        <v>382875.08155</v>
      </c>
      <c r="N61" s="129">
        <v>354424.21535999997</v>
      </c>
      <c r="O61" s="130">
        <v>3786404.1937899999</v>
      </c>
    </row>
    <row r="62" spans="1:15" s="43" customFormat="1" ht="15" customHeight="1" thickBot="1" x14ac:dyDescent="0.25">
      <c r="A62" s="41">
        <v>2002</v>
      </c>
      <c r="B62" s="42" t="s">
        <v>40</v>
      </c>
      <c r="C62" s="133">
        <v>2607319.6609999998</v>
      </c>
      <c r="D62" s="133">
        <v>2383772.9539999999</v>
      </c>
      <c r="E62" s="133">
        <v>2918943.5210000002</v>
      </c>
      <c r="F62" s="133">
        <v>2742857.9219999998</v>
      </c>
      <c r="G62" s="133">
        <v>3000325.2429999998</v>
      </c>
      <c r="H62" s="133">
        <v>2770693.8810000001</v>
      </c>
      <c r="I62" s="133">
        <v>3103851.8620000002</v>
      </c>
      <c r="J62" s="133">
        <v>2975888.9739999999</v>
      </c>
      <c r="K62" s="133">
        <v>3218206.861</v>
      </c>
      <c r="L62" s="133">
        <v>3501128.02</v>
      </c>
      <c r="M62" s="133">
        <v>3593604.8960000002</v>
      </c>
      <c r="N62" s="133">
        <v>3242495.2340000002</v>
      </c>
      <c r="O62" s="134">
        <f>SUM(C62:N62)</f>
        <v>36059089.028999999</v>
      </c>
    </row>
    <row r="63" spans="1:15" s="43" customFormat="1" ht="15" customHeight="1" thickBot="1" x14ac:dyDescent="0.25">
      <c r="A63" s="41">
        <v>2003</v>
      </c>
      <c r="B63" s="42" t="s">
        <v>40</v>
      </c>
      <c r="C63" s="133">
        <v>3533705.5819999999</v>
      </c>
      <c r="D63" s="133">
        <v>2923460.39</v>
      </c>
      <c r="E63" s="133">
        <v>3908255.9909999999</v>
      </c>
      <c r="F63" s="133">
        <v>3662183.449</v>
      </c>
      <c r="G63" s="133">
        <v>3860471.3</v>
      </c>
      <c r="H63" s="133">
        <v>3796113.5219999999</v>
      </c>
      <c r="I63" s="133">
        <v>4236114.2640000004</v>
      </c>
      <c r="J63" s="133">
        <v>3828726.17</v>
      </c>
      <c r="K63" s="133">
        <v>4114677.523</v>
      </c>
      <c r="L63" s="133">
        <v>4824388.2589999996</v>
      </c>
      <c r="M63" s="133">
        <v>3969697.4580000001</v>
      </c>
      <c r="N63" s="133">
        <v>4595042.3940000003</v>
      </c>
      <c r="O63" s="134">
        <f>SUM(C63:N63)</f>
        <v>47252836.302000001</v>
      </c>
    </row>
    <row r="64" spans="1:15" s="43" customFormat="1" ht="15" customHeight="1" thickBot="1" x14ac:dyDescent="0.25">
      <c r="A64" s="41">
        <v>2004</v>
      </c>
      <c r="B64" s="42" t="s">
        <v>40</v>
      </c>
      <c r="C64" s="133">
        <v>4619660.84</v>
      </c>
      <c r="D64" s="133">
        <v>3664503.0430000001</v>
      </c>
      <c r="E64" s="133">
        <v>5218042.1770000001</v>
      </c>
      <c r="F64" s="133">
        <v>5072462.9939999999</v>
      </c>
      <c r="G64" s="133">
        <v>5170061.6050000004</v>
      </c>
      <c r="H64" s="133">
        <v>5284383.2860000003</v>
      </c>
      <c r="I64" s="133">
        <v>5632138.7980000004</v>
      </c>
      <c r="J64" s="133">
        <v>4707491.284</v>
      </c>
      <c r="K64" s="133">
        <v>5656283.5209999997</v>
      </c>
      <c r="L64" s="133">
        <v>5867342.1210000003</v>
      </c>
      <c r="M64" s="133">
        <v>5733908.9759999998</v>
      </c>
      <c r="N64" s="133">
        <v>6540874.1749999998</v>
      </c>
      <c r="O64" s="134">
        <f t="shared" ref="O64:O65" si="6">SUM(C64:N64)</f>
        <v>63167152.819999993</v>
      </c>
    </row>
    <row r="65" spans="1:15" s="43" customFormat="1" ht="15" customHeight="1" thickBot="1" x14ac:dyDescent="0.25">
      <c r="A65" s="41">
        <v>2005</v>
      </c>
      <c r="B65" s="42" t="s">
        <v>40</v>
      </c>
      <c r="C65" s="133">
        <v>4997279.7240000004</v>
      </c>
      <c r="D65" s="133">
        <v>5651741.2520000003</v>
      </c>
      <c r="E65" s="133">
        <v>6591859.2180000003</v>
      </c>
      <c r="F65" s="133">
        <v>6128131.8779999996</v>
      </c>
      <c r="G65" s="133">
        <v>5977226.2170000002</v>
      </c>
      <c r="H65" s="133">
        <v>6038534.3669999996</v>
      </c>
      <c r="I65" s="133">
        <v>5763466.3530000001</v>
      </c>
      <c r="J65" s="133">
        <v>5552867.2120000003</v>
      </c>
      <c r="K65" s="133">
        <v>6814268.9409999996</v>
      </c>
      <c r="L65" s="133">
        <v>6772178.5690000001</v>
      </c>
      <c r="M65" s="133">
        <v>5942575.7819999997</v>
      </c>
      <c r="N65" s="133">
        <v>7246278.6299999999</v>
      </c>
      <c r="O65" s="134">
        <f t="shared" si="6"/>
        <v>73476408.142999992</v>
      </c>
    </row>
    <row r="66" spans="1:15" s="43" customFormat="1" ht="15" customHeight="1" thickBot="1" x14ac:dyDescent="0.25">
      <c r="A66" s="41">
        <v>2006</v>
      </c>
      <c r="B66" s="42" t="s">
        <v>40</v>
      </c>
      <c r="C66" s="133">
        <v>5133048.8810000001</v>
      </c>
      <c r="D66" s="133">
        <v>6058251.2790000001</v>
      </c>
      <c r="E66" s="133">
        <v>7411101.659</v>
      </c>
      <c r="F66" s="133">
        <v>6456090.2609999999</v>
      </c>
      <c r="G66" s="133">
        <v>7041543.2470000004</v>
      </c>
      <c r="H66" s="133">
        <v>7815434.6220000004</v>
      </c>
      <c r="I66" s="133">
        <v>7067411.4790000003</v>
      </c>
      <c r="J66" s="133">
        <v>6811202.4100000001</v>
      </c>
      <c r="K66" s="133">
        <v>7606551.0949999997</v>
      </c>
      <c r="L66" s="133">
        <v>6888812.5489999996</v>
      </c>
      <c r="M66" s="133">
        <v>8641474.5559999999</v>
      </c>
      <c r="N66" s="133">
        <v>8603753.4800000004</v>
      </c>
      <c r="O66" s="134">
        <f t="shared" ref="O66:O74" si="7">SUM(C66:N66)</f>
        <v>85534675.517999992</v>
      </c>
    </row>
    <row r="67" spans="1:15" s="43" customFormat="1" ht="15" customHeight="1" thickBot="1" x14ac:dyDescent="0.25">
      <c r="A67" s="41">
        <v>2007</v>
      </c>
      <c r="B67" s="42" t="s">
        <v>40</v>
      </c>
      <c r="C67" s="133">
        <v>6564559.7929999996</v>
      </c>
      <c r="D67" s="133">
        <v>7656951.608</v>
      </c>
      <c r="E67" s="133">
        <v>8957851.6209999993</v>
      </c>
      <c r="F67" s="133">
        <v>8313312.0049999999</v>
      </c>
      <c r="G67" s="133">
        <v>9147620.0419999994</v>
      </c>
      <c r="H67" s="133">
        <v>8980247.4370000008</v>
      </c>
      <c r="I67" s="133">
        <v>8937741.591</v>
      </c>
      <c r="J67" s="133">
        <v>8736689.0920000002</v>
      </c>
      <c r="K67" s="133">
        <v>9038743.8959999997</v>
      </c>
      <c r="L67" s="133">
        <v>9895216.6219999995</v>
      </c>
      <c r="M67" s="133">
        <v>11318798.220000001</v>
      </c>
      <c r="N67" s="133">
        <v>9724017.977</v>
      </c>
      <c r="O67" s="134">
        <f t="shared" si="7"/>
        <v>107271749.90399998</v>
      </c>
    </row>
    <row r="68" spans="1:15" s="43" customFormat="1" ht="15" customHeight="1" thickBot="1" x14ac:dyDescent="0.25">
      <c r="A68" s="41">
        <v>2008</v>
      </c>
      <c r="B68" s="42" t="s">
        <v>40</v>
      </c>
      <c r="C68" s="133">
        <v>10632207.040999999</v>
      </c>
      <c r="D68" s="133">
        <v>11077899.119999999</v>
      </c>
      <c r="E68" s="133">
        <v>11428587.233999999</v>
      </c>
      <c r="F68" s="133">
        <v>11363963.503</v>
      </c>
      <c r="G68" s="133">
        <v>12477968.699999999</v>
      </c>
      <c r="H68" s="133">
        <v>11770634.384</v>
      </c>
      <c r="I68" s="133">
        <v>12595426.863</v>
      </c>
      <c r="J68" s="133">
        <v>11046830.085999999</v>
      </c>
      <c r="K68" s="133">
        <v>12793148.034</v>
      </c>
      <c r="L68" s="133">
        <v>9722708.7899999991</v>
      </c>
      <c r="M68" s="133">
        <v>9395872.8969999999</v>
      </c>
      <c r="N68" s="133">
        <v>7721948.9740000004</v>
      </c>
      <c r="O68" s="134">
        <f t="shared" si="7"/>
        <v>132027195.626</v>
      </c>
    </row>
    <row r="69" spans="1:15" s="43" customFormat="1" ht="15" customHeight="1" thickBot="1" x14ac:dyDescent="0.25">
      <c r="A69" s="41">
        <v>2009</v>
      </c>
      <c r="B69" s="42" t="s">
        <v>40</v>
      </c>
      <c r="C69" s="133">
        <v>7884493.5240000002</v>
      </c>
      <c r="D69" s="133">
        <v>8435115.8340000007</v>
      </c>
      <c r="E69" s="133">
        <v>8155485.0810000002</v>
      </c>
      <c r="F69" s="133">
        <v>7561696.2829999998</v>
      </c>
      <c r="G69" s="133">
        <v>7346407.5279999999</v>
      </c>
      <c r="H69" s="133">
        <v>8329692.7829999998</v>
      </c>
      <c r="I69" s="133">
        <v>9055733.6710000001</v>
      </c>
      <c r="J69" s="133">
        <v>7839908.8420000002</v>
      </c>
      <c r="K69" s="133">
        <v>8480708.3870000001</v>
      </c>
      <c r="L69" s="133">
        <v>10095768.029999999</v>
      </c>
      <c r="M69" s="133">
        <v>8903010.773</v>
      </c>
      <c r="N69" s="133">
        <v>10054591.867000001</v>
      </c>
      <c r="O69" s="134">
        <f t="shared" si="7"/>
        <v>102142612.603</v>
      </c>
    </row>
    <row r="70" spans="1:15" s="43" customFormat="1" ht="15" customHeight="1" thickBot="1" x14ac:dyDescent="0.25">
      <c r="A70" s="41">
        <v>2010</v>
      </c>
      <c r="B70" s="42" t="s">
        <v>40</v>
      </c>
      <c r="C70" s="133">
        <v>7828748.0580000002</v>
      </c>
      <c r="D70" s="133">
        <v>8263237.8140000002</v>
      </c>
      <c r="E70" s="133">
        <v>9886488.1710000001</v>
      </c>
      <c r="F70" s="133">
        <v>9396006.6539999992</v>
      </c>
      <c r="G70" s="133">
        <v>9799958.1170000006</v>
      </c>
      <c r="H70" s="133">
        <v>9542907.6439999994</v>
      </c>
      <c r="I70" s="133">
        <v>9564682.5449999999</v>
      </c>
      <c r="J70" s="133">
        <v>8523451.9729999993</v>
      </c>
      <c r="K70" s="133">
        <v>8909230.5209999997</v>
      </c>
      <c r="L70" s="133">
        <v>10963586.27</v>
      </c>
      <c r="M70" s="133">
        <v>9382369.7180000003</v>
      </c>
      <c r="N70" s="133">
        <v>11822551.698999999</v>
      </c>
      <c r="O70" s="134">
        <f t="shared" si="7"/>
        <v>113883219.18399999</v>
      </c>
    </row>
    <row r="71" spans="1:15" s="43" customFormat="1" ht="15" customHeight="1" thickBot="1" x14ac:dyDescent="0.25">
      <c r="A71" s="41">
        <v>2011</v>
      </c>
      <c r="B71" s="42" t="s">
        <v>40</v>
      </c>
      <c r="C71" s="133">
        <v>9551084.6390000004</v>
      </c>
      <c r="D71" s="133">
        <v>10059126.307</v>
      </c>
      <c r="E71" s="133">
        <v>11811085.16</v>
      </c>
      <c r="F71" s="133">
        <v>11873269.447000001</v>
      </c>
      <c r="G71" s="133">
        <v>10943364.372</v>
      </c>
      <c r="H71" s="133">
        <v>11349953.558</v>
      </c>
      <c r="I71" s="133">
        <v>11860004.271</v>
      </c>
      <c r="J71" s="133">
        <v>11245124.657</v>
      </c>
      <c r="K71" s="133">
        <v>10750626.098999999</v>
      </c>
      <c r="L71" s="133">
        <v>11907219.297</v>
      </c>
      <c r="M71" s="133">
        <v>11078524.743000001</v>
      </c>
      <c r="N71" s="133">
        <v>12477486.279999999</v>
      </c>
      <c r="O71" s="134">
        <f t="shared" si="7"/>
        <v>134906868.83000001</v>
      </c>
    </row>
    <row r="72" spans="1:15" ht="13.5" thickBot="1" x14ac:dyDescent="0.25">
      <c r="A72" s="41">
        <v>2012</v>
      </c>
      <c r="B72" s="42" t="s">
        <v>40</v>
      </c>
      <c r="C72" s="133">
        <v>10348187.165999999</v>
      </c>
      <c r="D72" s="133">
        <v>11748000.124</v>
      </c>
      <c r="E72" s="133">
        <v>13208572.977</v>
      </c>
      <c r="F72" s="133">
        <v>12630226.718</v>
      </c>
      <c r="G72" s="133">
        <v>13131530.960999999</v>
      </c>
      <c r="H72" s="133">
        <v>13231198.687999999</v>
      </c>
      <c r="I72" s="133">
        <v>12830675.307</v>
      </c>
      <c r="J72" s="133">
        <v>12831394.572000001</v>
      </c>
      <c r="K72" s="133">
        <v>12952651.721999999</v>
      </c>
      <c r="L72" s="133">
        <v>13190769.654999999</v>
      </c>
      <c r="M72" s="133">
        <v>13753052.493000001</v>
      </c>
      <c r="N72" s="133">
        <v>12605476.173</v>
      </c>
      <c r="O72" s="134">
        <f t="shared" si="7"/>
        <v>152461736.55599999</v>
      </c>
    </row>
    <row r="73" spans="1:15" ht="13.5" thickBot="1" x14ac:dyDescent="0.25">
      <c r="A73" s="41">
        <v>2013</v>
      </c>
      <c r="B73" s="42" t="s">
        <v>40</v>
      </c>
      <c r="C73" s="133">
        <v>11481521.079</v>
      </c>
      <c r="D73" s="133">
        <v>12385690.909</v>
      </c>
      <c r="E73" s="133">
        <v>13122058.141000001</v>
      </c>
      <c r="F73" s="133">
        <v>12468202.903000001</v>
      </c>
      <c r="G73" s="133">
        <v>13277209.017000001</v>
      </c>
      <c r="H73" s="133">
        <v>12399973.961999999</v>
      </c>
      <c r="I73" s="133">
        <v>13059519.685000001</v>
      </c>
      <c r="J73" s="133">
        <v>11118300.903000001</v>
      </c>
      <c r="K73" s="133">
        <v>13060371.039000001</v>
      </c>
      <c r="L73" s="133">
        <v>12053704.638</v>
      </c>
      <c r="M73" s="133">
        <v>14201227.351</v>
      </c>
      <c r="N73" s="133">
        <v>13174857.460000001</v>
      </c>
      <c r="O73" s="134">
        <f t="shared" si="7"/>
        <v>151802637.08700001</v>
      </c>
    </row>
    <row r="74" spans="1:15" ht="13.5" thickBot="1" x14ac:dyDescent="0.25">
      <c r="A74" s="41">
        <v>2014</v>
      </c>
      <c r="B74" s="42" t="s">
        <v>40</v>
      </c>
      <c r="C74" s="133">
        <v>12399761.948000001</v>
      </c>
      <c r="D74" s="133">
        <v>13053292.493000001</v>
      </c>
      <c r="E74" s="133">
        <v>14680110.779999999</v>
      </c>
      <c r="F74" s="133">
        <v>13371185.664000001</v>
      </c>
      <c r="G74" s="133">
        <v>13681906.159</v>
      </c>
      <c r="H74" s="133">
        <v>12880924.245999999</v>
      </c>
      <c r="I74" s="133">
        <v>13344776.958000001</v>
      </c>
      <c r="J74" s="133">
        <v>11386828.925000001</v>
      </c>
      <c r="K74" s="133">
        <v>13583120.905999999</v>
      </c>
      <c r="L74" s="133">
        <v>12891630.102</v>
      </c>
      <c r="M74" s="133">
        <v>13067348.107000001</v>
      </c>
      <c r="N74" s="133">
        <v>13269271.402000001</v>
      </c>
      <c r="O74" s="134">
        <f t="shared" si="7"/>
        <v>157610157.69</v>
      </c>
    </row>
    <row r="75" spans="1:15" ht="13.5" thickBot="1" x14ac:dyDescent="0.25">
      <c r="A75" s="41">
        <v>2015</v>
      </c>
      <c r="B75" s="42" t="s">
        <v>40</v>
      </c>
      <c r="C75" s="133">
        <v>12301766.75</v>
      </c>
      <c r="D75" s="133">
        <v>12231860.140000001</v>
      </c>
      <c r="E75" s="133">
        <v>12519910.437999999</v>
      </c>
      <c r="F75" s="133">
        <v>13349346.866</v>
      </c>
      <c r="G75" s="133">
        <v>11080385.127</v>
      </c>
      <c r="H75" s="133">
        <v>11949647.085999999</v>
      </c>
      <c r="I75" s="133">
        <v>11129358.973999999</v>
      </c>
      <c r="J75" s="133">
        <v>11022045.344000001</v>
      </c>
      <c r="K75" s="133">
        <v>11581703.842</v>
      </c>
      <c r="L75" s="133">
        <v>13240039.088</v>
      </c>
      <c r="M75" s="133">
        <v>11681989.013</v>
      </c>
      <c r="N75" s="133">
        <v>11750818.76</v>
      </c>
      <c r="O75" s="134">
        <f>SUM(C75:N75)</f>
        <v>143838871.428</v>
      </c>
    </row>
    <row r="76" spans="1:15" ht="13.5" thickBot="1" x14ac:dyDescent="0.25">
      <c r="A76" s="41">
        <v>2016</v>
      </c>
      <c r="B76" s="42" t="s">
        <v>40</v>
      </c>
      <c r="C76" s="133">
        <v>9546659.7029999997</v>
      </c>
      <c r="D76" s="133">
        <v>12366827.277000001</v>
      </c>
      <c r="E76" s="133">
        <v>12759284.637</v>
      </c>
      <c r="F76" s="133">
        <v>11951635.914999999</v>
      </c>
      <c r="G76" s="133">
        <v>12099695.528000001</v>
      </c>
      <c r="H76" s="133">
        <v>12883783.596999999</v>
      </c>
      <c r="I76" s="133">
        <v>9850829.3469999991</v>
      </c>
      <c r="J76" s="133">
        <v>11833369.059</v>
      </c>
      <c r="K76" s="133">
        <v>10904941.475</v>
      </c>
      <c r="L76" s="133">
        <v>12806641.259</v>
      </c>
      <c r="M76" s="133">
        <v>12795385.111</v>
      </c>
      <c r="N76" s="133">
        <v>12807194.494999999</v>
      </c>
      <c r="O76" s="134">
        <f>SUM(C76:N76)</f>
        <v>142606247.403</v>
      </c>
    </row>
    <row r="77" spans="1:15" ht="13.5" thickBot="1" x14ac:dyDescent="0.25">
      <c r="A77" s="41">
        <v>2017</v>
      </c>
      <c r="B77" s="42" t="s">
        <v>40</v>
      </c>
      <c r="C77" s="133">
        <f>+C58+C24+C2</f>
        <v>10528046.97505</v>
      </c>
      <c r="D77" s="133"/>
      <c r="E77" s="133"/>
      <c r="F77" s="133"/>
      <c r="G77" s="133"/>
      <c r="H77" s="133"/>
      <c r="I77" s="133"/>
      <c r="J77" s="133"/>
      <c r="K77" s="133"/>
      <c r="L77" s="133"/>
      <c r="M77" s="133"/>
      <c r="N77" s="133"/>
      <c r="O77" s="134"/>
    </row>
    <row r="78" spans="1:15" x14ac:dyDescent="0.2">
      <c r="B78" s="44" t="s">
        <v>62</v>
      </c>
    </row>
    <row r="80" spans="1:15" x14ac:dyDescent="0.2">
      <c r="C80" s="47"/>
    </row>
  </sheetData>
  <pageMargins left="0.59055118110236227" right="0.35433070866141736" top="0.23622047244094491" bottom="0.19685039370078741" header="0" footer="0"/>
  <pageSetup paperSize="9" scale="60" orientation="landscape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2:D92"/>
  <sheetViews>
    <sheetView showGridLines="0" workbookViewId="0">
      <selection activeCell="A92" sqref="A92:B92"/>
    </sheetView>
  </sheetViews>
  <sheetFormatPr defaultColWidth="9.140625" defaultRowHeight="12.75" x14ac:dyDescent="0.2"/>
  <cols>
    <col min="1" max="1" width="29.140625" customWidth="1"/>
    <col min="2" max="2" width="20" style="65" customWidth="1"/>
    <col min="3" max="3" width="17.5703125" style="65" customWidth="1"/>
    <col min="4" max="4" width="9.28515625" bestFit="1" customWidth="1"/>
  </cols>
  <sheetData>
    <row r="2" spans="1:4" ht="24.6" customHeight="1" x14ac:dyDescent="0.3">
      <c r="A2" s="155" t="s">
        <v>63</v>
      </c>
      <c r="B2" s="155"/>
      <c r="C2" s="155"/>
      <c r="D2" s="155"/>
    </row>
    <row r="3" spans="1:4" ht="15.75" x14ac:dyDescent="0.25">
      <c r="A3" s="154" t="s">
        <v>64</v>
      </c>
      <c r="B3" s="154"/>
      <c r="C3" s="154"/>
      <c r="D3" s="154"/>
    </row>
    <row r="5" spans="1:4" x14ac:dyDescent="0.2">
      <c r="A5" s="59" t="s">
        <v>65</v>
      </c>
      <c r="B5" s="60" t="s">
        <v>164</v>
      </c>
      <c r="C5" s="60" t="s">
        <v>165</v>
      </c>
      <c r="D5" s="61" t="s">
        <v>66</v>
      </c>
    </row>
    <row r="6" spans="1:4" x14ac:dyDescent="0.2">
      <c r="A6" s="62" t="s">
        <v>166</v>
      </c>
      <c r="B6" s="135">
        <v>66.061359999999993</v>
      </c>
      <c r="C6" s="135">
        <v>23721.551370000001</v>
      </c>
      <c r="D6" s="146">
        <v>35808.36060595786</v>
      </c>
    </row>
    <row r="7" spans="1:4" x14ac:dyDescent="0.2">
      <c r="A7" s="62" t="s">
        <v>167</v>
      </c>
      <c r="B7" s="135">
        <v>1241.62491</v>
      </c>
      <c r="C7" s="135">
        <v>18752.622869999999</v>
      </c>
      <c r="D7" s="146">
        <v>1410.3291436058576</v>
      </c>
    </row>
    <row r="8" spans="1:4" x14ac:dyDescent="0.2">
      <c r="A8" s="62" t="s">
        <v>168</v>
      </c>
      <c r="B8" s="135">
        <v>1431.17903</v>
      </c>
      <c r="C8" s="135">
        <v>21078.70621</v>
      </c>
      <c r="D8" s="146">
        <v>1372.8210634835812</v>
      </c>
    </row>
    <row r="9" spans="1:4" x14ac:dyDescent="0.2">
      <c r="A9" s="62" t="s">
        <v>169</v>
      </c>
      <c r="B9" s="135">
        <v>10232.27025</v>
      </c>
      <c r="C9" s="135">
        <v>68549.722670000003</v>
      </c>
      <c r="D9" s="146">
        <v>569.93659271264846</v>
      </c>
    </row>
    <row r="10" spans="1:4" x14ac:dyDescent="0.2">
      <c r="A10" s="62" t="s">
        <v>170</v>
      </c>
      <c r="B10" s="135">
        <v>2411.9562500000002</v>
      </c>
      <c r="C10" s="135">
        <v>11267.77313</v>
      </c>
      <c r="D10" s="146">
        <v>367.16324684579166</v>
      </c>
    </row>
    <row r="11" spans="1:4" x14ac:dyDescent="0.2">
      <c r="A11" s="62" t="s">
        <v>171</v>
      </c>
      <c r="B11" s="135">
        <v>32427.869210000001</v>
      </c>
      <c r="C11" s="135">
        <v>111902.69846</v>
      </c>
      <c r="D11" s="146">
        <v>245.08187304977722</v>
      </c>
    </row>
    <row r="12" spans="1:4" x14ac:dyDescent="0.2">
      <c r="A12" s="62" t="s">
        <v>172</v>
      </c>
      <c r="B12" s="135">
        <v>15975.71017</v>
      </c>
      <c r="C12" s="135">
        <v>45158.313999999998</v>
      </c>
      <c r="D12" s="146">
        <v>182.66858574337795</v>
      </c>
    </row>
    <row r="13" spans="1:4" x14ac:dyDescent="0.2">
      <c r="A13" s="62" t="s">
        <v>173</v>
      </c>
      <c r="B13" s="135">
        <v>7442.2744400000001</v>
      </c>
      <c r="C13" s="135">
        <v>19847.276330000001</v>
      </c>
      <c r="D13" s="146">
        <v>166.68294067908624</v>
      </c>
    </row>
    <row r="14" spans="1:4" x14ac:dyDescent="0.2">
      <c r="A14" s="62" t="s">
        <v>174</v>
      </c>
      <c r="B14" s="135">
        <v>26380.844539999998</v>
      </c>
      <c r="C14" s="135">
        <v>53776.129280000001</v>
      </c>
      <c r="D14" s="146">
        <v>103.84536665784847</v>
      </c>
    </row>
    <row r="15" spans="1:4" x14ac:dyDescent="0.2">
      <c r="A15" s="62" t="s">
        <v>175</v>
      </c>
      <c r="B15" s="135">
        <v>8973.8145800000002</v>
      </c>
      <c r="C15" s="135">
        <v>17644.213390000001</v>
      </c>
      <c r="D15" s="146">
        <v>96.618876317366471</v>
      </c>
    </row>
    <row r="16" spans="1:4" x14ac:dyDescent="0.2">
      <c r="A16" s="64" t="s">
        <v>67</v>
      </c>
      <c r="D16" s="112"/>
    </row>
    <row r="17" spans="1:4" x14ac:dyDescent="0.2">
      <c r="A17" s="66"/>
    </row>
    <row r="18" spans="1:4" ht="19.5" x14ac:dyDescent="0.3">
      <c r="A18" s="155" t="s">
        <v>68</v>
      </c>
      <c r="B18" s="155"/>
      <c r="C18" s="155"/>
      <c r="D18" s="155"/>
    </row>
    <row r="19" spans="1:4" ht="15.75" x14ac:dyDescent="0.25">
      <c r="A19" s="154" t="s">
        <v>69</v>
      </c>
      <c r="B19" s="154"/>
      <c r="C19" s="154"/>
      <c r="D19" s="154"/>
    </row>
    <row r="20" spans="1:4" x14ac:dyDescent="0.2">
      <c r="A20" s="31"/>
    </row>
    <row r="21" spans="1:4" x14ac:dyDescent="0.2">
      <c r="A21" s="59" t="s">
        <v>65</v>
      </c>
      <c r="B21" s="60" t="s">
        <v>164</v>
      </c>
      <c r="C21" s="60" t="s">
        <v>165</v>
      </c>
      <c r="D21" s="61" t="s">
        <v>66</v>
      </c>
    </row>
    <row r="22" spans="1:4" x14ac:dyDescent="0.2">
      <c r="A22" s="62" t="s">
        <v>176</v>
      </c>
      <c r="B22" s="135">
        <v>1065646.7527600001</v>
      </c>
      <c r="C22" s="135">
        <v>1109830.61998</v>
      </c>
      <c r="D22" s="146">
        <f>(C22-B22)/B22*100</f>
        <v>4.1462020229090664</v>
      </c>
    </row>
    <row r="23" spans="1:4" x14ac:dyDescent="0.2">
      <c r="A23" s="62" t="s">
        <v>177</v>
      </c>
      <c r="B23" s="135">
        <v>628063.38780999999</v>
      </c>
      <c r="C23" s="135">
        <v>668157.52991000004</v>
      </c>
      <c r="D23" s="146">
        <f t="shared" ref="D23:D31" si="0">(C23-B23)/B23*100</f>
        <v>6.3837731792971866</v>
      </c>
    </row>
    <row r="24" spans="1:4" x14ac:dyDescent="0.2">
      <c r="A24" s="62" t="s">
        <v>178</v>
      </c>
      <c r="B24" s="135">
        <v>438292.80209000001</v>
      </c>
      <c r="C24" s="135">
        <v>624103.92781999998</v>
      </c>
      <c r="D24" s="146">
        <f t="shared" si="0"/>
        <v>42.394290949785002</v>
      </c>
    </row>
    <row r="25" spans="1:4" x14ac:dyDescent="0.2">
      <c r="A25" s="62" t="s">
        <v>179</v>
      </c>
      <c r="B25" s="135">
        <v>556528.67908000003</v>
      </c>
      <c r="C25" s="135">
        <v>611620.01074000006</v>
      </c>
      <c r="D25" s="146">
        <f t="shared" si="0"/>
        <v>9.8991002136802262</v>
      </c>
    </row>
    <row r="26" spans="1:4" x14ac:dyDescent="0.2">
      <c r="A26" s="62" t="s">
        <v>180</v>
      </c>
      <c r="B26" s="135">
        <v>448435.20893999998</v>
      </c>
      <c r="C26" s="135">
        <v>509610.6078</v>
      </c>
      <c r="D26" s="146">
        <f t="shared" si="0"/>
        <v>13.641970487688711</v>
      </c>
    </row>
    <row r="27" spans="1:4" x14ac:dyDescent="0.2">
      <c r="A27" s="62" t="s">
        <v>181</v>
      </c>
      <c r="B27" s="135">
        <v>414299.60882999998</v>
      </c>
      <c r="C27" s="135">
        <v>499152.32063999999</v>
      </c>
      <c r="D27" s="146">
        <f t="shared" si="0"/>
        <v>20.48100215436547</v>
      </c>
    </row>
    <row r="28" spans="1:4" x14ac:dyDescent="0.2">
      <c r="A28" s="62" t="s">
        <v>182</v>
      </c>
      <c r="B28" s="135">
        <v>376927.62553999998</v>
      </c>
      <c r="C28" s="135">
        <v>448877.37349999999</v>
      </c>
      <c r="D28" s="146">
        <f t="shared" si="0"/>
        <v>19.088478287289828</v>
      </c>
    </row>
    <row r="29" spans="1:4" x14ac:dyDescent="0.2">
      <c r="A29" s="62" t="s">
        <v>183</v>
      </c>
      <c r="B29" s="135">
        <v>248591.79600999999</v>
      </c>
      <c r="C29" s="135">
        <v>277057.94127000001</v>
      </c>
      <c r="D29" s="146">
        <f t="shared" si="0"/>
        <v>11.450959250020835</v>
      </c>
    </row>
    <row r="30" spans="1:4" x14ac:dyDescent="0.2">
      <c r="A30" s="62" t="s">
        <v>184</v>
      </c>
      <c r="B30" s="135">
        <v>259727.03810000001</v>
      </c>
      <c r="C30" s="135">
        <v>272846.58847000002</v>
      </c>
      <c r="D30" s="146">
        <f t="shared" si="0"/>
        <v>5.0512840195516056</v>
      </c>
    </row>
    <row r="31" spans="1:4" x14ac:dyDescent="0.2">
      <c r="A31" s="62" t="s">
        <v>185</v>
      </c>
      <c r="B31" s="135">
        <v>213991.98456000001</v>
      </c>
      <c r="C31" s="135">
        <v>244093.40276999999</v>
      </c>
      <c r="D31" s="146">
        <f t="shared" si="0"/>
        <v>14.066610145185138</v>
      </c>
    </row>
    <row r="33" spans="1:4" ht="19.5" x14ac:dyDescent="0.3">
      <c r="A33" s="155" t="s">
        <v>70</v>
      </c>
      <c r="B33" s="155"/>
      <c r="C33" s="155"/>
      <c r="D33" s="155"/>
    </row>
    <row r="34" spans="1:4" ht="15.75" x14ac:dyDescent="0.25">
      <c r="A34" s="154" t="s">
        <v>74</v>
      </c>
      <c r="B34" s="154"/>
      <c r="C34" s="154"/>
      <c r="D34" s="154"/>
    </row>
    <row r="36" spans="1:4" x14ac:dyDescent="0.2">
      <c r="A36" s="59" t="s">
        <v>72</v>
      </c>
      <c r="B36" s="60" t="s">
        <v>164</v>
      </c>
      <c r="C36" s="60" t="s">
        <v>165</v>
      </c>
      <c r="D36" s="61" t="s">
        <v>66</v>
      </c>
    </row>
    <row r="37" spans="1:4" x14ac:dyDescent="0.2">
      <c r="A37" s="62" t="s">
        <v>142</v>
      </c>
      <c r="B37" s="135">
        <v>10191.507659999999</v>
      </c>
      <c r="C37" s="135">
        <v>25097.2565</v>
      </c>
      <c r="D37" s="146">
        <v>146.2565631825272</v>
      </c>
    </row>
    <row r="38" spans="1:4" x14ac:dyDescent="0.2">
      <c r="A38" s="62" t="s">
        <v>153</v>
      </c>
      <c r="B38" s="135">
        <v>41417.644560000001</v>
      </c>
      <c r="C38" s="135">
        <v>65125.639880000002</v>
      </c>
      <c r="D38" s="146">
        <v>57.241293105539164</v>
      </c>
    </row>
    <row r="39" spans="1:4" x14ac:dyDescent="0.2">
      <c r="A39" s="62" t="s">
        <v>138</v>
      </c>
      <c r="B39" s="135">
        <v>133664.50292999999</v>
      </c>
      <c r="C39" s="135">
        <v>195264.86754000001</v>
      </c>
      <c r="D39" s="146">
        <v>46.085806822070076</v>
      </c>
    </row>
    <row r="40" spans="1:4" x14ac:dyDescent="0.2">
      <c r="A40" s="62" t="s">
        <v>163</v>
      </c>
      <c r="B40" s="135">
        <v>236204.63557000001</v>
      </c>
      <c r="C40" s="135">
        <v>328720.36252000002</v>
      </c>
      <c r="D40" s="146">
        <v>39.167616980396929</v>
      </c>
    </row>
    <row r="41" spans="1:4" x14ac:dyDescent="0.2">
      <c r="A41" s="62" t="s">
        <v>152</v>
      </c>
      <c r="B41" s="135">
        <v>1512311.71523</v>
      </c>
      <c r="C41" s="135">
        <v>2069424.1013499999</v>
      </c>
      <c r="D41" s="146">
        <v>36.838462633695293</v>
      </c>
    </row>
    <row r="42" spans="1:4" x14ac:dyDescent="0.2">
      <c r="A42" s="62" t="s">
        <v>157</v>
      </c>
      <c r="B42" s="135">
        <v>626931.87659</v>
      </c>
      <c r="C42" s="135">
        <v>853780.05258999998</v>
      </c>
      <c r="D42" s="146">
        <v>36.183863745112113</v>
      </c>
    </row>
    <row r="43" spans="1:4" x14ac:dyDescent="0.2">
      <c r="A43" s="64" t="s">
        <v>145</v>
      </c>
      <c r="B43" s="135">
        <v>134162.91104000001</v>
      </c>
      <c r="C43" s="135">
        <v>171675.01611</v>
      </c>
      <c r="D43" s="146">
        <v>27.96011563793212</v>
      </c>
    </row>
    <row r="44" spans="1:4" x14ac:dyDescent="0.2">
      <c r="A44" s="62" t="s">
        <v>150</v>
      </c>
      <c r="B44" s="135">
        <v>997802.33733999997</v>
      </c>
      <c r="C44" s="135">
        <v>1233868.4734199999</v>
      </c>
      <c r="D44" s="146">
        <v>23.658607245731549</v>
      </c>
    </row>
    <row r="45" spans="1:4" x14ac:dyDescent="0.2">
      <c r="A45" s="62" t="s">
        <v>162</v>
      </c>
      <c r="B45" s="135">
        <v>4812.4913900000001</v>
      </c>
      <c r="C45" s="135">
        <v>5836.5350200000003</v>
      </c>
      <c r="D45" s="146">
        <v>21.278866745151724</v>
      </c>
    </row>
    <row r="46" spans="1:4" x14ac:dyDescent="0.2">
      <c r="A46" s="62" t="s">
        <v>139</v>
      </c>
      <c r="B46" s="135">
        <v>82387.498179999995</v>
      </c>
      <c r="C46" s="135">
        <v>98603.987640000007</v>
      </c>
      <c r="D46" s="146">
        <v>19.683192011208124</v>
      </c>
    </row>
    <row r="48" spans="1:4" ht="19.5" x14ac:dyDescent="0.3">
      <c r="A48" s="155" t="s">
        <v>73</v>
      </c>
      <c r="B48" s="155"/>
      <c r="C48" s="155"/>
      <c r="D48" s="155"/>
    </row>
    <row r="49" spans="1:4" ht="15.75" x14ac:dyDescent="0.25">
      <c r="A49" s="154" t="s">
        <v>71</v>
      </c>
      <c r="B49" s="154"/>
      <c r="C49" s="154"/>
      <c r="D49" s="154"/>
    </row>
    <row r="51" spans="1:4" x14ac:dyDescent="0.2">
      <c r="A51" s="59" t="s">
        <v>72</v>
      </c>
      <c r="B51" s="60" t="s">
        <v>164</v>
      </c>
      <c r="C51" s="60" t="s">
        <v>165</v>
      </c>
      <c r="D51" s="61" t="s">
        <v>66</v>
      </c>
    </row>
    <row r="52" spans="1:4" x14ac:dyDescent="0.2">
      <c r="A52" s="62" t="s">
        <v>152</v>
      </c>
      <c r="B52" s="135">
        <v>1512311.71523</v>
      </c>
      <c r="C52" s="135">
        <v>2069424.1013499999</v>
      </c>
      <c r="D52" s="146">
        <v>36.838462633695293</v>
      </c>
    </row>
    <row r="53" spans="1:4" x14ac:dyDescent="0.2">
      <c r="A53" s="62" t="s">
        <v>151</v>
      </c>
      <c r="B53" s="135">
        <v>1317726.69863</v>
      </c>
      <c r="C53" s="135">
        <v>1253007.1336399999</v>
      </c>
      <c r="D53" s="146">
        <v>-4.9114558472016192</v>
      </c>
    </row>
    <row r="54" spans="1:4" x14ac:dyDescent="0.2">
      <c r="A54" s="62" t="s">
        <v>150</v>
      </c>
      <c r="B54" s="135">
        <v>997802.33733999997</v>
      </c>
      <c r="C54" s="135">
        <v>1233868.4734199999</v>
      </c>
      <c r="D54" s="146">
        <v>23.658607245731549</v>
      </c>
    </row>
    <row r="55" spans="1:4" x14ac:dyDescent="0.2">
      <c r="A55" s="62" t="s">
        <v>157</v>
      </c>
      <c r="B55" s="135">
        <v>626931.87659</v>
      </c>
      <c r="C55" s="135">
        <v>853780.05258999998</v>
      </c>
      <c r="D55" s="146">
        <v>36.183863745112113</v>
      </c>
    </row>
    <row r="56" spans="1:4" x14ac:dyDescent="0.2">
      <c r="A56" s="62" t="s">
        <v>147</v>
      </c>
      <c r="B56" s="135">
        <v>596370.85843000002</v>
      </c>
      <c r="C56" s="135">
        <v>615857.92750999995</v>
      </c>
      <c r="D56" s="146">
        <v>3.26760920734817</v>
      </c>
    </row>
    <row r="57" spans="1:4" x14ac:dyDescent="0.2">
      <c r="A57" s="62" t="s">
        <v>154</v>
      </c>
      <c r="B57" s="135">
        <v>626645.54021999997</v>
      </c>
      <c r="C57" s="135">
        <v>605118.67393000005</v>
      </c>
      <c r="D57" s="146">
        <v>-3.4352540484757048</v>
      </c>
    </row>
    <row r="58" spans="1:4" x14ac:dyDescent="0.2">
      <c r="A58" s="62" t="s">
        <v>137</v>
      </c>
      <c r="B58" s="135">
        <v>460617.42556</v>
      </c>
      <c r="C58" s="135">
        <v>525488.72270000004</v>
      </c>
      <c r="D58" s="146">
        <v>14.083552540621341</v>
      </c>
    </row>
    <row r="59" spans="1:4" x14ac:dyDescent="0.2">
      <c r="A59" s="62" t="s">
        <v>156</v>
      </c>
      <c r="B59" s="135">
        <v>423834.37780999998</v>
      </c>
      <c r="C59" s="135">
        <v>467108.71944000002</v>
      </c>
      <c r="D59" s="146">
        <v>10.210200940660689</v>
      </c>
    </row>
    <row r="60" spans="1:4" x14ac:dyDescent="0.2">
      <c r="A60" s="62" t="s">
        <v>155</v>
      </c>
      <c r="B60" s="135">
        <v>375920.39789999998</v>
      </c>
      <c r="C60" s="135">
        <v>390501.36377</v>
      </c>
      <c r="D60" s="146">
        <v>3.8787376134557983</v>
      </c>
    </row>
    <row r="61" spans="1:4" x14ac:dyDescent="0.2">
      <c r="A61" s="62" t="s">
        <v>163</v>
      </c>
      <c r="B61" s="135">
        <v>236204.63557000001</v>
      </c>
      <c r="C61" s="135">
        <v>328720.36252000002</v>
      </c>
      <c r="D61" s="146">
        <v>39.167616980396929</v>
      </c>
    </row>
    <row r="63" spans="1:4" ht="19.5" x14ac:dyDescent="0.3">
      <c r="A63" s="155" t="s">
        <v>75</v>
      </c>
      <c r="B63" s="155"/>
      <c r="C63" s="155"/>
      <c r="D63" s="155"/>
    </row>
    <row r="64" spans="1:4" ht="15.75" x14ac:dyDescent="0.25">
      <c r="A64" s="154" t="s">
        <v>76</v>
      </c>
      <c r="B64" s="154"/>
      <c r="C64" s="154"/>
      <c r="D64" s="154"/>
    </row>
    <row r="66" spans="1:4" x14ac:dyDescent="0.2">
      <c r="A66" s="59" t="s">
        <v>77</v>
      </c>
      <c r="B66" s="60" t="s">
        <v>164</v>
      </c>
      <c r="C66" s="60" t="s">
        <v>165</v>
      </c>
      <c r="D66" s="61" t="s">
        <v>66</v>
      </c>
    </row>
    <row r="67" spans="1:4" x14ac:dyDescent="0.2">
      <c r="A67" s="62" t="s">
        <v>186</v>
      </c>
      <c r="B67" s="63">
        <v>4142257.8726300001</v>
      </c>
      <c r="C67" s="63">
        <v>4304088.0122600002</v>
      </c>
      <c r="D67" s="136">
        <f>(C67-B67)/B67</f>
        <v>3.9068098753410302E-2</v>
      </c>
    </row>
    <row r="68" spans="1:4" x14ac:dyDescent="0.2">
      <c r="A68" s="62" t="s">
        <v>187</v>
      </c>
      <c r="B68" s="63">
        <v>767245.41125</v>
      </c>
      <c r="C68" s="63">
        <v>1004661.7557100001</v>
      </c>
      <c r="D68" s="136">
        <f t="shared" ref="D68:D76" si="1">(C68-B68)/B68</f>
        <v>0.30943990146933581</v>
      </c>
    </row>
    <row r="69" spans="1:4" x14ac:dyDescent="0.2">
      <c r="A69" s="62" t="s">
        <v>188</v>
      </c>
      <c r="B69" s="63">
        <v>736233.61245999997</v>
      </c>
      <c r="C69" s="63">
        <v>1003422.67156</v>
      </c>
      <c r="D69" s="136">
        <f t="shared" si="1"/>
        <v>0.3629134211996014</v>
      </c>
    </row>
    <row r="70" spans="1:4" x14ac:dyDescent="0.2">
      <c r="A70" s="62" t="s">
        <v>189</v>
      </c>
      <c r="B70" s="63">
        <v>605715.86708999996</v>
      </c>
      <c r="C70" s="63">
        <v>663495.38742000004</v>
      </c>
      <c r="D70" s="136">
        <f t="shared" si="1"/>
        <v>9.5390468484153057E-2</v>
      </c>
    </row>
    <row r="71" spans="1:4" x14ac:dyDescent="0.2">
      <c r="A71" s="62" t="s">
        <v>190</v>
      </c>
      <c r="B71" s="63">
        <v>426670.21269000001</v>
      </c>
      <c r="C71" s="63">
        <v>493908.88082000002</v>
      </c>
      <c r="D71" s="136">
        <f t="shared" si="1"/>
        <v>0.15758931870609091</v>
      </c>
    </row>
    <row r="72" spans="1:4" x14ac:dyDescent="0.2">
      <c r="A72" s="62" t="s">
        <v>191</v>
      </c>
      <c r="B72" s="63">
        <v>123681.55175</v>
      </c>
      <c r="C72" s="63">
        <v>454536.98277</v>
      </c>
      <c r="D72" s="136">
        <f t="shared" si="1"/>
        <v>2.6750588615573383</v>
      </c>
    </row>
    <row r="73" spans="1:4" x14ac:dyDescent="0.2">
      <c r="A73" s="62" t="s">
        <v>192</v>
      </c>
      <c r="B73" s="63">
        <v>480599.61851</v>
      </c>
      <c r="C73" s="63">
        <v>449482.88718999998</v>
      </c>
      <c r="D73" s="136">
        <f t="shared" si="1"/>
        <v>-6.4745642987547578E-2</v>
      </c>
    </row>
    <row r="74" spans="1:4" x14ac:dyDescent="0.2">
      <c r="A74" s="62" t="s">
        <v>193</v>
      </c>
      <c r="B74" s="63">
        <v>198294.02849999999</v>
      </c>
      <c r="C74" s="63">
        <v>220611.15734000001</v>
      </c>
      <c r="D74" s="136">
        <f t="shared" si="1"/>
        <v>0.11254564249270886</v>
      </c>
    </row>
    <row r="75" spans="1:4" x14ac:dyDescent="0.2">
      <c r="A75" s="62" t="s">
        <v>194</v>
      </c>
      <c r="B75" s="63">
        <v>217448.02858000001</v>
      </c>
      <c r="C75" s="63">
        <v>192981.22458000001</v>
      </c>
      <c r="D75" s="136">
        <f t="shared" si="1"/>
        <v>-0.11251793892901893</v>
      </c>
    </row>
    <row r="76" spans="1:4" x14ac:dyDescent="0.2">
      <c r="A76" s="62" t="s">
        <v>195</v>
      </c>
      <c r="B76" s="63">
        <v>129839.88821</v>
      </c>
      <c r="C76" s="63">
        <v>158217.07767999999</v>
      </c>
      <c r="D76" s="136">
        <f t="shared" si="1"/>
        <v>0.21855525186607816</v>
      </c>
    </row>
    <row r="78" spans="1:4" ht="19.5" x14ac:dyDescent="0.3">
      <c r="A78" s="155" t="s">
        <v>78</v>
      </c>
      <c r="B78" s="155"/>
      <c r="C78" s="155"/>
      <c r="D78" s="155"/>
    </row>
    <row r="79" spans="1:4" ht="15.75" x14ac:dyDescent="0.25">
      <c r="A79" s="154" t="s">
        <v>79</v>
      </c>
      <c r="B79" s="154"/>
      <c r="C79" s="154"/>
      <c r="D79" s="154"/>
    </row>
    <row r="81" spans="1:4" x14ac:dyDescent="0.2">
      <c r="A81" s="59" t="s">
        <v>77</v>
      </c>
      <c r="B81" s="60" t="s">
        <v>164</v>
      </c>
      <c r="C81" s="60" t="s">
        <v>165</v>
      </c>
      <c r="D81" s="61" t="s">
        <v>66</v>
      </c>
    </row>
    <row r="82" spans="1:4" x14ac:dyDescent="0.2">
      <c r="A82" s="62" t="s">
        <v>196</v>
      </c>
      <c r="B82" s="63">
        <v>8569.3782599999995</v>
      </c>
      <c r="C82" s="63">
        <v>45118.80689</v>
      </c>
      <c r="D82" s="146">
        <v>426.51202363892378</v>
      </c>
    </row>
    <row r="83" spans="1:4" x14ac:dyDescent="0.2">
      <c r="A83" s="62" t="s">
        <v>197</v>
      </c>
      <c r="B83" s="63">
        <v>22.884429999999998</v>
      </c>
      <c r="C83" s="63">
        <v>117.18812</v>
      </c>
      <c r="D83" s="146">
        <v>412.0866895089805</v>
      </c>
    </row>
    <row r="84" spans="1:4" x14ac:dyDescent="0.2">
      <c r="A84" s="62" t="s">
        <v>191</v>
      </c>
      <c r="B84" s="63">
        <v>123681.55175</v>
      </c>
      <c r="C84" s="63">
        <v>454536.98277</v>
      </c>
      <c r="D84" s="146">
        <v>267.50588615573378</v>
      </c>
    </row>
    <row r="85" spans="1:4" x14ac:dyDescent="0.2">
      <c r="A85" s="62" t="s">
        <v>198</v>
      </c>
      <c r="B85" s="63">
        <v>5737.6903499999999</v>
      </c>
      <c r="C85" s="63">
        <v>17392.87271</v>
      </c>
      <c r="D85" s="146">
        <v>203.13369403073483</v>
      </c>
    </row>
    <row r="86" spans="1:4" x14ac:dyDescent="0.2">
      <c r="A86" s="62" t="s">
        <v>199</v>
      </c>
      <c r="B86" s="63">
        <v>249.42062000000001</v>
      </c>
      <c r="C86" s="63">
        <v>615.77896999999996</v>
      </c>
      <c r="D86" s="146">
        <v>146.8837460190741</v>
      </c>
    </row>
    <row r="87" spans="1:4" x14ac:dyDescent="0.2">
      <c r="A87" s="62" t="s">
        <v>200</v>
      </c>
      <c r="B87" s="63">
        <v>1859.75154</v>
      </c>
      <c r="C87" s="63">
        <v>4241.3187600000001</v>
      </c>
      <c r="D87" s="146">
        <v>128.0583545047098</v>
      </c>
    </row>
    <row r="88" spans="1:4" x14ac:dyDescent="0.2">
      <c r="A88" s="62" t="s">
        <v>201</v>
      </c>
      <c r="B88" s="63">
        <v>13.88977</v>
      </c>
      <c r="C88" s="63">
        <v>31.123940000000001</v>
      </c>
      <c r="D88" s="146">
        <v>124.07815248200653</v>
      </c>
    </row>
    <row r="89" spans="1:4" x14ac:dyDescent="0.2">
      <c r="A89" s="62" t="s">
        <v>202</v>
      </c>
      <c r="B89" s="63">
        <v>19380.687669999999</v>
      </c>
      <c r="C89" s="63">
        <v>43329.770140000001</v>
      </c>
      <c r="D89" s="146">
        <v>123.57189217321512</v>
      </c>
    </row>
    <row r="90" spans="1:4" x14ac:dyDescent="0.2">
      <c r="A90" s="62" t="s">
        <v>203</v>
      </c>
      <c r="B90" s="63">
        <v>13216.88027</v>
      </c>
      <c r="C90" s="63">
        <v>29523.756109999998</v>
      </c>
      <c r="D90" s="146">
        <v>123.37915988399885</v>
      </c>
    </row>
    <row r="91" spans="1:4" x14ac:dyDescent="0.2">
      <c r="A91" s="62" t="s">
        <v>204</v>
      </c>
      <c r="B91" s="63">
        <v>3817.3440999999998</v>
      </c>
      <c r="C91" s="63">
        <v>7671.77387</v>
      </c>
      <c r="D91" s="146">
        <v>100.97150450754492</v>
      </c>
    </row>
    <row r="92" spans="1:4" x14ac:dyDescent="0.2">
      <c r="A92" s="67" t="s">
        <v>123</v>
      </c>
    </row>
  </sheetData>
  <mergeCells count="12">
    <mergeCell ref="A79:D79"/>
    <mergeCell ref="A2:D2"/>
    <mergeCell ref="A3:D3"/>
    <mergeCell ref="A18:D18"/>
    <mergeCell ref="A19:D19"/>
    <mergeCell ref="A33:D33"/>
    <mergeCell ref="A34:D34"/>
    <mergeCell ref="A48:D48"/>
    <mergeCell ref="A49:D49"/>
    <mergeCell ref="A63:D63"/>
    <mergeCell ref="A64:D64"/>
    <mergeCell ref="A78:D7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zoomScale="70" zoomScaleNormal="70" workbookViewId="0">
      <selection activeCell="A51" sqref="A51"/>
    </sheetView>
  </sheetViews>
  <sheetFormatPr defaultColWidth="9.140625" defaultRowHeight="12.75" x14ac:dyDescent="0.2"/>
  <cols>
    <col min="1" max="1" width="44.7109375" style="19" customWidth="1"/>
    <col min="2" max="2" width="16" style="21" customWidth="1"/>
    <col min="3" max="3" width="16" style="19" customWidth="1"/>
    <col min="4" max="4" width="10.28515625" style="19" customWidth="1"/>
    <col min="5" max="5" width="13.85546875" style="19" bestFit="1" customWidth="1"/>
    <col min="6" max="7" width="14.85546875" style="19" bestFit="1" customWidth="1"/>
    <col min="8" max="8" width="9.5703125" style="19" bestFit="1" customWidth="1"/>
    <col min="9" max="9" width="13.85546875" style="19" bestFit="1" customWidth="1"/>
    <col min="10" max="11" width="14.140625" style="19" bestFit="1" customWidth="1"/>
    <col min="12" max="12" width="9.5703125" style="19" bestFit="1" customWidth="1"/>
    <col min="13" max="13" width="10.5703125" style="19" bestFit="1" customWidth="1"/>
    <col min="14" max="16384" width="9.140625" style="19"/>
  </cols>
  <sheetData>
    <row r="1" spans="1:13" ht="26.25" x14ac:dyDescent="0.4">
      <c r="B1" s="153" t="s">
        <v>124</v>
      </c>
      <c r="C1" s="153"/>
      <c r="D1" s="153"/>
      <c r="E1" s="153"/>
      <c r="F1" s="153"/>
      <c r="G1" s="153"/>
      <c r="H1" s="153"/>
      <c r="I1" s="153"/>
      <c r="J1" s="153"/>
    </row>
    <row r="2" spans="1:13" x14ac:dyDescent="0.2">
      <c r="D2" s="20"/>
    </row>
    <row r="3" spans="1:13" x14ac:dyDescent="0.2">
      <c r="D3" s="20"/>
    </row>
    <row r="4" spans="1:13" x14ac:dyDescent="0.2">
      <c r="B4" s="22"/>
      <c r="C4" s="20"/>
      <c r="D4" s="20"/>
      <c r="E4" s="20"/>
      <c r="F4" s="20"/>
      <c r="G4" s="20"/>
      <c r="H4" s="20"/>
      <c r="I4" s="20"/>
    </row>
    <row r="5" spans="1:13" ht="26.25" x14ac:dyDescent="0.2">
      <c r="A5" s="156" t="s">
        <v>116</v>
      </c>
      <c r="B5" s="157"/>
      <c r="C5" s="157"/>
      <c r="D5" s="157"/>
      <c r="E5" s="157"/>
      <c r="F5" s="157"/>
      <c r="G5" s="157"/>
      <c r="H5" s="157"/>
      <c r="I5" s="157"/>
      <c r="J5" s="157"/>
      <c r="K5" s="157"/>
      <c r="L5" s="157"/>
      <c r="M5" s="158"/>
    </row>
    <row r="6" spans="1:13" ht="18" x14ac:dyDescent="0.2">
      <c r="A6" s="70"/>
      <c r="B6" s="149" t="str">
        <f>SEKTOR_USD!B6</f>
        <v>1 - 31 OCAK</v>
      </c>
      <c r="C6" s="149"/>
      <c r="D6" s="149"/>
      <c r="E6" s="149"/>
      <c r="F6" s="149" t="str">
        <f>SEKTOR_USD!F6</f>
        <v>1 OCAK  -  31 OCAK</v>
      </c>
      <c r="G6" s="149"/>
      <c r="H6" s="149"/>
      <c r="I6" s="149"/>
      <c r="J6" s="149" t="s">
        <v>106</v>
      </c>
      <c r="K6" s="149"/>
      <c r="L6" s="149"/>
      <c r="M6" s="149"/>
    </row>
    <row r="7" spans="1:13" ht="30" x14ac:dyDescent="0.25">
      <c r="A7" s="71" t="s">
        <v>1</v>
      </c>
      <c r="B7" s="5">
        <f>SEKTOR_USD!B7</f>
        <v>2016</v>
      </c>
      <c r="C7" s="6">
        <f>SEKTOR_USD!C7</f>
        <v>2017</v>
      </c>
      <c r="D7" s="7" t="s">
        <v>120</v>
      </c>
      <c r="E7" s="7" t="s">
        <v>121</v>
      </c>
      <c r="F7" s="5">
        <f>SEKTOR_USD!F7</f>
        <v>2016</v>
      </c>
      <c r="G7" s="6">
        <f>SEKTOR_USD!G7</f>
        <v>2017</v>
      </c>
      <c r="H7" s="7" t="s">
        <v>120</v>
      </c>
      <c r="I7" s="7" t="s">
        <v>121</v>
      </c>
      <c r="J7" s="5" t="str">
        <f>SEKTOR_USD!J7</f>
        <v>2015 - 2016</v>
      </c>
      <c r="K7" s="6" t="str">
        <f>SEKTOR_USD!K7</f>
        <v>2016 - 2017</v>
      </c>
      <c r="L7" s="7" t="s">
        <v>120</v>
      </c>
      <c r="M7" s="7" t="s">
        <v>111</v>
      </c>
    </row>
    <row r="8" spans="1:13" ht="16.5" x14ac:dyDescent="0.25">
      <c r="A8" s="72" t="s">
        <v>2</v>
      </c>
      <c r="B8" s="73">
        <f>SEKTOR_USD!B8*$B$53</f>
        <v>4359304.7240157537</v>
      </c>
      <c r="C8" s="73">
        <f>SEKTOR_USD!C8*$C$53</f>
        <v>6213778.3529164884</v>
      </c>
      <c r="D8" s="74">
        <f t="shared" ref="D8:D43" si="0">(C8-B8)/B8*100</f>
        <v>42.540582645766719</v>
      </c>
      <c r="E8" s="74">
        <f>C8/C$44*100</f>
        <v>15.778956709794794</v>
      </c>
      <c r="F8" s="73">
        <f>SEKTOR_USD!F8*$B$54</f>
        <v>4359304.7240157537</v>
      </c>
      <c r="G8" s="73">
        <f>SEKTOR_USD!G8*$C$54</f>
        <v>6213778.3529164884</v>
      </c>
      <c r="H8" s="74">
        <f t="shared" ref="H8:H43" si="1">(G8-F8)/F8*100</f>
        <v>42.540582645766719</v>
      </c>
      <c r="I8" s="74">
        <f>G8/G$44*100</f>
        <v>15.778956709794794</v>
      </c>
      <c r="J8" s="73">
        <f>SEKTOR_USD!J8*$B$55</f>
        <v>56289997.831305273</v>
      </c>
      <c r="K8" s="73">
        <f>SEKTOR_USD!K8*$C$55</f>
        <v>63055790.579670303</v>
      </c>
      <c r="L8" s="74">
        <f t="shared" ref="L8:L43" si="2">(K8-J8)/J8*100</f>
        <v>12.01952923970852</v>
      </c>
      <c r="M8" s="74">
        <f>K8/K$44*100</f>
        <v>15.360199631478078</v>
      </c>
    </row>
    <row r="9" spans="1:13" s="23" customFormat="1" ht="15.75" x14ac:dyDescent="0.25">
      <c r="A9" s="75" t="s">
        <v>3</v>
      </c>
      <c r="B9" s="76">
        <f>SEKTOR_USD!B9*$B$53</f>
        <v>3139576.2595760338</v>
      </c>
      <c r="C9" s="76">
        <f>SEKTOR_USD!C9*$C$53</f>
        <v>4401005.4625016991</v>
      </c>
      <c r="D9" s="77">
        <f t="shared" si="0"/>
        <v>40.178326583983278</v>
      </c>
      <c r="E9" s="77">
        <f t="shared" ref="E9:E44" si="3">C9/C$44*100</f>
        <v>11.175692264560894</v>
      </c>
      <c r="F9" s="76">
        <f>SEKTOR_USD!F9*$B$54</f>
        <v>3139576.2595760338</v>
      </c>
      <c r="G9" s="76">
        <f>SEKTOR_USD!G9*$C$54</f>
        <v>4401005.4625016991</v>
      </c>
      <c r="H9" s="77">
        <f t="shared" si="1"/>
        <v>40.178326583983278</v>
      </c>
      <c r="I9" s="77">
        <f t="shared" ref="I9:I44" si="4">G9/G$44*100</f>
        <v>11.175692264560894</v>
      </c>
      <c r="J9" s="76">
        <f>SEKTOR_USD!J9*$B$55</f>
        <v>40575283.333531871</v>
      </c>
      <c r="K9" s="76">
        <f>SEKTOR_USD!K9*$C$55</f>
        <v>44318719.949584246</v>
      </c>
      <c r="L9" s="77">
        <f t="shared" si="2"/>
        <v>9.2259038224848471</v>
      </c>
      <c r="M9" s="77">
        <f t="shared" ref="M9:M44" si="5">K9/K$44*100</f>
        <v>10.795905968018449</v>
      </c>
    </row>
    <row r="10" spans="1:13" ht="14.25" x14ac:dyDescent="0.2">
      <c r="A10" s="14" t="str">
        <f>SEKTOR_USD!A10</f>
        <v xml:space="preserve"> Hububat, Bakliyat, Yağlı Tohumlar ve Mamulleri </v>
      </c>
      <c r="B10" s="78">
        <f>SEKTOR_USD!B10*$B$53</f>
        <v>1382681.3880460078</v>
      </c>
      <c r="C10" s="78">
        <f>SEKTOR_USD!C10*$C$53</f>
        <v>1965590.5672593501</v>
      </c>
      <c r="D10" s="79">
        <f t="shared" si="0"/>
        <v>42.157881363913049</v>
      </c>
      <c r="E10" s="79">
        <f t="shared" si="3"/>
        <v>4.9913219797112891</v>
      </c>
      <c r="F10" s="78">
        <f>SEKTOR_USD!F10*$B$54</f>
        <v>1382681.3880460078</v>
      </c>
      <c r="G10" s="78">
        <f>SEKTOR_USD!G10*$C$54</f>
        <v>1965590.5672593501</v>
      </c>
      <c r="H10" s="79">
        <f t="shared" si="1"/>
        <v>42.157881363913049</v>
      </c>
      <c r="I10" s="79">
        <f t="shared" si="4"/>
        <v>4.9913219797112891</v>
      </c>
      <c r="J10" s="78">
        <f>SEKTOR_USD!J10*$B$55</f>
        <v>16741531.993225425</v>
      </c>
      <c r="K10" s="78">
        <f>SEKTOR_USD!K10*$C$55</f>
        <v>19830590.680133909</v>
      </c>
      <c r="L10" s="79">
        <f t="shared" si="2"/>
        <v>18.451469603609109</v>
      </c>
      <c r="M10" s="79">
        <f t="shared" si="5"/>
        <v>4.8306718361119332</v>
      </c>
    </row>
    <row r="11" spans="1:13" ht="14.25" x14ac:dyDescent="0.2">
      <c r="A11" s="14" t="str">
        <f>SEKTOR_USD!A11</f>
        <v xml:space="preserve"> Yaş Meyve ve Sebze  </v>
      </c>
      <c r="B11" s="78">
        <f>SEKTOR_USD!B11*$B$53</f>
        <v>401234.10489527392</v>
      </c>
      <c r="C11" s="78">
        <f>SEKTOR_USD!C11*$C$53</f>
        <v>730388.23703337007</v>
      </c>
      <c r="D11" s="79">
        <f t="shared" si="0"/>
        <v>82.035432213323105</v>
      </c>
      <c r="E11" s="79">
        <f t="shared" si="3"/>
        <v>1.8547112109468213</v>
      </c>
      <c r="F11" s="78">
        <f>SEKTOR_USD!F11*$B$54</f>
        <v>401234.10489527392</v>
      </c>
      <c r="G11" s="78">
        <f>SEKTOR_USD!G11*$C$54</f>
        <v>730388.23703337007</v>
      </c>
      <c r="H11" s="79">
        <f t="shared" si="1"/>
        <v>82.035432213323105</v>
      </c>
      <c r="I11" s="79">
        <f t="shared" si="4"/>
        <v>1.8547112109468213</v>
      </c>
      <c r="J11" s="78">
        <f>SEKTOR_USD!J11*$B$55</f>
        <v>5562690.1828587633</v>
      </c>
      <c r="K11" s="78">
        <f>SEKTOR_USD!K11*$C$55</f>
        <v>6297102.7092015753</v>
      </c>
      <c r="L11" s="79">
        <f t="shared" si="2"/>
        <v>13.202470427094406</v>
      </c>
      <c r="M11" s="79">
        <f t="shared" si="5"/>
        <v>1.5339551502577227</v>
      </c>
    </row>
    <row r="12" spans="1:13" ht="14.25" x14ac:dyDescent="0.2">
      <c r="A12" s="14" t="str">
        <f>SEKTOR_USD!A12</f>
        <v xml:space="preserve"> Meyve Sebze Mamulleri </v>
      </c>
      <c r="B12" s="78">
        <f>SEKTOR_USD!B12*$B$53</f>
        <v>247310.79203672396</v>
      </c>
      <c r="C12" s="78">
        <f>SEKTOR_USD!C12*$C$53</f>
        <v>368828.21576742001</v>
      </c>
      <c r="D12" s="79">
        <f t="shared" si="0"/>
        <v>49.135511932148738</v>
      </c>
      <c r="E12" s="79">
        <f t="shared" si="3"/>
        <v>0.93658384953712404</v>
      </c>
      <c r="F12" s="78">
        <f>SEKTOR_USD!F12*$B$54</f>
        <v>247310.79203672396</v>
      </c>
      <c r="G12" s="78">
        <f>SEKTOR_USD!G12*$C$54</f>
        <v>368828.21576742001</v>
      </c>
      <c r="H12" s="79">
        <f t="shared" si="1"/>
        <v>49.135511932148738</v>
      </c>
      <c r="I12" s="79">
        <f t="shared" si="4"/>
        <v>0.93658384953712404</v>
      </c>
      <c r="J12" s="78">
        <f>SEKTOR_USD!J12*$B$55</f>
        <v>3618774.634608753</v>
      </c>
      <c r="K12" s="78">
        <f>SEKTOR_USD!K12*$C$55</f>
        <v>4129514.8954303232</v>
      </c>
      <c r="L12" s="79">
        <f t="shared" si="2"/>
        <v>14.113624427921561</v>
      </c>
      <c r="M12" s="79">
        <f t="shared" si="5"/>
        <v>1.0059373229938138</v>
      </c>
    </row>
    <row r="13" spans="1:13" ht="14.25" x14ac:dyDescent="0.2">
      <c r="A13" s="14" t="str">
        <f>SEKTOR_USD!A13</f>
        <v xml:space="preserve"> Kuru Meyve ve Mamulleri  </v>
      </c>
      <c r="B13" s="78">
        <f>SEKTOR_USD!B13*$B$53</f>
        <v>269355.91202723398</v>
      </c>
      <c r="C13" s="78">
        <f>SEKTOR_USD!C13*$C$53</f>
        <v>361364.73802745499</v>
      </c>
      <c r="D13" s="79">
        <f t="shared" si="0"/>
        <v>34.158829226261126</v>
      </c>
      <c r="E13" s="79">
        <f t="shared" si="3"/>
        <v>0.91763146896047354</v>
      </c>
      <c r="F13" s="78">
        <f>SEKTOR_USD!F13*$B$54</f>
        <v>269355.91202723398</v>
      </c>
      <c r="G13" s="78">
        <f>SEKTOR_USD!G13*$C$54</f>
        <v>361364.73802745499</v>
      </c>
      <c r="H13" s="79">
        <f t="shared" si="1"/>
        <v>34.158829226261126</v>
      </c>
      <c r="I13" s="79">
        <f t="shared" si="4"/>
        <v>0.91763146896047354</v>
      </c>
      <c r="J13" s="78">
        <f>SEKTOR_USD!J13*$B$55</f>
        <v>3705163.8839980969</v>
      </c>
      <c r="K13" s="78">
        <f>SEKTOR_USD!K13*$C$55</f>
        <v>4027452.2434882168</v>
      </c>
      <c r="L13" s="79">
        <f t="shared" si="2"/>
        <v>8.6983563907124974</v>
      </c>
      <c r="M13" s="79">
        <f t="shared" si="5"/>
        <v>0.98107517006008682</v>
      </c>
    </row>
    <row r="14" spans="1:13" ht="14.25" x14ac:dyDescent="0.2">
      <c r="A14" s="14" t="str">
        <f>SEKTOR_USD!A14</f>
        <v xml:space="preserve"> Fındık ve Mamulleri </v>
      </c>
      <c r="B14" s="78">
        <f>SEKTOR_USD!B14*$B$53</f>
        <v>535561.80741781194</v>
      </c>
      <c r="C14" s="78">
        <f>SEKTOR_USD!C14*$C$53</f>
        <v>582755.11933944002</v>
      </c>
      <c r="D14" s="79">
        <f t="shared" si="0"/>
        <v>8.8119263300661022</v>
      </c>
      <c r="E14" s="79">
        <f t="shared" si="3"/>
        <v>1.4798190856216249</v>
      </c>
      <c r="F14" s="78">
        <f>SEKTOR_USD!F14*$B$54</f>
        <v>535561.80741781194</v>
      </c>
      <c r="G14" s="78">
        <f>SEKTOR_USD!G14*$C$54</f>
        <v>582755.11933944002</v>
      </c>
      <c r="H14" s="79">
        <f t="shared" si="1"/>
        <v>8.8119263300661022</v>
      </c>
      <c r="I14" s="79">
        <f t="shared" si="4"/>
        <v>1.4798190856216249</v>
      </c>
      <c r="J14" s="78">
        <f>SEKTOR_USD!J14*$B$55</f>
        <v>7669992.1860925164</v>
      </c>
      <c r="K14" s="78">
        <f>SEKTOR_USD!K14*$C$55</f>
        <v>6064554.7728614975</v>
      </c>
      <c r="L14" s="79">
        <f t="shared" si="2"/>
        <v>-20.931408719581896</v>
      </c>
      <c r="M14" s="79">
        <f t="shared" si="5"/>
        <v>1.4773071771971249</v>
      </c>
    </row>
    <row r="15" spans="1:13" ht="14.25" x14ac:dyDescent="0.2">
      <c r="A15" s="14" t="str">
        <f>SEKTOR_USD!A15</f>
        <v xml:space="preserve"> Zeytin ve Zeytinyağı </v>
      </c>
      <c r="B15" s="78">
        <f>SEKTOR_USD!B15*$B$53</f>
        <v>30592.867693787997</v>
      </c>
      <c r="C15" s="78">
        <f>SEKTOR_USD!C15*$C$53</f>
        <v>93876.287938249996</v>
      </c>
      <c r="D15" s="79">
        <f t="shared" si="0"/>
        <v>206.85677746160405</v>
      </c>
      <c r="E15" s="79">
        <f t="shared" si="3"/>
        <v>0.23838473137018668</v>
      </c>
      <c r="F15" s="78">
        <f>SEKTOR_USD!F15*$B$54</f>
        <v>30592.867693787997</v>
      </c>
      <c r="G15" s="78">
        <f>SEKTOR_USD!G15*$C$54</f>
        <v>93876.287938249996</v>
      </c>
      <c r="H15" s="79">
        <f t="shared" si="1"/>
        <v>206.85677746160405</v>
      </c>
      <c r="I15" s="79">
        <f t="shared" si="4"/>
        <v>0.23838473137018668</v>
      </c>
      <c r="J15" s="78">
        <f>SEKTOR_USD!J15*$B$55</f>
        <v>508350.60856045404</v>
      </c>
      <c r="K15" s="78">
        <f>SEKTOR_USD!K15*$C$55</f>
        <v>634918.06110571208</v>
      </c>
      <c r="L15" s="79">
        <f t="shared" si="2"/>
        <v>24.897669131088765</v>
      </c>
      <c r="M15" s="79">
        <f t="shared" si="5"/>
        <v>0.15466411694406715</v>
      </c>
    </row>
    <row r="16" spans="1:13" ht="14.25" x14ac:dyDescent="0.2">
      <c r="A16" s="14" t="str">
        <f>SEKTOR_USD!A16</f>
        <v xml:space="preserve"> Tütün </v>
      </c>
      <c r="B16" s="78">
        <f>SEKTOR_USD!B16*$B$53</f>
        <v>253687.31267493597</v>
      </c>
      <c r="C16" s="78">
        <f>SEKTOR_USD!C16*$C$53</f>
        <v>271387.78589570004</v>
      </c>
      <c r="D16" s="79">
        <f t="shared" si="0"/>
        <v>6.9772796416684439</v>
      </c>
      <c r="E16" s="79">
        <f t="shared" si="3"/>
        <v>0.68914851512291486</v>
      </c>
      <c r="F16" s="78">
        <f>SEKTOR_USD!F16*$B$54</f>
        <v>253687.31267493597</v>
      </c>
      <c r="G16" s="78">
        <f>SEKTOR_USD!G16*$C$54</f>
        <v>271387.78589570004</v>
      </c>
      <c r="H16" s="79">
        <f t="shared" si="1"/>
        <v>6.9772796416684439</v>
      </c>
      <c r="I16" s="79">
        <f t="shared" si="4"/>
        <v>0.68914851512291486</v>
      </c>
      <c r="J16" s="78">
        <f>SEKTOR_USD!J16*$B$55</f>
        <v>2552810.8832684481</v>
      </c>
      <c r="K16" s="78">
        <f>SEKTOR_USD!K16*$C$55</f>
        <v>3081077.6216686023</v>
      </c>
      <c r="L16" s="79">
        <f t="shared" si="2"/>
        <v>20.693532053725693</v>
      </c>
      <c r="M16" s="79">
        <f t="shared" si="5"/>
        <v>0.7505411781192971</v>
      </c>
    </row>
    <row r="17" spans="1:13" ht="14.25" x14ac:dyDescent="0.2">
      <c r="A17" s="14" t="str">
        <f>SEKTOR_USD!A17</f>
        <v xml:space="preserve"> Süs Bitkileri ve Mam.</v>
      </c>
      <c r="B17" s="78">
        <f>SEKTOR_USD!B17*$B$53</f>
        <v>19152.074784257999</v>
      </c>
      <c r="C17" s="78">
        <f>SEKTOR_USD!C17*$C$53</f>
        <v>26814.511240715001</v>
      </c>
      <c r="D17" s="79">
        <f t="shared" si="0"/>
        <v>40.008388348374261</v>
      </c>
      <c r="E17" s="79">
        <f t="shared" si="3"/>
        <v>6.809142329046225E-2</v>
      </c>
      <c r="F17" s="78">
        <f>SEKTOR_USD!F17*$B$54</f>
        <v>19152.074784257999</v>
      </c>
      <c r="G17" s="78">
        <f>SEKTOR_USD!G17*$C$54</f>
        <v>26814.511240715001</v>
      </c>
      <c r="H17" s="79">
        <f t="shared" si="1"/>
        <v>40.008388348374261</v>
      </c>
      <c r="I17" s="79">
        <f t="shared" si="4"/>
        <v>6.809142329046225E-2</v>
      </c>
      <c r="J17" s="78">
        <f>SEKTOR_USD!J17*$B$55</f>
        <v>215968.96091941197</v>
      </c>
      <c r="K17" s="78">
        <f>SEKTOR_USD!K17*$C$55</f>
        <v>253508.965694415</v>
      </c>
      <c r="L17" s="79">
        <f t="shared" si="2"/>
        <v>17.382129642699422</v>
      </c>
      <c r="M17" s="79">
        <f t="shared" si="5"/>
        <v>6.1754016334404388E-2</v>
      </c>
    </row>
    <row r="18" spans="1:13" s="23" customFormat="1" ht="15.75" x14ac:dyDescent="0.25">
      <c r="A18" s="75" t="s">
        <v>12</v>
      </c>
      <c r="B18" s="76">
        <f>SEKTOR_USD!B18*$B$53</f>
        <v>402730.22635987197</v>
      </c>
      <c r="C18" s="76">
        <f>SEKTOR_USD!C18*$C$53</f>
        <v>642150.39775945502</v>
      </c>
      <c r="D18" s="77">
        <f t="shared" si="0"/>
        <v>59.449267953789445</v>
      </c>
      <c r="E18" s="77">
        <f t="shared" si="3"/>
        <v>1.6306444729667893</v>
      </c>
      <c r="F18" s="76">
        <f>SEKTOR_USD!F18*$B$54</f>
        <v>402730.22635987197</v>
      </c>
      <c r="G18" s="76">
        <f>SEKTOR_USD!G18*$C$54</f>
        <v>642150.39775945502</v>
      </c>
      <c r="H18" s="77">
        <f t="shared" si="1"/>
        <v>59.449267953789445</v>
      </c>
      <c r="I18" s="77">
        <f t="shared" si="4"/>
        <v>1.6306444729667893</v>
      </c>
      <c r="J18" s="76">
        <f>SEKTOR_USD!J18*$B$55</f>
        <v>4932775.3909597639</v>
      </c>
      <c r="K18" s="76">
        <f>SEKTOR_USD!K18*$C$55</f>
        <v>5952027.6177468393</v>
      </c>
      <c r="L18" s="77">
        <f t="shared" si="2"/>
        <v>20.662855005623129</v>
      </c>
      <c r="M18" s="77">
        <f t="shared" si="5"/>
        <v>1.4498959029805312</v>
      </c>
    </row>
    <row r="19" spans="1:13" ht="14.25" x14ac:dyDescent="0.2">
      <c r="A19" s="14" t="str">
        <f>SEKTOR_USD!A19</f>
        <v xml:space="preserve"> Su Ürünleri ve Hayvansal Mamuller</v>
      </c>
      <c r="B19" s="78">
        <f>SEKTOR_USD!B19*$B$53</f>
        <v>402730.22635987197</v>
      </c>
      <c r="C19" s="78">
        <f>SEKTOR_USD!C19*$C$53</f>
        <v>642150.39775945502</v>
      </c>
      <c r="D19" s="79">
        <f t="shared" si="0"/>
        <v>59.449267953789445</v>
      </c>
      <c r="E19" s="79">
        <f t="shared" si="3"/>
        <v>1.6306444729667893</v>
      </c>
      <c r="F19" s="78">
        <f>SEKTOR_USD!F19*$B$54</f>
        <v>402730.22635987197</v>
      </c>
      <c r="G19" s="78">
        <f>SEKTOR_USD!G19*$C$54</f>
        <v>642150.39775945502</v>
      </c>
      <c r="H19" s="79">
        <f t="shared" si="1"/>
        <v>59.449267953789445</v>
      </c>
      <c r="I19" s="79">
        <f t="shared" si="4"/>
        <v>1.6306444729667893</v>
      </c>
      <c r="J19" s="78">
        <f>SEKTOR_USD!J19*$B$55</f>
        <v>4932775.3909597639</v>
      </c>
      <c r="K19" s="78">
        <f>SEKTOR_USD!K19*$C$55</f>
        <v>5952027.6177468393</v>
      </c>
      <c r="L19" s="79">
        <f t="shared" si="2"/>
        <v>20.662855005623129</v>
      </c>
      <c r="M19" s="79">
        <f t="shared" si="5"/>
        <v>1.4498959029805312</v>
      </c>
    </row>
    <row r="20" spans="1:13" s="23" customFormat="1" ht="15.75" x14ac:dyDescent="0.25">
      <c r="A20" s="75" t="s">
        <v>114</v>
      </c>
      <c r="B20" s="76">
        <f>SEKTOR_USD!B20*$B$53</f>
        <v>816998.238079848</v>
      </c>
      <c r="C20" s="76">
        <f>SEKTOR_USD!C20*$C$53</f>
        <v>1170622.492655335</v>
      </c>
      <c r="D20" s="77">
        <f t="shared" si="0"/>
        <v>43.283355837656792</v>
      </c>
      <c r="E20" s="77">
        <f t="shared" si="3"/>
        <v>2.9726199722671143</v>
      </c>
      <c r="F20" s="76">
        <f>SEKTOR_USD!F20*$B$54</f>
        <v>816998.238079848</v>
      </c>
      <c r="G20" s="76">
        <f>SEKTOR_USD!G20*$C$54</f>
        <v>1170622.492655335</v>
      </c>
      <c r="H20" s="77">
        <f t="shared" si="1"/>
        <v>43.283355837656792</v>
      </c>
      <c r="I20" s="77">
        <f t="shared" si="4"/>
        <v>2.9726199722671143</v>
      </c>
      <c r="J20" s="76">
        <f>SEKTOR_USD!J20*$B$55</f>
        <v>10781939.106813636</v>
      </c>
      <c r="K20" s="76">
        <f>SEKTOR_USD!K20*$C$55</f>
        <v>12785043.012339214</v>
      </c>
      <c r="L20" s="77">
        <f t="shared" si="2"/>
        <v>18.578327012250686</v>
      </c>
      <c r="M20" s="77">
        <f t="shared" si="5"/>
        <v>3.1143977604790978</v>
      </c>
    </row>
    <row r="21" spans="1:13" ht="14.25" x14ac:dyDescent="0.2">
      <c r="A21" s="14" t="str">
        <f>SEKTOR_USD!A21</f>
        <v xml:space="preserve"> Mobilya,Kağıt ve Orman Ürünleri</v>
      </c>
      <c r="B21" s="78">
        <f>SEKTOR_USD!B21*$B$53</f>
        <v>816998.238079848</v>
      </c>
      <c r="C21" s="78">
        <f>SEKTOR_USD!C21*$C$53</f>
        <v>1170622.492655335</v>
      </c>
      <c r="D21" s="79">
        <f t="shared" si="0"/>
        <v>43.283355837656792</v>
      </c>
      <c r="E21" s="79">
        <f t="shared" si="3"/>
        <v>2.9726199722671143</v>
      </c>
      <c r="F21" s="78">
        <f>SEKTOR_USD!F21*$B$54</f>
        <v>816998.238079848</v>
      </c>
      <c r="G21" s="78">
        <f>SEKTOR_USD!G21*$C$54</f>
        <v>1170622.492655335</v>
      </c>
      <c r="H21" s="79">
        <f t="shared" si="1"/>
        <v>43.283355837656792</v>
      </c>
      <c r="I21" s="79">
        <f t="shared" si="4"/>
        <v>2.9726199722671143</v>
      </c>
      <c r="J21" s="78">
        <f>SEKTOR_USD!J21*$B$55</f>
        <v>10781939.106813636</v>
      </c>
      <c r="K21" s="78">
        <f>SEKTOR_USD!K21*$C$55</f>
        <v>12785043.012339214</v>
      </c>
      <c r="L21" s="79">
        <f t="shared" si="2"/>
        <v>18.578327012250686</v>
      </c>
      <c r="M21" s="79">
        <f t="shared" si="5"/>
        <v>3.1143977604790978</v>
      </c>
    </row>
    <row r="22" spans="1:13" ht="16.5" x14ac:dyDescent="0.25">
      <c r="A22" s="72" t="s">
        <v>14</v>
      </c>
      <c r="B22" s="73">
        <f>SEKTOR_USD!B22*$B$53</f>
        <v>22421019.79454964</v>
      </c>
      <c r="C22" s="73">
        <f>SEKTOR_USD!C22*$C$53</f>
        <v>31936802.841251973</v>
      </c>
      <c r="D22" s="80">
        <f t="shared" si="0"/>
        <v>42.441348047047974</v>
      </c>
      <c r="E22" s="80">
        <f t="shared" si="3"/>
        <v>81.098713352857672</v>
      </c>
      <c r="F22" s="73">
        <f>SEKTOR_USD!F22*$B$54</f>
        <v>22421019.79454964</v>
      </c>
      <c r="G22" s="73">
        <f>SEKTOR_USD!G22*$C$54</f>
        <v>31936802.841251973</v>
      </c>
      <c r="H22" s="80">
        <f t="shared" si="1"/>
        <v>42.441348047047974</v>
      </c>
      <c r="I22" s="80">
        <f t="shared" si="4"/>
        <v>81.098713352857672</v>
      </c>
      <c r="J22" s="73">
        <f>SEKTOR_USD!J22*$B$55</f>
        <v>299387096.68908221</v>
      </c>
      <c r="K22" s="73">
        <f>SEKTOR_USD!K22*$C$55</f>
        <v>335487609.18571925</v>
      </c>
      <c r="L22" s="80">
        <f t="shared" si="2"/>
        <v>12.058139076757856</v>
      </c>
      <c r="M22" s="80">
        <f t="shared" si="5"/>
        <v>81.723765630517136</v>
      </c>
    </row>
    <row r="23" spans="1:13" s="23" customFormat="1" ht="15.75" x14ac:dyDescent="0.25">
      <c r="A23" s="75" t="s">
        <v>15</v>
      </c>
      <c r="B23" s="76">
        <f>SEKTOR_USD!B23*$B$53</f>
        <v>2443853.5651393561</v>
      </c>
      <c r="C23" s="76">
        <f>SEKTOR_USD!C23*$C$53</f>
        <v>3190302.7288986393</v>
      </c>
      <c r="D23" s="77">
        <f t="shared" si="0"/>
        <v>30.54393988277765</v>
      </c>
      <c r="E23" s="77">
        <f t="shared" si="3"/>
        <v>8.1012945411553829</v>
      </c>
      <c r="F23" s="76">
        <f>SEKTOR_USD!F23*$B$54</f>
        <v>2443853.5651393561</v>
      </c>
      <c r="G23" s="76">
        <f>SEKTOR_USD!G23*$C$54</f>
        <v>3190302.7288986393</v>
      </c>
      <c r="H23" s="77">
        <f t="shared" si="1"/>
        <v>30.54393988277765</v>
      </c>
      <c r="I23" s="77">
        <f t="shared" si="4"/>
        <v>8.1012945411553829</v>
      </c>
      <c r="J23" s="76">
        <f>SEKTOR_USD!J23*$B$55</f>
        <v>31543124.077584375</v>
      </c>
      <c r="K23" s="76">
        <f>SEKTOR_USD!K23*$C$55</f>
        <v>34634698.781706467</v>
      </c>
      <c r="L23" s="77">
        <f t="shared" si="2"/>
        <v>9.8011049778010779</v>
      </c>
      <c r="M23" s="77">
        <f t="shared" si="5"/>
        <v>8.4369077379332982</v>
      </c>
    </row>
    <row r="24" spans="1:13" ht="14.25" x14ac:dyDescent="0.2">
      <c r="A24" s="14" t="str">
        <f>SEKTOR_USD!A24</f>
        <v xml:space="preserve"> Tekstil ve Hammaddeleri</v>
      </c>
      <c r="B24" s="78">
        <f>SEKTOR_USD!B24*$B$53</f>
        <v>1790186.0428351739</v>
      </c>
      <c r="C24" s="78">
        <f>SEKTOR_USD!C24*$C$53</f>
        <v>2303616.5778511548</v>
      </c>
      <c r="D24" s="79">
        <f t="shared" si="0"/>
        <v>28.680289239818052</v>
      </c>
      <c r="E24" s="79">
        <f t="shared" si="3"/>
        <v>5.8496882562311638</v>
      </c>
      <c r="F24" s="78">
        <f>SEKTOR_USD!F24*$B$54</f>
        <v>1790186.0428351739</v>
      </c>
      <c r="G24" s="78">
        <f>SEKTOR_USD!G24*$C$54</f>
        <v>2303616.5778511548</v>
      </c>
      <c r="H24" s="79">
        <f t="shared" si="1"/>
        <v>28.680289239818052</v>
      </c>
      <c r="I24" s="79">
        <f t="shared" si="4"/>
        <v>5.8496882562311638</v>
      </c>
      <c r="J24" s="78">
        <f>SEKTOR_USD!J24*$B$55</f>
        <v>21951290.871063303</v>
      </c>
      <c r="K24" s="78">
        <f>SEKTOR_USD!K24*$C$55</f>
        <v>24345180.440113112</v>
      </c>
      <c r="L24" s="79">
        <f t="shared" si="2"/>
        <v>10.905461474274796</v>
      </c>
      <c r="M24" s="79">
        <f t="shared" si="5"/>
        <v>5.9304122299761675</v>
      </c>
    </row>
    <row r="25" spans="1:13" ht="14.25" x14ac:dyDescent="0.2">
      <c r="A25" s="14" t="str">
        <f>SEKTOR_USD!A25</f>
        <v xml:space="preserve"> Deri ve Deri Mamulleri </v>
      </c>
      <c r="B25" s="78">
        <f>SEKTOR_USD!B25*$B$53</f>
        <v>264947.16092276998</v>
      </c>
      <c r="C25" s="78">
        <f>SEKTOR_USD!C25*$C$53</f>
        <v>340288.27471710503</v>
      </c>
      <c r="D25" s="79">
        <f t="shared" si="0"/>
        <v>28.436278966694189</v>
      </c>
      <c r="E25" s="79">
        <f t="shared" si="3"/>
        <v>0.86411095643470925</v>
      </c>
      <c r="F25" s="78">
        <f>SEKTOR_USD!F25*$B$54</f>
        <v>264947.16092276998</v>
      </c>
      <c r="G25" s="78">
        <f>SEKTOR_USD!G25*$C$54</f>
        <v>340288.27471710503</v>
      </c>
      <c r="H25" s="79">
        <f t="shared" si="1"/>
        <v>28.436278966694189</v>
      </c>
      <c r="I25" s="79">
        <f t="shared" si="4"/>
        <v>0.86411095643470925</v>
      </c>
      <c r="J25" s="78">
        <f>SEKTOR_USD!J25*$B$55</f>
        <v>4027734.8761965488</v>
      </c>
      <c r="K25" s="78">
        <f>SEKTOR_USD!K25*$C$55</f>
        <v>4314005.0635710414</v>
      </c>
      <c r="L25" s="79">
        <f t="shared" si="2"/>
        <v>7.1074734602398149</v>
      </c>
      <c r="M25" s="79">
        <f t="shared" si="5"/>
        <v>1.0508785692558189</v>
      </c>
    </row>
    <row r="26" spans="1:13" ht="14.25" x14ac:dyDescent="0.2">
      <c r="A26" s="14" t="str">
        <f>SEKTOR_USD!A26</f>
        <v xml:space="preserve"> Halı </v>
      </c>
      <c r="B26" s="78">
        <f>SEKTOR_USD!B26*$B$53</f>
        <v>388720.36138141202</v>
      </c>
      <c r="C26" s="78">
        <f>SEKTOR_USD!C26*$C$53</f>
        <v>546397.87633037998</v>
      </c>
      <c r="D26" s="79">
        <f t="shared" si="0"/>
        <v>40.56322503627613</v>
      </c>
      <c r="E26" s="79">
        <f t="shared" si="3"/>
        <v>1.3874953284895111</v>
      </c>
      <c r="F26" s="78">
        <f>SEKTOR_USD!F26*$B$54</f>
        <v>388720.36138141202</v>
      </c>
      <c r="G26" s="78">
        <f>SEKTOR_USD!G26*$C$54</f>
        <v>546397.87633037998</v>
      </c>
      <c r="H26" s="79">
        <f t="shared" si="1"/>
        <v>40.56322503627613</v>
      </c>
      <c r="I26" s="79">
        <f t="shared" si="4"/>
        <v>1.3874953284895111</v>
      </c>
      <c r="J26" s="78">
        <f>SEKTOR_USD!J26*$B$55</f>
        <v>5564098.3303245259</v>
      </c>
      <c r="K26" s="78">
        <f>SEKTOR_USD!K26*$C$55</f>
        <v>5975513.2780223126</v>
      </c>
      <c r="L26" s="79">
        <f t="shared" si="2"/>
        <v>7.3940991562920635</v>
      </c>
      <c r="M26" s="79">
        <f t="shared" si="5"/>
        <v>1.4556169387013116</v>
      </c>
    </row>
    <row r="27" spans="1:13" s="23" customFormat="1" ht="15.75" x14ac:dyDescent="0.25">
      <c r="A27" s="75" t="s">
        <v>19</v>
      </c>
      <c r="B27" s="76">
        <f>SEKTOR_USD!B27*$B$53</f>
        <v>2995203.0562272118</v>
      </c>
      <c r="C27" s="76">
        <f>SEKTOR_USD!C27*$C$53</f>
        <v>4615285.0248275101</v>
      </c>
      <c r="D27" s="77">
        <f t="shared" si="0"/>
        <v>54.089219935591615</v>
      </c>
      <c r="E27" s="77">
        <f t="shared" si="3"/>
        <v>11.719823024575177</v>
      </c>
      <c r="F27" s="76">
        <f>SEKTOR_USD!F27*$B$54</f>
        <v>2995203.0562272118</v>
      </c>
      <c r="G27" s="76">
        <f>SEKTOR_USD!G27*$C$54</f>
        <v>4615285.0248275101</v>
      </c>
      <c r="H27" s="77">
        <f t="shared" si="1"/>
        <v>54.089219935591615</v>
      </c>
      <c r="I27" s="77">
        <f t="shared" si="4"/>
        <v>11.719823024575177</v>
      </c>
      <c r="J27" s="76">
        <f>SEKTOR_USD!J27*$B$55</f>
        <v>42253842.390499532</v>
      </c>
      <c r="K27" s="76">
        <f>SEKTOR_USD!K27*$C$55</f>
        <v>43743398.104226433</v>
      </c>
      <c r="L27" s="77">
        <f t="shared" si="2"/>
        <v>3.5252550524536823</v>
      </c>
      <c r="M27" s="77">
        <f t="shared" si="5"/>
        <v>10.655759308753574</v>
      </c>
    </row>
    <row r="28" spans="1:13" ht="14.25" x14ac:dyDescent="0.2">
      <c r="A28" s="14" t="str">
        <f>SEKTOR_USD!A28</f>
        <v xml:space="preserve"> Kimyevi Maddeler ve Mamulleri  </v>
      </c>
      <c r="B28" s="78">
        <f>SEKTOR_USD!B28*$B$53</f>
        <v>2995203.0562272118</v>
      </c>
      <c r="C28" s="78">
        <f>SEKTOR_USD!C28*$C$53</f>
        <v>4615285.0248275101</v>
      </c>
      <c r="D28" s="79">
        <f t="shared" si="0"/>
        <v>54.089219935591615</v>
      </c>
      <c r="E28" s="79">
        <f t="shared" si="3"/>
        <v>11.719823024575177</v>
      </c>
      <c r="F28" s="78">
        <f>SEKTOR_USD!F28*$B$54</f>
        <v>2995203.0562272118</v>
      </c>
      <c r="G28" s="78">
        <f>SEKTOR_USD!G28*$C$54</f>
        <v>4615285.0248275101</v>
      </c>
      <c r="H28" s="79">
        <f t="shared" si="1"/>
        <v>54.089219935591615</v>
      </c>
      <c r="I28" s="79">
        <f t="shared" si="4"/>
        <v>11.719823024575177</v>
      </c>
      <c r="J28" s="78">
        <f>SEKTOR_USD!J28*$B$55</f>
        <v>42253842.390499532</v>
      </c>
      <c r="K28" s="78">
        <f>SEKTOR_USD!K28*$C$55</f>
        <v>43743398.104226433</v>
      </c>
      <c r="L28" s="79">
        <f t="shared" si="2"/>
        <v>3.5252550524536823</v>
      </c>
      <c r="M28" s="79">
        <f t="shared" si="5"/>
        <v>10.655759308753574</v>
      </c>
    </row>
    <row r="29" spans="1:13" s="23" customFormat="1" ht="15.75" x14ac:dyDescent="0.25">
      <c r="A29" s="75" t="s">
        <v>21</v>
      </c>
      <c r="B29" s="76">
        <f>SEKTOR_USD!B29*$B$53</f>
        <v>16981963.173183072</v>
      </c>
      <c r="C29" s="76">
        <f>SEKTOR_USD!C29*$C$53</f>
        <v>24131215.087525826</v>
      </c>
      <c r="D29" s="77">
        <f t="shared" si="0"/>
        <v>42.099089730876557</v>
      </c>
      <c r="E29" s="77">
        <f t="shared" si="3"/>
        <v>61.277595787127105</v>
      </c>
      <c r="F29" s="76">
        <f>SEKTOR_USD!F29*$B$54</f>
        <v>16981963.173183072</v>
      </c>
      <c r="G29" s="76">
        <f>SEKTOR_USD!G29*$C$54</f>
        <v>24131215.087525826</v>
      </c>
      <c r="H29" s="77">
        <f t="shared" si="1"/>
        <v>42.099089730876557</v>
      </c>
      <c r="I29" s="77">
        <f t="shared" si="4"/>
        <v>61.277595787127105</v>
      </c>
      <c r="J29" s="76">
        <f>SEKTOR_USD!J29*$B$55</f>
        <v>225590130.22099829</v>
      </c>
      <c r="K29" s="76">
        <f>SEKTOR_USD!K29*$C$55</f>
        <v>257109512.29978636</v>
      </c>
      <c r="L29" s="77">
        <f t="shared" si="2"/>
        <v>13.971968564365056</v>
      </c>
      <c r="M29" s="77">
        <f t="shared" si="5"/>
        <v>62.631098583830266</v>
      </c>
    </row>
    <row r="30" spans="1:13" ht="14.25" x14ac:dyDescent="0.2">
      <c r="A30" s="14" t="str">
        <f>SEKTOR_USD!A30</f>
        <v xml:space="preserve"> Hazırgiyim ve Konfeksiyon </v>
      </c>
      <c r="B30" s="78">
        <f>SEKTOR_USD!B30*$B$53</f>
        <v>3955552.0039475337</v>
      </c>
      <c r="C30" s="78">
        <f>SEKTOR_USD!C30*$C$53</f>
        <v>4686873.1833804194</v>
      </c>
      <c r="D30" s="79">
        <f t="shared" si="0"/>
        <v>18.488473383817151</v>
      </c>
      <c r="E30" s="79">
        <f t="shared" si="3"/>
        <v>11.90161039943545</v>
      </c>
      <c r="F30" s="78">
        <f>SEKTOR_USD!F30*$B$54</f>
        <v>3955552.0039475337</v>
      </c>
      <c r="G30" s="78">
        <f>SEKTOR_USD!G30*$C$54</f>
        <v>4686873.1833804194</v>
      </c>
      <c r="H30" s="79">
        <f t="shared" si="1"/>
        <v>18.488473383817151</v>
      </c>
      <c r="I30" s="79">
        <f t="shared" si="4"/>
        <v>11.90161039943545</v>
      </c>
      <c r="J30" s="78">
        <f>SEKTOR_USD!J30*$B$55</f>
        <v>46957294.557396851</v>
      </c>
      <c r="K30" s="78">
        <f>SEKTOR_USD!K30*$C$55</f>
        <v>52148129.872378498</v>
      </c>
      <c r="L30" s="79">
        <f t="shared" si="2"/>
        <v>11.054374754569354</v>
      </c>
      <c r="M30" s="79">
        <f t="shared" si="5"/>
        <v>12.703126515175752</v>
      </c>
    </row>
    <row r="31" spans="1:13" ht="14.25" x14ac:dyDescent="0.2">
      <c r="A31" s="14" t="str">
        <f>SEKTOR_USD!A31</f>
        <v xml:space="preserve"> Otomotiv Endüstrisi</v>
      </c>
      <c r="B31" s="78">
        <f>SEKTOR_USD!B31*$B$53</f>
        <v>4539657.3067774139</v>
      </c>
      <c r="C31" s="78">
        <f>SEKTOR_USD!C31*$C$53</f>
        <v>7740680.8510996746</v>
      </c>
      <c r="D31" s="79">
        <f t="shared" si="0"/>
        <v>70.512449024364471</v>
      </c>
      <c r="E31" s="79">
        <f t="shared" si="3"/>
        <v>19.656296236654779</v>
      </c>
      <c r="F31" s="78">
        <f>SEKTOR_USD!F31*$B$54</f>
        <v>4539657.3067774139</v>
      </c>
      <c r="G31" s="78">
        <f>SEKTOR_USD!G31*$C$54</f>
        <v>7740680.8510996746</v>
      </c>
      <c r="H31" s="79">
        <f t="shared" si="1"/>
        <v>70.512449024364471</v>
      </c>
      <c r="I31" s="79">
        <f t="shared" si="4"/>
        <v>19.656296236654779</v>
      </c>
      <c r="J31" s="78">
        <f>SEKTOR_USD!J31*$B$55</f>
        <v>58208394.571692429</v>
      </c>
      <c r="K31" s="78">
        <f>SEKTOR_USD!K31*$C$55</f>
        <v>75442146.060687676</v>
      </c>
      <c r="L31" s="79">
        <f t="shared" si="2"/>
        <v>29.606986442083162</v>
      </c>
      <c r="M31" s="79">
        <f t="shared" si="5"/>
        <v>18.37747831668451</v>
      </c>
    </row>
    <row r="32" spans="1:13" ht="14.25" x14ac:dyDescent="0.2">
      <c r="A32" s="14" t="str">
        <f>SEKTOR_USD!A32</f>
        <v xml:space="preserve"> Gemi ve Yat</v>
      </c>
      <c r="B32" s="78">
        <f>SEKTOR_USD!B32*$B$53</f>
        <v>124327.48544020799</v>
      </c>
      <c r="C32" s="78">
        <f>SEKTOR_USD!C32*$C$53</f>
        <v>243602.45597114001</v>
      </c>
      <c r="D32" s="79">
        <f t="shared" si="0"/>
        <v>95.936123946055474</v>
      </c>
      <c r="E32" s="79">
        <f t="shared" si="3"/>
        <v>0.61859184361865671</v>
      </c>
      <c r="F32" s="78">
        <f>SEKTOR_USD!F32*$B$54</f>
        <v>124327.48544020799</v>
      </c>
      <c r="G32" s="78">
        <f>SEKTOR_USD!G32*$C$54</f>
        <v>243602.45597114001</v>
      </c>
      <c r="H32" s="79">
        <f t="shared" si="1"/>
        <v>95.936123946055474</v>
      </c>
      <c r="I32" s="79">
        <f t="shared" si="4"/>
        <v>0.61859184361865671</v>
      </c>
      <c r="J32" s="78">
        <f>SEKTOR_USD!J32*$B$55</f>
        <v>2873707.3830737802</v>
      </c>
      <c r="K32" s="78">
        <f>SEKTOR_USD!K32*$C$55</f>
        <v>3075538.723397424</v>
      </c>
      <c r="L32" s="79">
        <f t="shared" si="2"/>
        <v>7.0233782852226438</v>
      </c>
      <c r="M32" s="79">
        <f t="shared" si="5"/>
        <v>0.7491919192740486</v>
      </c>
    </row>
    <row r="33" spans="1:13" ht="14.25" x14ac:dyDescent="0.2">
      <c r="A33" s="14" t="str">
        <f>SEKTOR_USD!A33</f>
        <v xml:space="preserve"> Elektrik Elektronik ve Hizmet</v>
      </c>
      <c r="B33" s="78">
        <f>SEKTOR_USD!B33*$B$53</f>
        <v>1881064.5826323957</v>
      </c>
      <c r="C33" s="78">
        <f>SEKTOR_USD!C33*$C$53</f>
        <v>2263446.3998351651</v>
      </c>
      <c r="D33" s="79">
        <f t="shared" si="0"/>
        <v>20.327947308840265</v>
      </c>
      <c r="E33" s="79">
        <f t="shared" si="3"/>
        <v>5.7476821234180173</v>
      </c>
      <c r="F33" s="78">
        <f>SEKTOR_USD!F33*$B$54</f>
        <v>1881064.5826323957</v>
      </c>
      <c r="G33" s="78">
        <f>SEKTOR_USD!G33*$C$54</f>
        <v>2263446.3998351651</v>
      </c>
      <c r="H33" s="79">
        <f t="shared" si="1"/>
        <v>20.327947308840265</v>
      </c>
      <c r="I33" s="79">
        <f t="shared" si="4"/>
        <v>5.7476821234180173</v>
      </c>
      <c r="J33" s="78">
        <f>SEKTOR_USD!J33*$B$55</f>
        <v>28798150.91083302</v>
      </c>
      <c r="K33" s="78">
        <f>SEKTOR_USD!K33*$C$55</f>
        <v>30737539.579540845</v>
      </c>
      <c r="L33" s="79">
        <f t="shared" si="2"/>
        <v>6.7344208130331182</v>
      </c>
      <c r="M33" s="79">
        <f t="shared" si="5"/>
        <v>7.4875715581690958</v>
      </c>
    </row>
    <row r="34" spans="1:13" ht="14.25" x14ac:dyDescent="0.2">
      <c r="A34" s="14" t="str">
        <f>SEKTOR_USD!A34</f>
        <v xml:space="preserve"> Makine ve Aksamları</v>
      </c>
      <c r="B34" s="78">
        <f>SEKTOR_USD!B34*$B$53</f>
        <v>1128437.8504162198</v>
      </c>
      <c r="C34" s="78">
        <f>SEKTOR_USD!C34*$C$53</f>
        <v>1460670.351181685</v>
      </c>
      <c r="D34" s="79">
        <f t="shared" si="0"/>
        <v>29.441807596485937</v>
      </c>
      <c r="E34" s="79">
        <f t="shared" si="3"/>
        <v>3.709152938768546</v>
      </c>
      <c r="F34" s="78">
        <f>SEKTOR_USD!F34*$B$54</f>
        <v>1128437.8504162198</v>
      </c>
      <c r="G34" s="78">
        <f>SEKTOR_USD!G34*$C$54</f>
        <v>1460670.351181685</v>
      </c>
      <c r="H34" s="79">
        <f t="shared" si="1"/>
        <v>29.441807596485937</v>
      </c>
      <c r="I34" s="79">
        <f t="shared" si="4"/>
        <v>3.709152938768546</v>
      </c>
      <c r="J34" s="78">
        <f>SEKTOR_USD!J34*$B$55</f>
        <v>15110750.13907529</v>
      </c>
      <c r="K34" s="78">
        <f>SEKTOR_USD!K34*$C$55</f>
        <v>16417496.698214239</v>
      </c>
      <c r="L34" s="79">
        <f t="shared" si="2"/>
        <v>8.6477941009678752</v>
      </c>
      <c r="M34" s="79">
        <f t="shared" si="5"/>
        <v>3.9992524780905132</v>
      </c>
    </row>
    <row r="35" spans="1:13" ht="14.25" x14ac:dyDescent="0.2">
      <c r="A35" s="14" t="str">
        <f>SEKTOR_USD!A35</f>
        <v xml:space="preserve"> Demir ve Demir Dışı Metaller </v>
      </c>
      <c r="B35" s="78">
        <f>SEKTOR_USD!B35*$B$53</f>
        <v>1272266.0353100579</v>
      </c>
      <c r="C35" s="78">
        <f>SEKTOR_USD!C35*$C$53</f>
        <v>1747220.16506532</v>
      </c>
      <c r="D35" s="79">
        <f t="shared" si="0"/>
        <v>37.33135339414396</v>
      </c>
      <c r="E35" s="79">
        <f t="shared" si="3"/>
        <v>4.4368031463668665</v>
      </c>
      <c r="F35" s="78">
        <f>SEKTOR_USD!F35*$B$54</f>
        <v>1272266.0353100579</v>
      </c>
      <c r="G35" s="78">
        <f>SEKTOR_USD!G35*$C$54</f>
        <v>1747220.16506532</v>
      </c>
      <c r="H35" s="79">
        <f t="shared" si="1"/>
        <v>37.33135339414396</v>
      </c>
      <c r="I35" s="79">
        <f t="shared" si="4"/>
        <v>4.4368031463668665</v>
      </c>
      <c r="J35" s="78">
        <f>SEKTOR_USD!J35*$B$55</f>
        <v>17145198.968248438</v>
      </c>
      <c r="K35" s="78">
        <f>SEKTOR_USD!K35*$C$55</f>
        <v>18489105.222673815</v>
      </c>
      <c r="L35" s="79">
        <f t="shared" si="2"/>
        <v>7.8383823769802001</v>
      </c>
      <c r="M35" s="79">
        <f t="shared" si="5"/>
        <v>4.5038900411350395</v>
      </c>
    </row>
    <row r="36" spans="1:13" ht="14.25" x14ac:dyDescent="0.2">
      <c r="A36" s="14" t="str">
        <f>SEKTOR_USD!A36</f>
        <v xml:space="preserve"> Çelik</v>
      </c>
      <c r="B36" s="78">
        <f>SEKTOR_USD!B36*$B$53</f>
        <v>1881924.107147862</v>
      </c>
      <c r="C36" s="78">
        <f>SEKTOR_USD!C36*$C$53</f>
        <v>3193564.2867128947</v>
      </c>
      <c r="D36" s="79">
        <f t="shared" si="0"/>
        <v>69.696762721897471</v>
      </c>
      <c r="E36" s="79">
        <f t="shared" si="3"/>
        <v>8.1095767772820508</v>
      </c>
      <c r="F36" s="78">
        <f>SEKTOR_USD!F36*$B$54</f>
        <v>1881924.107147862</v>
      </c>
      <c r="G36" s="78">
        <f>SEKTOR_USD!G36*$C$54</f>
        <v>3193564.2867128947</v>
      </c>
      <c r="H36" s="79">
        <f t="shared" si="1"/>
        <v>69.696762721897471</v>
      </c>
      <c r="I36" s="79">
        <f t="shared" si="4"/>
        <v>8.1095767772820508</v>
      </c>
      <c r="J36" s="78">
        <f>SEKTOR_USD!J36*$B$55</f>
        <v>26843267.158238154</v>
      </c>
      <c r="K36" s="78">
        <f>SEKTOR_USD!K36*$C$55</f>
        <v>28714247.68732373</v>
      </c>
      <c r="L36" s="79">
        <f t="shared" si="2"/>
        <v>6.9700179119641019</v>
      </c>
      <c r="M36" s="79">
        <f t="shared" si="5"/>
        <v>6.994703780420136</v>
      </c>
    </row>
    <row r="37" spans="1:13" ht="14.25" x14ac:dyDescent="0.2">
      <c r="A37" s="14" t="str">
        <f>SEKTOR_USD!A37</f>
        <v xml:space="preserve"> Çimento Cam Seramik ve Toprak Ürünleri</v>
      </c>
      <c r="B37" s="78">
        <f>SEKTOR_USD!B37*$B$53</f>
        <v>553706.98533621593</v>
      </c>
      <c r="C37" s="78">
        <f>SEKTOR_USD!C37*$C$53</f>
        <v>685096.92610385991</v>
      </c>
      <c r="D37" s="79">
        <f t="shared" si="0"/>
        <v>23.729146325987347</v>
      </c>
      <c r="E37" s="79">
        <f t="shared" si="3"/>
        <v>1.7397007303829033</v>
      </c>
      <c r="F37" s="78">
        <f>SEKTOR_USD!F37*$B$54</f>
        <v>553706.98533621593</v>
      </c>
      <c r="G37" s="78">
        <f>SEKTOR_USD!G37*$C$54</f>
        <v>685096.92610385991</v>
      </c>
      <c r="H37" s="79">
        <f t="shared" si="1"/>
        <v>23.729146325987347</v>
      </c>
      <c r="I37" s="79">
        <f t="shared" si="4"/>
        <v>1.7397007303829033</v>
      </c>
      <c r="J37" s="78">
        <f>SEKTOR_USD!J37*$B$55</f>
        <v>7613569.6905259928</v>
      </c>
      <c r="K37" s="78">
        <f>SEKTOR_USD!K37*$C$55</f>
        <v>8179715.7440176327</v>
      </c>
      <c r="L37" s="79">
        <f t="shared" si="2"/>
        <v>7.436013282916794</v>
      </c>
      <c r="M37" s="79">
        <f t="shared" si="5"/>
        <v>1.9925539843657611</v>
      </c>
    </row>
    <row r="38" spans="1:13" ht="14.25" x14ac:dyDescent="0.2">
      <c r="A38" s="14" t="str">
        <f>SEKTOR_USD!A38</f>
        <v xml:space="preserve"> Mücevher</v>
      </c>
      <c r="B38" s="78">
        <f>SEKTOR_USD!B38*$B$53</f>
        <v>511647.98918068194</v>
      </c>
      <c r="C38" s="78">
        <f>SEKTOR_USD!C38*$C$53</f>
        <v>746088.55360600003</v>
      </c>
      <c r="D38" s="79">
        <f t="shared" si="0"/>
        <v>45.820675421931234</v>
      </c>
      <c r="E38" s="79">
        <f t="shared" si="3"/>
        <v>1.894579806422765</v>
      </c>
      <c r="F38" s="78">
        <f>SEKTOR_USD!F38*$B$54</f>
        <v>511647.98918068194</v>
      </c>
      <c r="G38" s="78">
        <f>SEKTOR_USD!G38*$C$54</f>
        <v>746088.55360600003</v>
      </c>
      <c r="H38" s="79">
        <f t="shared" si="1"/>
        <v>45.820675421931234</v>
      </c>
      <c r="I38" s="79">
        <f t="shared" si="4"/>
        <v>1.894579806422765</v>
      </c>
      <c r="J38" s="78">
        <f>SEKTOR_USD!J38*$B$55</f>
        <v>7028544.68396453</v>
      </c>
      <c r="K38" s="78">
        <f>SEKTOR_USD!K38*$C$55</f>
        <v>7643246.4004383991</v>
      </c>
      <c r="L38" s="79">
        <f t="shared" si="2"/>
        <v>8.7457894075326497</v>
      </c>
      <c r="M38" s="79">
        <f t="shared" si="5"/>
        <v>1.8618716768759591</v>
      </c>
    </row>
    <row r="39" spans="1:13" ht="14.25" x14ac:dyDescent="0.2">
      <c r="A39" s="14" t="str">
        <f>SEKTOR_USD!A39</f>
        <v xml:space="preserve"> Savunma ve Havacılık Sanayii</v>
      </c>
      <c r="B39" s="78">
        <f>SEKTOR_USD!B39*$B$53</f>
        <v>356121.97036518599</v>
      </c>
      <c r="C39" s="78">
        <f>SEKTOR_USD!C39*$C$53</f>
        <v>375136.87341930997</v>
      </c>
      <c r="D39" s="79">
        <f t="shared" si="0"/>
        <v>5.3394355407573162</v>
      </c>
      <c r="E39" s="79">
        <f t="shared" si="3"/>
        <v>0.95260373797414322</v>
      </c>
      <c r="F39" s="78">
        <f>SEKTOR_USD!F39*$B$54</f>
        <v>356121.97036518599</v>
      </c>
      <c r="G39" s="78">
        <f>SEKTOR_USD!G39*$C$54</f>
        <v>375136.87341930997</v>
      </c>
      <c r="H39" s="79">
        <f t="shared" si="1"/>
        <v>5.3394355407573162</v>
      </c>
      <c r="I39" s="79">
        <f t="shared" si="4"/>
        <v>0.95260373797414322</v>
      </c>
      <c r="J39" s="78">
        <f>SEKTOR_USD!J39*$B$55</f>
        <v>4652327.6530897524</v>
      </c>
      <c r="K39" s="78">
        <f>SEKTOR_USD!K39*$C$55</f>
        <v>5119557.5492237071</v>
      </c>
      <c r="L39" s="79">
        <f t="shared" si="2"/>
        <v>10.042927561726076</v>
      </c>
      <c r="M39" s="79">
        <f t="shared" si="5"/>
        <v>1.2471087152822116</v>
      </c>
    </row>
    <row r="40" spans="1:13" ht="14.25" x14ac:dyDescent="0.2">
      <c r="A40" s="14" t="str">
        <f>SEKTOR_USD!A40</f>
        <v xml:space="preserve"> İklimlendirme Sanayii</v>
      </c>
      <c r="B40" s="78">
        <f>SEKTOR_USD!B40*$B$53</f>
        <v>762810.71997479396</v>
      </c>
      <c r="C40" s="78">
        <f>SEKTOR_USD!C40*$C$53</f>
        <v>967003.48190804501</v>
      </c>
      <c r="D40" s="79">
        <f t="shared" si="0"/>
        <v>26.76847041950306</v>
      </c>
      <c r="E40" s="79">
        <f t="shared" si="3"/>
        <v>2.4555600815864738</v>
      </c>
      <c r="F40" s="78">
        <f>SEKTOR_USD!F40*$B$54</f>
        <v>762810.71997479396</v>
      </c>
      <c r="G40" s="78">
        <f>SEKTOR_USD!G40*$C$54</f>
        <v>967003.48190804501</v>
      </c>
      <c r="H40" s="79">
        <f t="shared" si="1"/>
        <v>26.76847041950306</v>
      </c>
      <c r="I40" s="79">
        <f t="shared" si="4"/>
        <v>2.4555600815864738</v>
      </c>
      <c r="J40" s="78">
        <f>SEKTOR_USD!J40*$B$55</f>
        <v>10079964.143135782</v>
      </c>
      <c r="K40" s="78">
        <f>SEKTOR_USD!K40*$C$55</f>
        <v>10842103.189291401</v>
      </c>
      <c r="L40" s="79">
        <f t="shared" si="2"/>
        <v>7.5609301316276731</v>
      </c>
      <c r="M40" s="79">
        <f t="shared" si="5"/>
        <v>2.6411035034472139</v>
      </c>
    </row>
    <row r="41" spans="1:13" ht="14.25" x14ac:dyDescent="0.2">
      <c r="A41" s="14" t="str">
        <f>SEKTOR_USD!A41</f>
        <v xml:space="preserve"> Diğer Sanayi Ürünleri</v>
      </c>
      <c r="B41" s="78">
        <f>SEKTOR_USD!B41*$B$53</f>
        <v>14446.136654501999</v>
      </c>
      <c r="C41" s="78">
        <f>SEKTOR_USD!C41*$C$53</f>
        <v>21831.559242309999</v>
      </c>
      <c r="D41" s="79">
        <f t="shared" si="0"/>
        <v>51.123859371124006</v>
      </c>
      <c r="E41" s="79">
        <f t="shared" si="3"/>
        <v>5.5437965216452521E-2</v>
      </c>
      <c r="F41" s="78">
        <f>SEKTOR_USD!F41*$B$54</f>
        <v>14446.136654501999</v>
      </c>
      <c r="G41" s="78">
        <f>SEKTOR_USD!G41*$C$54</f>
        <v>21831.559242309999</v>
      </c>
      <c r="H41" s="79">
        <f t="shared" si="1"/>
        <v>51.123859371124006</v>
      </c>
      <c r="I41" s="79">
        <f t="shared" si="4"/>
        <v>5.5437965216452521E-2</v>
      </c>
      <c r="J41" s="78">
        <f>SEKTOR_USD!J41*$B$55</f>
        <v>278960.36172431399</v>
      </c>
      <c r="K41" s="78">
        <f>SEKTOR_USD!K41*$C$55</f>
        <v>300685.57259895001</v>
      </c>
      <c r="L41" s="79">
        <f t="shared" si="2"/>
        <v>7.7879203842251332</v>
      </c>
      <c r="M41" s="79">
        <f t="shared" si="5"/>
        <v>7.3246094910024623E-2</v>
      </c>
    </row>
    <row r="42" spans="1:13" ht="16.5" x14ac:dyDescent="0.25">
      <c r="A42" s="72" t="s">
        <v>31</v>
      </c>
      <c r="B42" s="73">
        <f>SEKTOR_USD!B42*$B$53</f>
        <v>709039.07505402598</v>
      </c>
      <c r="C42" s="73">
        <f>SEKTOR_USD!C42*$C$53</f>
        <v>1229578.5160060602</v>
      </c>
      <c r="D42" s="80">
        <f t="shared" si="0"/>
        <v>73.414774906780863</v>
      </c>
      <c r="E42" s="80">
        <f t="shared" si="3"/>
        <v>3.1223299373475579</v>
      </c>
      <c r="F42" s="73">
        <f>SEKTOR_USD!F42*$B$54</f>
        <v>709039.07505402598</v>
      </c>
      <c r="G42" s="73">
        <f>SEKTOR_USD!G42*$C$54</f>
        <v>1229578.5160060602</v>
      </c>
      <c r="H42" s="80">
        <f t="shared" si="1"/>
        <v>73.414774906780863</v>
      </c>
      <c r="I42" s="80">
        <f t="shared" si="4"/>
        <v>3.1223299373475579</v>
      </c>
      <c r="J42" s="73">
        <f>SEKTOR_USD!J42*$B$55</f>
        <v>10719438.848422594</v>
      </c>
      <c r="K42" s="73">
        <f>SEKTOR_USD!K42*$C$55</f>
        <v>11970734.767395714</v>
      </c>
      <c r="L42" s="80">
        <f t="shared" si="2"/>
        <v>11.673147602845393</v>
      </c>
      <c r="M42" s="80">
        <f t="shared" si="5"/>
        <v>2.9160347380047851</v>
      </c>
    </row>
    <row r="43" spans="1:13" ht="14.25" x14ac:dyDescent="0.2">
      <c r="A43" s="14" t="str">
        <f>SEKTOR_USD!A43</f>
        <v xml:space="preserve"> Madencilik Ürünleri</v>
      </c>
      <c r="B43" s="78">
        <f>SEKTOR_USD!B43*$B$53</f>
        <v>709039.07505402598</v>
      </c>
      <c r="C43" s="78">
        <f>SEKTOR_USD!C43*$C$53</f>
        <v>1229578.5160060602</v>
      </c>
      <c r="D43" s="79">
        <f t="shared" si="0"/>
        <v>73.414774906780863</v>
      </c>
      <c r="E43" s="79">
        <f t="shared" si="3"/>
        <v>3.1223299373475579</v>
      </c>
      <c r="F43" s="78">
        <f>SEKTOR_USD!F43*$B$54</f>
        <v>709039.07505402598</v>
      </c>
      <c r="G43" s="78">
        <f>SEKTOR_USD!G43*$C$54</f>
        <v>1229578.5160060602</v>
      </c>
      <c r="H43" s="79">
        <f t="shared" si="1"/>
        <v>73.414774906780863</v>
      </c>
      <c r="I43" s="79">
        <f t="shared" si="4"/>
        <v>3.1223299373475579</v>
      </c>
      <c r="J43" s="78">
        <f>SEKTOR_USD!J43*$B$55</f>
        <v>10719438.848422594</v>
      </c>
      <c r="K43" s="78">
        <f>SEKTOR_USD!K43*$C$55</f>
        <v>11970734.767395714</v>
      </c>
      <c r="L43" s="79">
        <f t="shared" si="2"/>
        <v>11.673147602845393</v>
      </c>
      <c r="M43" s="79">
        <f t="shared" si="5"/>
        <v>2.9160347380047851</v>
      </c>
    </row>
    <row r="44" spans="1:13" ht="18" x14ac:dyDescent="0.25">
      <c r="A44" s="81" t="s">
        <v>33</v>
      </c>
      <c r="B44" s="139">
        <f>SEKTOR_USD!B44*$B$53</f>
        <v>27489363.593619421</v>
      </c>
      <c r="C44" s="139">
        <f>SEKTOR_USD!C44*$C$53</f>
        <v>39380159.710174516</v>
      </c>
      <c r="D44" s="140">
        <f>(C44-B44)/B44*100</f>
        <v>43.25598908850359</v>
      </c>
      <c r="E44" s="141">
        <f t="shared" si="3"/>
        <v>100</v>
      </c>
      <c r="F44" s="139">
        <f>SEKTOR_USD!F44*$B$54</f>
        <v>27489363.593619421</v>
      </c>
      <c r="G44" s="139">
        <f>SEKTOR_USD!G44*$C$54</f>
        <v>39380159.710174516</v>
      </c>
      <c r="H44" s="140">
        <f>(G44-F44)/F44*100</f>
        <v>43.25598908850359</v>
      </c>
      <c r="I44" s="140">
        <f t="shared" si="4"/>
        <v>100</v>
      </c>
      <c r="J44" s="139">
        <f>SEKTOR_USD!J44*$B$55</f>
        <v>366396533.36881</v>
      </c>
      <c r="K44" s="139">
        <f>SEKTOR_USD!K44*$C$55</f>
        <v>410514134.53278524</v>
      </c>
      <c r="L44" s="140">
        <f>(K44-J44)/J44*100</f>
        <v>12.040943935342051</v>
      </c>
      <c r="M44" s="140">
        <f t="shared" si="5"/>
        <v>100</v>
      </c>
    </row>
    <row r="45" spans="1:13" ht="14.25" hidden="1" x14ac:dyDescent="0.2">
      <c r="A45" s="82" t="s">
        <v>34</v>
      </c>
      <c r="B45" s="78">
        <f>SEKTOR_USD!B45*2.1157</f>
        <v>0</v>
      </c>
      <c r="C45" s="78">
        <f>SEKTOR_USD!C45*2.7012</f>
        <v>0</v>
      </c>
      <c r="D45" s="79"/>
      <c r="E45" s="79"/>
      <c r="F45" s="78">
        <f>SEKTOR_USD!F45*2.1642</f>
        <v>0</v>
      </c>
      <c r="G45" s="78">
        <f>SEKTOR_USD!G45*2.5613</f>
        <v>0</v>
      </c>
      <c r="H45" s="79" t="e">
        <f>(G45-F45)/F45*100</f>
        <v>#DIV/0!</v>
      </c>
      <c r="I45" s="79" t="e">
        <f t="shared" ref="I45:I46" si="6">G45/G$46*100</f>
        <v>#DIV/0!</v>
      </c>
      <c r="J45" s="78">
        <f>SEKTOR_USD!J45*2.0809</f>
        <v>19353767.150886267</v>
      </c>
      <c r="K45" s="78">
        <f>SEKTOR_USD!K45*2.3856</f>
        <v>25209289.276842028</v>
      </c>
      <c r="L45" s="79">
        <f>(K45-J45)/J45*100</f>
        <v>30.255206029424709</v>
      </c>
      <c r="M45" s="79">
        <f t="shared" ref="M45:M46" si="7">K45/K$46*100</f>
        <v>7.3594597480448485</v>
      </c>
    </row>
    <row r="46" spans="1:13" s="24" customFormat="1" ht="18" hidden="1" x14ac:dyDescent="0.25">
      <c r="A46" s="83" t="s">
        <v>35</v>
      </c>
      <c r="B46" s="84">
        <f>SEKTOR_USD!B46*2.1157</f>
        <v>0</v>
      </c>
      <c r="C46" s="84">
        <f>SEKTOR_USD!C46*2.7012</f>
        <v>0</v>
      </c>
      <c r="D46" s="85" t="e">
        <f>(C46-B46)/B46*100</f>
        <v>#DIV/0!</v>
      </c>
      <c r="E46" s="86" t="e">
        <f>C46/C$46*100</f>
        <v>#DIV/0!</v>
      </c>
      <c r="F46" s="84">
        <f>SEKTOR_USD!F46*2.1642</f>
        <v>0</v>
      </c>
      <c r="G46" s="84">
        <f>SEKTOR_USD!G46*2.5613</f>
        <v>0</v>
      </c>
      <c r="H46" s="85" t="e">
        <f>(G46-F46)/F46*100</f>
        <v>#DIV/0!</v>
      </c>
      <c r="I46" s="86" t="e">
        <f t="shared" si="6"/>
        <v>#DIV/0!</v>
      </c>
      <c r="J46" s="84">
        <f>SEKTOR_USD!J46*2.0809</f>
        <v>293581205.30042297</v>
      </c>
      <c r="K46" s="84">
        <f>SEKTOR_USD!K46*2.3856</f>
        <v>342542661.28079927</v>
      </c>
      <c r="L46" s="85">
        <f>(K46-J46)/J46*100</f>
        <v>16.677312817172279</v>
      </c>
      <c r="M46" s="86">
        <f t="shared" si="7"/>
        <v>100</v>
      </c>
    </row>
    <row r="47" spans="1:13" s="24" customFormat="1" ht="18" hidden="1" x14ac:dyDescent="0.25">
      <c r="A47" s="25"/>
      <c r="B47" s="26"/>
      <c r="C47" s="26"/>
      <c r="D47" s="27"/>
      <c r="E47" s="28"/>
      <c r="F47" s="28"/>
      <c r="G47" s="28"/>
      <c r="H47" s="28"/>
      <c r="I47" s="28"/>
    </row>
    <row r="48" spans="1:13" hidden="1" x14ac:dyDescent="0.2">
      <c r="A48" s="1" t="s">
        <v>118</v>
      </c>
    </row>
    <row r="49" spans="1:3" hidden="1" x14ac:dyDescent="0.2">
      <c r="A49" s="1" t="s">
        <v>115</v>
      </c>
    </row>
    <row r="51" spans="1:3" x14ac:dyDescent="0.2">
      <c r="A51" s="29" t="s">
        <v>122</v>
      </c>
    </row>
    <row r="52" spans="1:3" x14ac:dyDescent="0.2">
      <c r="A52" s="137"/>
      <c r="B52" s="138">
        <v>2016</v>
      </c>
      <c r="C52" s="138">
        <v>2017</v>
      </c>
    </row>
    <row r="53" spans="1:3" ht="15.75" thickBot="1" x14ac:dyDescent="0.25">
      <c r="A53" s="147" t="s">
        <v>228</v>
      </c>
      <c r="B53" s="148">
        <v>3.0017999999999998</v>
      </c>
      <c r="C53" s="148">
        <v>3.7404999999999999</v>
      </c>
    </row>
    <row r="54" spans="1:3" ht="15.75" thickBot="1" x14ac:dyDescent="0.25">
      <c r="A54" s="147" t="s">
        <v>228</v>
      </c>
      <c r="B54" s="148">
        <v>3.0017999999999998</v>
      </c>
      <c r="C54" s="148">
        <v>3.7404999999999999</v>
      </c>
    </row>
    <row r="55" spans="1:3" ht="15.75" thickBot="1" x14ac:dyDescent="0.25">
      <c r="A55" s="147" t="s">
        <v>229</v>
      </c>
      <c r="B55" s="148">
        <v>2.7803</v>
      </c>
      <c r="C55" s="148">
        <v>3.0861000000000001</v>
      </c>
    </row>
  </sheetData>
  <mergeCells count="5">
    <mergeCell ref="B6:E6"/>
    <mergeCell ref="F6:I6"/>
    <mergeCell ref="J6:M6"/>
    <mergeCell ref="A5:M5"/>
    <mergeCell ref="B1:J1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9"/>
  <sheetViews>
    <sheetView showGridLines="0" zoomScale="70" zoomScaleNormal="70" workbookViewId="0">
      <selection activeCell="F7" sqref="F7"/>
    </sheetView>
  </sheetViews>
  <sheetFormatPr defaultColWidth="9.140625" defaultRowHeight="12.75" x14ac:dyDescent="0.2"/>
  <cols>
    <col min="1" max="1" width="51" style="19" customWidth="1"/>
    <col min="2" max="2" width="14.42578125" style="19" customWidth="1"/>
    <col min="3" max="3" width="17.85546875" style="19" bestFit="1" customWidth="1"/>
    <col min="4" max="4" width="14.42578125" style="19" customWidth="1"/>
    <col min="5" max="5" width="17.85546875" style="19" bestFit="1" customWidth="1"/>
    <col min="6" max="6" width="19.85546875" style="19" bestFit="1" customWidth="1"/>
    <col min="7" max="7" width="19.85546875" style="19" customWidth="1"/>
    <col min="8" max="16384" width="9.140625" style="19"/>
  </cols>
  <sheetData>
    <row r="1" spans="1:7" x14ac:dyDescent="0.2">
      <c r="B1" s="20"/>
    </row>
    <row r="2" spans="1:7" x14ac:dyDescent="0.2">
      <c r="B2" s="20"/>
    </row>
    <row r="3" spans="1:7" x14ac:dyDescent="0.2">
      <c r="B3" s="20"/>
    </row>
    <row r="4" spans="1:7" x14ac:dyDescent="0.2">
      <c r="B4" s="20"/>
      <c r="C4" s="20"/>
    </row>
    <row r="5" spans="1:7" ht="26.25" x14ac:dyDescent="0.2">
      <c r="A5" s="156" t="s">
        <v>37</v>
      </c>
      <c r="B5" s="157"/>
      <c r="C5" s="157"/>
      <c r="D5" s="157"/>
      <c r="E5" s="157"/>
      <c r="F5" s="157"/>
      <c r="G5" s="158"/>
    </row>
    <row r="6" spans="1:7" ht="50.25" customHeight="1" x14ac:dyDescent="0.2">
      <c r="A6" s="70"/>
      <c r="B6" s="159" t="s">
        <v>125</v>
      </c>
      <c r="C6" s="159"/>
      <c r="D6" s="159" t="s">
        <v>126</v>
      </c>
      <c r="E6" s="159"/>
      <c r="F6" s="159" t="s">
        <v>127</v>
      </c>
      <c r="G6" s="159"/>
    </row>
    <row r="7" spans="1:7" ht="45" x14ac:dyDescent="0.25">
      <c r="A7" s="71" t="s">
        <v>1</v>
      </c>
      <c r="B7" s="87" t="s">
        <v>38</v>
      </c>
      <c r="C7" s="87" t="s">
        <v>39</v>
      </c>
      <c r="D7" s="87" t="s">
        <v>38</v>
      </c>
      <c r="E7" s="87" t="s">
        <v>39</v>
      </c>
      <c r="F7" s="87" t="s">
        <v>38</v>
      </c>
      <c r="G7" s="87" t="s">
        <v>39</v>
      </c>
    </row>
    <row r="8" spans="1:7" ht="16.5" x14ac:dyDescent="0.25">
      <c r="A8" s="72" t="s">
        <v>2</v>
      </c>
      <c r="B8" s="142">
        <f>SEKTOR_USD!D8</f>
        <v>14.390675307061226</v>
      </c>
      <c r="C8" s="142">
        <f>SEKTOR_TL!D8</f>
        <v>42.540582645766719</v>
      </c>
      <c r="D8" s="142">
        <f>SEKTOR_USD!H8</f>
        <v>14.390675307061226</v>
      </c>
      <c r="E8" s="142">
        <f>SEKTOR_TL!H8</f>
        <v>42.540582645766719</v>
      </c>
      <c r="F8" s="142">
        <f>SEKTOR_USD!L8</f>
        <v>0.91957394289284666</v>
      </c>
      <c r="G8" s="142">
        <f>SEKTOR_TL!L8</f>
        <v>12.01952923970852</v>
      </c>
    </row>
    <row r="9" spans="1:7" s="23" customFormat="1" ht="15.75" x14ac:dyDescent="0.25">
      <c r="A9" s="75" t="s">
        <v>3</v>
      </c>
      <c r="B9" s="143">
        <f>SEKTOR_USD!D9</f>
        <v>12.494934030156662</v>
      </c>
      <c r="C9" s="143">
        <f>SEKTOR_TL!D9</f>
        <v>40.178326583983278</v>
      </c>
      <c r="D9" s="143">
        <f>SEKTOR_USD!H9</f>
        <v>12.494934030156662</v>
      </c>
      <c r="E9" s="143">
        <f>SEKTOR_TL!H9</f>
        <v>40.178326583983278</v>
      </c>
      <c r="F9" s="143">
        <f>SEKTOR_USD!L9</f>
        <v>-1.5972326244597852</v>
      </c>
      <c r="G9" s="143">
        <f>SEKTOR_TL!L9</f>
        <v>9.2259038224848471</v>
      </c>
    </row>
    <row r="10" spans="1:7" ht="14.25" x14ac:dyDescent="0.2">
      <c r="A10" s="14" t="s">
        <v>4</v>
      </c>
      <c r="B10" s="144">
        <f>SEKTOR_USD!D10</f>
        <v>14.08355254062135</v>
      </c>
      <c r="C10" s="144">
        <f>SEKTOR_TL!D10</f>
        <v>42.157881363913049</v>
      </c>
      <c r="D10" s="144">
        <f>SEKTOR_USD!H10</f>
        <v>14.08355254062135</v>
      </c>
      <c r="E10" s="144">
        <f>SEKTOR_TL!H10</f>
        <v>42.157881363913049</v>
      </c>
      <c r="F10" s="144">
        <f>SEKTOR_USD!L10</f>
        <v>6.7141767729219408</v>
      </c>
      <c r="G10" s="144">
        <f>SEKTOR_TL!L10</f>
        <v>18.451469603609109</v>
      </c>
    </row>
    <row r="11" spans="1:7" ht="14.25" x14ac:dyDescent="0.2">
      <c r="A11" s="14" t="s">
        <v>5</v>
      </c>
      <c r="B11" s="144">
        <f>SEKTOR_USD!D11</f>
        <v>46.085806822070097</v>
      </c>
      <c r="C11" s="144">
        <f>SEKTOR_TL!D11</f>
        <v>82.035432213323105</v>
      </c>
      <c r="D11" s="144">
        <f>SEKTOR_USD!H11</f>
        <v>46.085806822070097</v>
      </c>
      <c r="E11" s="144">
        <f>SEKTOR_TL!H11</f>
        <v>82.035432213323105</v>
      </c>
      <c r="F11" s="144">
        <f>SEKTOR_USD!L11</f>
        <v>1.985298120103232</v>
      </c>
      <c r="G11" s="144">
        <f>SEKTOR_TL!L11</f>
        <v>13.202470427094406</v>
      </c>
    </row>
    <row r="12" spans="1:7" ht="14.25" x14ac:dyDescent="0.2">
      <c r="A12" s="14" t="s">
        <v>6</v>
      </c>
      <c r="B12" s="144">
        <f>SEKTOR_USD!D12</f>
        <v>19.683192011208142</v>
      </c>
      <c r="C12" s="144">
        <f>SEKTOR_TL!D12</f>
        <v>49.135511932148738</v>
      </c>
      <c r="D12" s="144">
        <f>SEKTOR_USD!H12</f>
        <v>19.683192011208142</v>
      </c>
      <c r="E12" s="144">
        <f>SEKTOR_TL!H12</f>
        <v>49.135511932148738</v>
      </c>
      <c r="F12" s="144">
        <f>SEKTOR_USD!L12</f>
        <v>2.8061663578465699</v>
      </c>
      <c r="G12" s="144">
        <f>SEKTOR_TL!L12</f>
        <v>14.113624427921561</v>
      </c>
    </row>
    <row r="13" spans="1:7" ht="14.25" x14ac:dyDescent="0.2">
      <c r="A13" s="14" t="s">
        <v>7</v>
      </c>
      <c r="B13" s="144">
        <f>SEKTOR_USD!D13</f>
        <v>7.6642089483733837</v>
      </c>
      <c r="C13" s="144">
        <f>SEKTOR_TL!D13</f>
        <v>34.158829226261126</v>
      </c>
      <c r="D13" s="144">
        <f>SEKTOR_USD!H13</f>
        <v>7.6642089483733837</v>
      </c>
      <c r="E13" s="144">
        <f>SEKTOR_TL!H13</f>
        <v>34.158829226261126</v>
      </c>
      <c r="F13" s="144">
        <f>SEKTOR_USD!L13</f>
        <v>-2.072505663102957</v>
      </c>
      <c r="G13" s="144">
        <f>SEKTOR_TL!L13</f>
        <v>8.6983563907124974</v>
      </c>
    </row>
    <row r="14" spans="1:7" ht="14.25" x14ac:dyDescent="0.2">
      <c r="A14" s="14" t="s">
        <v>8</v>
      </c>
      <c r="B14" s="144">
        <f>SEKTOR_USD!D14</f>
        <v>-12.677010972438882</v>
      </c>
      <c r="C14" s="144">
        <f>SEKTOR_TL!D14</f>
        <v>8.8119263300661022</v>
      </c>
      <c r="D14" s="144">
        <f>SEKTOR_USD!H14</f>
        <v>-12.677010972438882</v>
      </c>
      <c r="E14" s="144">
        <f>SEKTOR_TL!H14</f>
        <v>8.8119263300661022</v>
      </c>
      <c r="F14" s="144">
        <f>SEKTOR_USD!L14</f>
        <v>-28.766273180730884</v>
      </c>
      <c r="G14" s="144">
        <f>SEKTOR_TL!L14</f>
        <v>-20.931408719581896</v>
      </c>
    </row>
    <row r="15" spans="1:7" ht="14.25" x14ac:dyDescent="0.2">
      <c r="A15" s="14" t="s">
        <v>9</v>
      </c>
      <c r="B15" s="144">
        <f>SEKTOR_USD!D15</f>
        <v>146.25656318252723</v>
      </c>
      <c r="C15" s="144">
        <f>SEKTOR_TL!D15</f>
        <v>206.85677746160405</v>
      </c>
      <c r="D15" s="144">
        <f>SEKTOR_USD!H15</f>
        <v>146.25656318252723</v>
      </c>
      <c r="E15" s="144">
        <f>SEKTOR_TL!H15</f>
        <v>206.85677746160405</v>
      </c>
      <c r="F15" s="144">
        <f>SEKTOR_USD!L15</f>
        <v>12.521625833630164</v>
      </c>
      <c r="G15" s="144">
        <f>SEKTOR_TL!L15</f>
        <v>24.897669131088765</v>
      </c>
    </row>
    <row r="16" spans="1:7" ht="14.25" x14ac:dyDescent="0.2">
      <c r="A16" s="14" t="s">
        <v>10</v>
      </c>
      <c r="B16" s="144">
        <f>SEKTOR_USD!D16</f>
        <v>-14.149338850859438</v>
      </c>
      <c r="C16" s="144">
        <f>SEKTOR_TL!D16</f>
        <v>6.9772796416684439</v>
      </c>
      <c r="D16" s="144">
        <f>SEKTOR_USD!H16</f>
        <v>-14.149338850859438</v>
      </c>
      <c r="E16" s="144">
        <f>SEKTOR_TL!H16</f>
        <v>6.9772796416684439</v>
      </c>
      <c r="F16" s="144">
        <f>SEKTOR_USD!L16</f>
        <v>8.7340744528607388</v>
      </c>
      <c r="G16" s="144">
        <f>SEKTOR_TL!L16</f>
        <v>20.693532053725693</v>
      </c>
    </row>
    <row r="17" spans="1:7" ht="14.25" x14ac:dyDescent="0.2">
      <c r="A17" s="11" t="s">
        <v>11</v>
      </c>
      <c r="B17" s="144">
        <f>SEKTOR_USD!D17</f>
        <v>12.358556381272507</v>
      </c>
      <c r="C17" s="144">
        <f>SEKTOR_TL!D17</f>
        <v>40.008388348374261</v>
      </c>
      <c r="D17" s="144">
        <f>SEKTOR_USD!H17</f>
        <v>12.358556381272507</v>
      </c>
      <c r="E17" s="144">
        <f>SEKTOR_TL!H17</f>
        <v>40.008388348374261</v>
      </c>
      <c r="F17" s="144">
        <f>SEKTOR_USD!L17</f>
        <v>5.7507971373569156</v>
      </c>
      <c r="G17" s="144">
        <f>SEKTOR_TL!L17</f>
        <v>17.382129642699422</v>
      </c>
    </row>
    <row r="18" spans="1:7" s="23" customFormat="1" ht="15.75" x14ac:dyDescent="0.25">
      <c r="A18" s="75" t="s">
        <v>12</v>
      </c>
      <c r="B18" s="143">
        <f>SEKTOR_USD!D18</f>
        <v>27.960115637932116</v>
      </c>
      <c r="C18" s="143">
        <f>SEKTOR_TL!D18</f>
        <v>59.449267953789445</v>
      </c>
      <c r="D18" s="143">
        <f>SEKTOR_USD!H18</f>
        <v>27.960115637932116</v>
      </c>
      <c r="E18" s="143">
        <f>SEKTOR_TL!H18</f>
        <v>59.449267953789445</v>
      </c>
      <c r="F18" s="143">
        <f>SEKTOR_USD!L18</f>
        <v>8.7064371770629361</v>
      </c>
      <c r="G18" s="143">
        <f>SEKTOR_TL!L18</f>
        <v>20.662855005623129</v>
      </c>
    </row>
    <row r="19" spans="1:7" ht="14.25" x14ac:dyDescent="0.2">
      <c r="A19" s="14" t="s">
        <v>13</v>
      </c>
      <c r="B19" s="144">
        <f>SEKTOR_USD!D19</f>
        <v>27.960115637932116</v>
      </c>
      <c r="C19" s="144">
        <f>SEKTOR_TL!D19</f>
        <v>59.449267953789445</v>
      </c>
      <c r="D19" s="144">
        <f>SEKTOR_USD!H19</f>
        <v>27.960115637932116</v>
      </c>
      <c r="E19" s="144">
        <f>SEKTOR_TL!H19</f>
        <v>59.449267953789445</v>
      </c>
      <c r="F19" s="144">
        <f>SEKTOR_USD!L19</f>
        <v>8.7064371770629361</v>
      </c>
      <c r="G19" s="144">
        <f>SEKTOR_TL!L19</f>
        <v>20.662855005623129</v>
      </c>
    </row>
    <row r="20" spans="1:7" s="23" customFormat="1" ht="15.75" x14ac:dyDescent="0.25">
      <c r="A20" s="75" t="s">
        <v>114</v>
      </c>
      <c r="B20" s="143">
        <f>SEKTOR_USD!D20</f>
        <v>14.986760474128621</v>
      </c>
      <c r="C20" s="143">
        <f>SEKTOR_TL!D20</f>
        <v>43.283355837656792</v>
      </c>
      <c r="D20" s="143">
        <f>SEKTOR_USD!H20</f>
        <v>14.986760474128621</v>
      </c>
      <c r="E20" s="143">
        <f>SEKTOR_TL!H20</f>
        <v>43.283355837656792</v>
      </c>
      <c r="F20" s="143">
        <f>SEKTOR_USD!L20</f>
        <v>6.8284639487251182</v>
      </c>
      <c r="G20" s="143">
        <f>SEKTOR_TL!L20</f>
        <v>18.578327012250686</v>
      </c>
    </row>
    <row r="21" spans="1:7" ht="14.25" x14ac:dyDescent="0.2">
      <c r="A21" s="14" t="s">
        <v>113</v>
      </c>
      <c r="B21" s="144">
        <f>SEKTOR_USD!D21</f>
        <v>14.986760474128621</v>
      </c>
      <c r="C21" s="144">
        <f>SEKTOR_TL!D21</f>
        <v>43.283355837656792</v>
      </c>
      <c r="D21" s="144">
        <f>SEKTOR_USD!H21</f>
        <v>14.986760474128621</v>
      </c>
      <c r="E21" s="144">
        <f>SEKTOR_TL!H21</f>
        <v>43.283355837656792</v>
      </c>
      <c r="F21" s="144">
        <f>SEKTOR_USD!L21</f>
        <v>6.8284639487251182</v>
      </c>
      <c r="G21" s="144">
        <f>SEKTOR_TL!L21</f>
        <v>18.578327012250686</v>
      </c>
    </row>
    <row r="22" spans="1:7" ht="16.5" x14ac:dyDescent="0.25">
      <c r="A22" s="72" t="s">
        <v>14</v>
      </c>
      <c r="B22" s="142">
        <f>SEKTOR_USD!D22</f>
        <v>14.311038248263221</v>
      </c>
      <c r="C22" s="142">
        <f>SEKTOR_TL!D22</f>
        <v>42.441348047047974</v>
      </c>
      <c r="D22" s="142">
        <f>SEKTOR_USD!H22</f>
        <v>14.311038248263221</v>
      </c>
      <c r="E22" s="142">
        <f>SEKTOR_TL!H22</f>
        <v>42.441348047047974</v>
      </c>
      <c r="F22" s="142">
        <f>SEKTOR_USD!L22</f>
        <v>0.95435795181940952</v>
      </c>
      <c r="G22" s="142">
        <f>SEKTOR_TL!L22</f>
        <v>12.058139076757856</v>
      </c>
    </row>
    <row r="23" spans="1:7" s="23" customFormat="1" ht="15.75" x14ac:dyDescent="0.25">
      <c r="A23" s="75" t="s">
        <v>15</v>
      </c>
      <c r="B23" s="143">
        <f>SEKTOR_USD!D23</f>
        <v>4.7632131373137199</v>
      </c>
      <c r="C23" s="143">
        <f>SEKTOR_TL!D23</f>
        <v>30.54393988277765</v>
      </c>
      <c r="D23" s="143">
        <f>SEKTOR_USD!H23</f>
        <v>4.7632131373137199</v>
      </c>
      <c r="E23" s="143">
        <f>SEKTOR_TL!H23</f>
        <v>30.54393988277765</v>
      </c>
      <c r="F23" s="143">
        <f>SEKTOR_USD!L23</f>
        <v>-1.0790278442758516</v>
      </c>
      <c r="G23" s="143">
        <f>SEKTOR_TL!L23</f>
        <v>9.8011049778010779</v>
      </c>
    </row>
    <row r="24" spans="1:7" ht="14.25" x14ac:dyDescent="0.2">
      <c r="A24" s="14" t="s">
        <v>16</v>
      </c>
      <c r="B24" s="144">
        <f>SEKTOR_USD!D24</f>
        <v>3.267609207348158</v>
      </c>
      <c r="C24" s="144">
        <f>SEKTOR_TL!D24</f>
        <v>28.680289239818052</v>
      </c>
      <c r="D24" s="144">
        <f>SEKTOR_USD!H24</f>
        <v>3.267609207348158</v>
      </c>
      <c r="E24" s="144">
        <f>SEKTOR_TL!H24</f>
        <v>28.680289239818052</v>
      </c>
      <c r="F24" s="144">
        <f>SEKTOR_USD!L24</f>
        <v>-8.4101442945385615E-2</v>
      </c>
      <c r="G24" s="144">
        <f>SEKTOR_TL!L24</f>
        <v>10.905461474274796</v>
      </c>
    </row>
    <row r="25" spans="1:7" ht="14.25" x14ac:dyDescent="0.2">
      <c r="A25" s="14" t="s">
        <v>17</v>
      </c>
      <c r="B25" s="144">
        <f>SEKTOR_USD!D25</f>
        <v>3.0717877829762235</v>
      </c>
      <c r="C25" s="144">
        <f>SEKTOR_TL!D25</f>
        <v>28.436278966694189</v>
      </c>
      <c r="D25" s="144">
        <f>SEKTOR_USD!H25</f>
        <v>3.0717877829762235</v>
      </c>
      <c r="E25" s="144">
        <f>SEKTOR_TL!H25</f>
        <v>28.436278966694189</v>
      </c>
      <c r="F25" s="144">
        <f>SEKTOR_USD!L25</f>
        <v>-3.505748854053734</v>
      </c>
      <c r="G25" s="144">
        <f>SEKTOR_TL!L25</f>
        <v>7.1074734602398149</v>
      </c>
    </row>
    <row r="26" spans="1:7" ht="14.25" x14ac:dyDescent="0.2">
      <c r="A26" s="14" t="s">
        <v>18</v>
      </c>
      <c r="B26" s="144">
        <f>SEKTOR_USD!D26</f>
        <v>12.803820054509735</v>
      </c>
      <c r="C26" s="144">
        <f>SEKTOR_TL!D26</f>
        <v>40.56322503627613</v>
      </c>
      <c r="D26" s="144">
        <f>SEKTOR_USD!H26</f>
        <v>12.803820054509735</v>
      </c>
      <c r="E26" s="144">
        <f>SEKTOR_TL!H26</f>
        <v>40.56322503627613</v>
      </c>
      <c r="F26" s="144">
        <f>SEKTOR_USD!L26</f>
        <v>-3.2475247450702063</v>
      </c>
      <c r="G26" s="144">
        <f>SEKTOR_TL!L26</f>
        <v>7.3940991562920635</v>
      </c>
    </row>
    <row r="27" spans="1:7" s="23" customFormat="1" ht="15.75" x14ac:dyDescent="0.25">
      <c r="A27" s="75" t="s">
        <v>19</v>
      </c>
      <c r="B27" s="143">
        <f>SEKTOR_USD!D27</f>
        <v>23.658607245731549</v>
      </c>
      <c r="C27" s="143">
        <f>SEKTOR_TL!D27</f>
        <v>54.089219935591615</v>
      </c>
      <c r="D27" s="143">
        <f>SEKTOR_USD!H27</f>
        <v>23.658607245731549</v>
      </c>
      <c r="E27" s="143">
        <f>SEKTOR_TL!H27</f>
        <v>54.089219935591615</v>
      </c>
      <c r="F27" s="143">
        <f>SEKTOR_USD!L27</f>
        <v>-6.7330071539039711</v>
      </c>
      <c r="G27" s="143">
        <f>SEKTOR_TL!L27</f>
        <v>3.5252550524536823</v>
      </c>
    </row>
    <row r="28" spans="1:7" ht="14.25" x14ac:dyDescent="0.2">
      <c r="A28" s="14" t="s">
        <v>20</v>
      </c>
      <c r="B28" s="144">
        <f>SEKTOR_USD!D28</f>
        <v>23.658607245731549</v>
      </c>
      <c r="C28" s="144">
        <f>SEKTOR_TL!D28</f>
        <v>54.089219935591615</v>
      </c>
      <c r="D28" s="144">
        <f>SEKTOR_USD!H28</f>
        <v>23.658607245731549</v>
      </c>
      <c r="E28" s="144">
        <f>SEKTOR_TL!H28</f>
        <v>54.089219935591615</v>
      </c>
      <c r="F28" s="144">
        <f>SEKTOR_USD!L28</f>
        <v>-6.7330071539039711</v>
      </c>
      <c r="G28" s="144">
        <f>SEKTOR_TL!L28</f>
        <v>3.5252550524536823</v>
      </c>
    </row>
    <row r="29" spans="1:7" s="23" customFormat="1" ht="15.75" x14ac:dyDescent="0.25">
      <c r="A29" s="75" t="s">
        <v>21</v>
      </c>
      <c r="B29" s="143">
        <f>SEKTOR_USD!D29</f>
        <v>14.036371488877212</v>
      </c>
      <c r="C29" s="143">
        <f>SEKTOR_TL!D29</f>
        <v>42.099089730876557</v>
      </c>
      <c r="D29" s="143">
        <f>SEKTOR_USD!H29</f>
        <v>14.036371488877212</v>
      </c>
      <c r="E29" s="143">
        <f>SEKTOR_TL!H29</f>
        <v>42.099089730876557</v>
      </c>
      <c r="F29" s="143">
        <f>SEKTOR_USD!L29</f>
        <v>2.6785470981187092</v>
      </c>
      <c r="G29" s="143">
        <f>SEKTOR_TL!L29</f>
        <v>13.971968564365056</v>
      </c>
    </row>
    <row r="30" spans="1:7" ht="14.25" x14ac:dyDescent="0.2">
      <c r="A30" s="14" t="s">
        <v>22</v>
      </c>
      <c r="B30" s="144">
        <f>SEKTOR_USD!D30</f>
        <v>-4.9114558472016272</v>
      </c>
      <c r="C30" s="144">
        <f>SEKTOR_TL!D30</f>
        <v>18.488473383817151</v>
      </c>
      <c r="D30" s="144">
        <f>SEKTOR_USD!H30</f>
        <v>-4.9114558472016272</v>
      </c>
      <c r="E30" s="144">
        <f>SEKTOR_TL!H30</f>
        <v>18.488473383817151</v>
      </c>
      <c r="F30" s="144">
        <f>SEKTOR_USD!L30</f>
        <v>5.0056099973802004E-2</v>
      </c>
      <c r="G30" s="144">
        <f>SEKTOR_TL!L30</f>
        <v>11.054374754569354</v>
      </c>
    </row>
    <row r="31" spans="1:7" ht="14.25" x14ac:dyDescent="0.2">
      <c r="A31" s="14" t="s">
        <v>23</v>
      </c>
      <c r="B31" s="144">
        <f>SEKTOR_USD!D31</f>
        <v>36.838462633695293</v>
      </c>
      <c r="C31" s="144">
        <f>SEKTOR_TL!D31</f>
        <v>70.512449024364471</v>
      </c>
      <c r="D31" s="144">
        <f>SEKTOR_USD!H31</f>
        <v>36.838462633695293</v>
      </c>
      <c r="E31" s="144">
        <f>SEKTOR_TL!H31</f>
        <v>70.512449024364471</v>
      </c>
      <c r="F31" s="144">
        <f>SEKTOR_USD!L31</f>
        <v>16.764299408614033</v>
      </c>
      <c r="G31" s="144">
        <f>SEKTOR_TL!L31</f>
        <v>29.606986442083162</v>
      </c>
    </row>
    <row r="32" spans="1:7" ht="14.25" x14ac:dyDescent="0.2">
      <c r="A32" s="14" t="s">
        <v>24</v>
      </c>
      <c r="B32" s="144">
        <f>SEKTOR_USD!D32</f>
        <v>57.241293105539171</v>
      </c>
      <c r="C32" s="144">
        <f>SEKTOR_TL!D32</f>
        <v>95.936123946055474</v>
      </c>
      <c r="D32" s="144">
        <f>SEKTOR_USD!H32</f>
        <v>57.241293105539171</v>
      </c>
      <c r="E32" s="144">
        <f>SEKTOR_TL!H32</f>
        <v>95.936123946055474</v>
      </c>
      <c r="F32" s="144">
        <f>SEKTOR_USD!L32</f>
        <v>-3.581511083113146</v>
      </c>
      <c r="G32" s="144">
        <f>SEKTOR_TL!L32</f>
        <v>7.0233782852226438</v>
      </c>
    </row>
    <row r="33" spans="1:7" ht="14.25" x14ac:dyDescent="0.2">
      <c r="A33" s="14" t="s">
        <v>107</v>
      </c>
      <c r="B33" s="144">
        <f>SEKTOR_USD!D33</f>
        <v>-3.4352540484756915</v>
      </c>
      <c r="C33" s="144">
        <f>SEKTOR_TL!D33</f>
        <v>20.327947308840265</v>
      </c>
      <c r="D33" s="144">
        <f>SEKTOR_USD!H33</f>
        <v>-3.4352540484756915</v>
      </c>
      <c r="E33" s="144">
        <f>SEKTOR_TL!H33</f>
        <v>20.327947308840265</v>
      </c>
      <c r="F33" s="144">
        <f>SEKTOR_USD!L33</f>
        <v>-3.8418359137824605</v>
      </c>
      <c r="G33" s="144">
        <f>SEKTOR_TL!L33</f>
        <v>6.7344208130331182</v>
      </c>
    </row>
    <row r="34" spans="1:7" ht="14.25" x14ac:dyDescent="0.2">
      <c r="A34" s="14" t="s">
        <v>25</v>
      </c>
      <c r="B34" s="144">
        <f>SEKTOR_USD!D34</f>
        <v>3.8787376134558023</v>
      </c>
      <c r="C34" s="144">
        <f>SEKTOR_TL!D34</f>
        <v>29.441807596485937</v>
      </c>
      <c r="D34" s="144">
        <f>SEKTOR_USD!H34</f>
        <v>3.8787376134558023</v>
      </c>
      <c r="E34" s="144">
        <f>SEKTOR_TL!H34</f>
        <v>29.441807596485937</v>
      </c>
      <c r="F34" s="144">
        <f>SEKTOR_USD!L34</f>
        <v>-2.1180577625738124</v>
      </c>
      <c r="G34" s="144">
        <f>SEKTOR_TL!L34</f>
        <v>8.6477941009678752</v>
      </c>
    </row>
    <row r="35" spans="1:7" ht="14.25" x14ac:dyDescent="0.2">
      <c r="A35" s="14" t="s">
        <v>26</v>
      </c>
      <c r="B35" s="144">
        <f>SEKTOR_USD!D35</f>
        <v>10.2102009406607</v>
      </c>
      <c r="C35" s="144">
        <f>SEKTOR_TL!D35</f>
        <v>37.33135339414396</v>
      </c>
      <c r="D35" s="144">
        <f>SEKTOR_USD!H35</f>
        <v>10.2102009406607</v>
      </c>
      <c r="E35" s="144">
        <f>SEKTOR_TL!H35</f>
        <v>37.33135339414396</v>
      </c>
      <c r="F35" s="144">
        <f>SEKTOR_USD!L35</f>
        <v>-2.8472653113256019</v>
      </c>
      <c r="G35" s="144">
        <f>SEKTOR_TL!L35</f>
        <v>7.8383823769802001</v>
      </c>
    </row>
    <row r="36" spans="1:7" ht="14.25" x14ac:dyDescent="0.2">
      <c r="A36" s="14" t="s">
        <v>27</v>
      </c>
      <c r="B36" s="144">
        <f>SEKTOR_USD!D36</f>
        <v>36.183863745112106</v>
      </c>
      <c r="C36" s="144">
        <f>SEKTOR_TL!D36</f>
        <v>69.696762721897471</v>
      </c>
      <c r="D36" s="144">
        <f>SEKTOR_USD!H36</f>
        <v>36.183863745112106</v>
      </c>
      <c r="E36" s="144">
        <f>SEKTOR_TL!H36</f>
        <v>69.696762721897471</v>
      </c>
      <c r="F36" s="144">
        <f>SEKTOR_USD!L36</f>
        <v>-3.6295840054976192</v>
      </c>
      <c r="G36" s="144">
        <f>SEKTOR_TL!L36</f>
        <v>6.9700179119641019</v>
      </c>
    </row>
    <row r="37" spans="1:7" ht="14.25" x14ac:dyDescent="0.2">
      <c r="A37" s="14" t="s">
        <v>108</v>
      </c>
      <c r="B37" s="144">
        <f>SEKTOR_USD!D37</f>
        <v>-0.70574750933061781</v>
      </c>
      <c r="C37" s="144">
        <f>SEKTOR_TL!D37</f>
        <v>23.729146325987347</v>
      </c>
      <c r="D37" s="144">
        <f>SEKTOR_USD!H37</f>
        <v>-0.70574750933061781</v>
      </c>
      <c r="E37" s="144">
        <f>SEKTOR_TL!H37</f>
        <v>23.729146325987347</v>
      </c>
      <c r="F37" s="144">
        <f>SEKTOR_USD!L37</f>
        <v>-3.2097638668566879</v>
      </c>
      <c r="G37" s="144">
        <f>SEKTOR_TL!L37</f>
        <v>7.436013282916794</v>
      </c>
    </row>
    <row r="38" spans="1:7" ht="14.25" x14ac:dyDescent="0.2">
      <c r="A38" s="11" t="s">
        <v>28</v>
      </c>
      <c r="B38" s="144">
        <f>SEKTOR_USD!D38</f>
        <v>17.02299250943808</v>
      </c>
      <c r="C38" s="144">
        <f>SEKTOR_TL!D38</f>
        <v>45.820675421931234</v>
      </c>
      <c r="D38" s="144">
        <f>SEKTOR_USD!H38</f>
        <v>17.02299250943808</v>
      </c>
      <c r="E38" s="144">
        <f>SEKTOR_TL!H38</f>
        <v>45.820675421931234</v>
      </c>
      <c r="F38" s="144">
        <f>SEKTOR_USD!L38</f>
        <v>-2.0297727585745733</v>
      </c>
      <c r="G38" s="144">
        <f>SEKTOR_TL!L38</f>
        <v>8.7457894075326497</v>
      </c>
    </row>
    <row r="39" spans="1:7" ht="14.25" x14ac:dyDescent="0.2">
      <c r="A39" s="11" t="s">
        <v>109</v>
      </c>
      <c r="B39" s="144">
        <f>SEKTOR_USD!D39</f>
        <v>-15.463730087890573</v>
      </c>
      <c r="C39" s="144">
        <f>SEKTOR_TL!D39</f>
        <v>5.3394355407573162</v>
      </c>
      <c r="D39" s="144">
        <f>SEKTOR_USD!H39</f>
        <v>-15.463730087890573</v>
      </c>
      <c r="E39" s="144">
        <f>SEKTOR_TL!H39</f>
        <v>5.3394355407573162</v>
      </c>
      <c r="F39" s="144">
        <f>SEKTOR_USD!L39</f>
        <v>-0.86116733097857645</v>
      </c>
      <c r="G39" s="144">
        <f>SEKTOR_TL!L39</f>
        <v>10.042927561726076</v>
      </c>
    </row>
    <row r="40" spans="1:7" ht="14.25" x14ac:dyDescent="0.2">
      <c r="A40" s="11" t="s">
        <v>29</v>
      </c>
      <c r="B40" s="144">
        <f>SEKTOR_USD!D40</f>
        <v>1.733349687278241</v>
      </c>
      <c r="C40" s="144">
        <f>SEKTOR_TL!D40</f>
        <v>26.76847041950306</v>
      </c>
      <c r="D40" s="144">
        <f>SEKTOR_USD!H40</f>
        <v>1.733349687278241</v>
      </c>
      <c r="E40" s="144">
        <f>SEKTOR_TL!H40</f>
        <v>26.76847041950306</v>
      </c>
      <c r="F40" s="144">
        <f>SEKTOR_USD!L40</f>
        <v>-3.0972249619375827</v>
      </c>
      <c r="G40" s="144">
        <f>SEKTOR_TL!L40</f>
        <v>7.5609301316276731</v>
      </c>
    </row>
    <row r="41" spans="1:7" ht="14.25" x14ac:dyDescent="0.2">
      <c r="A41" s="14" t="s">
        <v>30</v>
      </c>
      <c r="B41" s="144">
        <f>SEKTOR_USD!D41</f>
        <v>21.278866745151724</v>
      </c>
      <c r="C41" s="144">
        <f>SEKTOR_TL!D41</f>
        <v>51.123859371124006</v>
      </c>
      <c r="D41" s="144">
        <f>SEKTOR_USD!H41</f>
        <v>21.278866745151724</v>
      </c>
      <c r="E41" s="144">
        <f>SEKTOR_TL!H41</f>
        <v>51.123859371124006</v>
      </c>
      <c r="F41" s="144">
        <f>SEKTOR_USD!L41</f>
        <v>-2.8927270521819977</v>
      </c>
      <c r="G41" s="144">
        <f>SEKTOR_TL!L41</f>
        <v>7.7879203842251332</v>
      </c>
    </row>
    <row r="42" spans="1:7" ht="16.5" x14ac:dyDescent="0.25">
      <c r="A42" s="72" t="s">
        <v>31</v>
      </c>
      <c r="B42" s="142">
        <f>SEKTOR_USD!D42</f>
        <v>39.167616980396929</v>
      </c>
      <c r="C42" s="142">
        <f>SEKTOR_TL!D42</f>
        <v>73.414774906780863</v>
      </c>
      <c r="D42" s="142">
        <f>SEKTOR_USD!H42</f>
        <v>39.167616980396929</v>
      </c>
      <c r="E42" s="142">
        <f>SEKTOR_TL!H42</f>
        <v>73.414774906780863</v>
      </c>
      <c r="F42" s="142">
        <f>SEKTOR_USD!L42</f>
        <v>0.60751507734391297</v>
      </c>
      <c r="G42" s="142">
        <f>SEKTOR_TL!L42</f>
        <v>11.673147602845393</v>
      </c>
    </row>
    <row r="43" spans="1:7" ht="14.25" x14ac:dyDescent="0.2">
      <c r="A43" s="14" t="s">
        <v>32</v>
      </c>
      <c r="B43" s="144">
        <f>SEKTOR_USD!D43</f>
        <v>39.167616980396929</v>
      </c>
      <c r="C43" s="144">
        <f>SEKTOR_TL!D43</f>
        <v>73.414774906780863</v>
      </c>
      <c r="D43" s="144">
        <f>SEKTOR_USD!H43</f>
        <v>39.167616980396929</v>
      </c>
      <c r="E43" s="144">
        <f>SEKTOR_TL!H43</f>
        <v>73.414774906780863</v>
      </c>
      <c r="F43" s="144">
        <f>SEKTOR_USD!L43</f>
        <v>0.60751507734391297</v>
      </c>
      <c r="G43" s="144">
        <f>SEKTOR_TL!L43</f>
        <v>11.673147602845393</v>
      </c>
    </row>
    <row r="44" spans="1:7" ht="18" x14ac:dyDescent="0.25">
      <c r="A44" s="88" t="s">
        <v>40</v>
      </c>
      <c r="B44" s="145">
        <f>SEKTOR_USD!D44</f>
        <v>14.964798301261881</v>
      </c>
      <c r="C44" s="145">
        <f>SEKTOR_TL!D44</f>
        <v>43.25598908850359</v>
      </c>
      <c r="D44" s="145">
        <f>SEKTOR_USD!H44</f>
        <v>14.964798301261881</v>
      </c>
      <c r="E44" s="145">
        <f>SEKTOR_TL!H44</f>
        <v>43.25598908850359</v>
      </c>
      <c r="F44" s="145">
        <f>SEKTOR_USD!L44</f>
        <v>0.93886666777857719</v>
      </c>
      <c r="G44" s="145">
        <f>SEKTOR_TL!L44</f>
        <v>12.040943935342051</v>
      </c>
    </row>
    <row r="45" spans="1:7" ht="14.25" hidden="1" x14ac:dyDescent="0.2">
      <c r="A45" s="82" t="s">
        <v>34</v>
      </c>
      <c r="B45" s="89"/>
      <c r="C45" s="89"/>
      <c r="D45" s="79">
        <f>SEKTOR_USD!H45</f>
        <v>0</v>
      </c>
      <c r="E45" s="79" t="e">
        <f>SEKTOR_TL!H45</f>
        <v>#DIV/0!</v>
      </c>
      <c r="F45" s="79">
        <f>SEKTOR_USD!L45</f>
        <v>13.618401335777108</v>
      </c>
      <c r="G45" s="79">
        <f>SEKTOR_TL!L45</f>
        <v>30.255206029424709</v>
      </c>
    </row>
    <row r="46" spans="1:7" s="24" customFormat="1" ht="18" hidden="1" x14ac:dyDescent="0.25">
      <c r="A46" s="83" t="s">
        <v>40</v>
      </c>
      <c r="B46" s="90">
        <f>SEKTOR_USD!D46</f>
        <v>0</v>
      </c>
      <c r="C46" s="90" t="e">
        <f>SEKTOR_TL!D46</f>
        <v>#DIV/0!</v>
      </c>
      <c r="D46" s="90">
        <f>SEKTOR_USD!H46</f>
        <v>0</v>
      </c>
      <c r="E46" s="90" t="e">
        <f>SEKTOR_TL!H46</f>
        <v>#DIV/0!</v>
      </c>
      <c r="F46" s="90">
        <f>SEKTOR_USD!L46</f>
        <v>1.7747402084397308</v>
      </c>
      <c r="G46" s="90">
        <f>SEKTOR_TL!L46</f>
        <v>16.677312817172279</v>
      </c>
    </row>
    <row r="47" spans="1:7" s="24" customFormat="1" ht="18" x14ac:dyDescent="0.25">
      <c r="A47" s="25"/>
      <c r="B47" s="27"/>
      <c r="C47" s="27"/>
      <c r="D47" s="27"/>
      <c r="E47" s="27"/>
    </row>
    <row r="48" spans="1:7" x14ac:dyDescent="0.2">
      <c r="A48" s="23" t="s">
        <v>36</v>
      </c>
    </row>
    <row r="49" spans="1:1" x14ac:dyDescent="0.2">
      <c r="A49" s="30"/>
    </row>
  </sheetData>
  <mergeCells count="4">
    <mergeCell ref="B6:C6"/>
    <mergeCell ref="D6:E6"/>
    <mergeCell ref="F6:G6"/>
    <mergeCell ref="A5:G5"/>
  </mergeCells>
  <printOptions horizontalCentered="1" verticalCentered="1"/>
  <pageMargins left="0.11811023622047245" right="0" top="0.19685039370078741" bottom="0.19685039370078741" header="0.51181102362204722" footer="0.51181102362204722"/>
  <pageSetup paperSize="9" scale="70" orientation="landscape" horizontalDpi="4294967294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2"/>
  <sheetViews>
    <sheetView showGridLines="0" zoomScale="80" zoomScaleNormal="80" workbookViewId="0">
      <selection activeCell="G22" sqref="G22"/>
    </sheetView>
  </sheetViews>
  <sheetFormatPr defaultColWidth="9.140625" defaultRowHeight="12.75" x14ac:dyDescent="0.2"/>
  <cols>
    <col min="1" max="1" width="32.28515625" customWidth="1"/>
    <col min="2" max="2" width="12.7109375" bestFit="1" customWidth="1"/>
    <col min="3" max="3" width="12.85546875" customWidth="1"/>
    <col min="4" max="4" width="12.140625" bestFit="1" customWidth="1"/>
    <col min="5" max="5" width="13.5703125" bestFit="1" customWidth="1"/>
    <col min="6" max="7" width="12.7109375" bestFit="1" customWidth="1"/>
    <col min="8" max="8" width="12.140625" bestFit="1" customWidth="1"/>
    <col min="9" max="9" width="15" bestFit="1" customWidth="1"/>
    <col min="10" max="11" width="14.140625" bestFit="1" customWidth="1"/>
    <col min="12" max="12" width="10.28515625" customWidth="1"/>
    <col min="13" max="13" width="15" bestFit="1" customWidth="1"/>
  </cols>
  <sheetData>
    <row r="2" spans="1:13" ht="26.25" x14ac:dyDescent="0.4">
      <c r="C2" s="153" t="s">
        <v>131</v>
      </c>
      <c r="D2" s="153"/>
      <c r="E2" s="153"/>
      <c r="F2" s="153"/>
      <c r="G2" s="153"/>
      <c r="H2" s="153"/>
      <c r="I2" s="153"/>
      <c r="J2" s="153"/>
      <c r="K2" s="153"/>
    </row>
    <row r="6" spans="1:13" ht="22.5" customHeight="1" x14ac:dyDescent="0.2">
      <c r="A6" s="160" t="s">
        <v>117</v>
      </c>
      <c r="B6" s="161"/>
      <c r="C6" s="161"/>
      <c r="D6" s="161"/>
      <c r="E6" s="161"/>
      <c r="F6" s="161"/>
      <c r="G6" s="161"/>
      <c r="H6" s="161"/>
      <c r="I6" s="161"/>
      <c r="J6" s="161"/>
      <c r="K6" s="161"/>
      <c r="L6" s="161"/>
      <c r="M6" s="162"/>
    </row>
    <row r="7" spans="1:13" ht="24" customHeight="1" x14ac:dyDescent="0.2">
      <c r="A7" s="92"/>
      <c r="B7" s="149" t="s">
        <v>133</v>
      </c>
      <c r="C7" s="149"/>
      <c r="D7" s="149"/>
      <c r="E7" s="149"/>
      <c r="F7" s="149" t="s">
        <v>134</v>
      </c>
      <c r="G7" s="149"/>
      <c r="H7" s="149"/>
      <c r="I7" s="149"/>
      <c r="J7" s="149" t="s">
        <v>106</v>
      </c>
      <c r="K7" s="149"/>
      <c r="L7" s="149"/>
      <c r="M7" s="149"/>
    </row>
    <row r="8" spans="1:13" ht="60" x14ac:dyDescent="0.2">
      <c r="A8" s="93" t="s">
        <v>41</v>
      </c>
      <c r="B8" s="117">
        <v>2016</v>
      </c>
      <c r="C8" s="118">
        <v>2017</v>
      </c>
      <c r="D8" s="119" t="s">
        <v>128</v>
      </c>
      <c r="E8" s="119" t="s">
        <v>129</v>
      </c>
      <c r="F8" s="118">
        <v>2016</v>
      </c>
      <c r="G8" s="120">
        <v>2017</v>
      </c>
      <c r="H8" s="119" t="s">
        <v>128</v>
      </c>
      <c r="I8" s="118" t="s">
        <v>129</v>
      </c>
      <c r="J8" s="118" t="s">
        <v>135</v>
      </c>
      <c r="K8" s="120" t="s">
        <v>136</v>
      </c>
      <c r="L8" s="119" t="s">
        <v>128</v>
      </c>
      <c r="M8" s="118" t="s">
        <v>129</v>
      </c>
    </row>
    <row r="9" spans="1:13" ht="22.5" customHeight="1" x14ac:dyDescent="0.25">
      <c r="A9" s="94" t="s">
        <v>205</v>
      </c>
      <c r="B9" s="123">
        <v>2415684.7202300001</v>
      </c>
      <c r="C9" s="123">
        <v>2689868.2003600001</v>
      </c>
      <c r="D9" s="108">
        <f>(C9-B9)/B9*100</f>
        <v>11.350135132861821</v>
      </c>
      <c r="E9" s="125">
        <f t="shared" ref="E9:E22" si="0">C9/C$22*100</f>
        <v>25.549545957902847</v>
      </c>
      <c r="F9" s="123">
        <v>2415684.7202300001</v>
      </c>
      <c r="G9" s="123">
        <v>2689868.2003600001</v>
      </c>
      <c r="H9" s="108">
        <f t="shared" ref="H9:H21" si="1">(G9-F9)/F9*100</f>
        <v>11.350135132861821</v>
      </c>
      <c r="I9" s="110">
        <f t="shared" ref="I9:I22" si="2">G9/G$22*100</f>
        <v>25.549545957902847</v>
      </c>
      <c r="J9" s="123">
        <v>36596918.73748</v>
      </c>
      <c r="K9" s="123">
        <v>35479297.677199997</v>
      </c>
      <c r="L9" s="108">
        <f t="shared" ref="L9:L22" si="3">(K9-J9)/J9*100</f>
        <v>-3.0538665517089378</v>
      </c>
      <c r="M9" s="125">
        <f t="shared" ref="M9:M22" si="4">K9/K$22*100</f>
        <v>26.672080532920706</v>
      </c>
    </row>
    <row r="10" spans="1:13" ht="22.5" customHeight="1" x14ac:dyDescent="0.25">
      <c r="A10" s="94" t="s">
        <v>206</v>
      </c>
      <c r="B10" s="123">
        <v>1563880.40129</v>
      </c>
      <c r="C10" s="123">
        <v>2092614.07819</v>
      </c>
      <c r="D10" s="108">
        <f t="shared" ref="D10:D22" si="5">(C10-B10)/B10*100</f>
        <v>33.809086453405449</v>
      </c>
      <c r="E10" s="125">
        <f t="shared" si="0"/>
        <v>19.876564790689127</v>
      </c>
      <c r="F10" s="123">
        <v>1563880.40129</v>
      </c>
      <c r="G10" s="123">
        <v>2092614.07819</v>
      </c>
      <c r="H10" s="108">
        <f t="shared" si="1"/>
        <v>33.809086453405449</v>
      </c>
      <c r="I10" s="110">
        <f t="shared" si="2"/>
        <v>19.876564790689127</v>
      </c>
      <c r="J10" s="123">
        <v>21941405.16773</v>
      </c>
      <c r="K10" s="123">
        <v>25054220.064970002</v>
      </c>
      <c r="L10" s="108">
        <f t="shared" si="3"/>
        <v>14.186944151681447</v>
      </c>
      <c r="M10" s="125">
        <f t="shared" si="4"/>
        <v>18.834876083013132</v>
      </c>
    </row>
    <row r="11" spans="1:13" ht="22.5" customHeight="1" x14ac:dyDescent="0.25">
      <c r="A11" s="94" t="s">
        <v>207</v>
      </c>
      <c r="B11" s="123">
        <v>1400378.87139</v>
      </c>
      <c r="C11" s="123">
        <v>1344450.65325</v>
      </c>
      <c r="D11" s="108">
        <f t="shared" si="5"/>
        <v>-3.9937919146470913</v>
      </c>
      <c r="E11" s="125">
        <f t="shared" si="0"/>
        <v>12.770180988327276</v>
      </c>
      <c r="F11" s="123">
        <v>1400378.87139</v>
      </c>
      <c r="G11" s="123">
        <v>1344450.65325</v>
      </c>
      <c r="H11" s="108">
        <f t="shared" si="1"/>
        <v>-3.9937919146470913</v>
      </c>
      <c r="I11" s="110">
        <f t="shared" si="2"/>
        <v>12.770180988327276</v>
      </c>
      <c r="J11" s="123">
        <v>18296577.777759999</v>
      </c>
      <c r="K11" s="123">
        <v>18342438.550930001</v>
      </c>
      <c r="L11" s="108">
        <f t="shared" si="3"/>
        <v>0.25065219150297524</v>
      </c>
      <c r="M11" s="125">
        <f t="shared" si="4"/>
        <v>13.789196242036889</v>
      </c>
    </row>
    <row r="12" spans="1:13" ht="22.5" customHeight="1" x14ac:dyDescent="0.25">
      <c r="A12" s="94" t="s">
        <v>208</v>
      </c>
      <c r="B12" s="123">
        <v>782655.89217000001</v>
      </c>
      <c r="C12" s="123">
        <v>831517.68720000004</v>
      </c>
      <c r="D12" s="108">
        <f t="shared" si="5"/>
        <v>6.2430750881495714</v>
      </c>
      <c r="E12" s="125">
        <f t="shared" si="0"/>
        <v>7.8981190829655361</v>
      </c>
      <c r="F12" s="123">
        <v>782655.89217000001</v>
      </c>
      <c r="G12" s="123">
        <v>831517.68720000004</v>
      </c>
      <c r="H12" s="108">
        <f t="shared" si="1"/>
        <v>6.2430750881495714</v>
      </c>
      <c r="I12" s="110">
        <f t="shared" si="2"/>
        <v>7.8981190829655361</v>
      </c>
      <c r="J12" s="123">
        <v>11022427.292339999</v>
      </c>
      <c r="K12" s="123">
        <v>11080471.485269999</v>
      </c>
      <c r="L12" s="108">
        <f t="shared" si="3"/>
        <v>0.52660082385245155</v>
      </c>
      <c r="M12" s="125">
        <f t="shared" si="4"/>
        <v>8.3299063720693312</v>
      </c>
    </row>
    <row r="13" spans="1:13" ht="22.5" customHeight="1" x14ac:dyDescent="0.25">
      <c r="A13" s="95" t="s">
        <v>209</v>
      </c>
      <c r="B13" s="123">
        <v>789025.48293000006</v>
      </c>
      <c r="C13" s="123">
        <v>867311.71074999997</v>
      </c>
      <c r="D13" s="108">
        <f t="shared" si="5"/>
        <v>9.9218883944392484</v>
      </c>
      <c r="E13" s="125">
        <f t="shared" si="0"/>
        <v>8.2381063914836954</v>
      </c>
      <c r="F13" s="123">
        <v>789025.48293000006</v>
      </c>
      <c r="G13" s="123">
        <v>867311.71074999997</v>
      </c>
      <c r="H13" s="108">
        <f t="shared" si="1"/>
        <v>9.9218883944392484</v>
      </c>
      <c r="I13" s="110">
        <f t="shared" si="2"/>
        <v>8.2381063914836954</v>
      </c>
      <c r="J13" s="123">
        <v>10246606.86661</v>
      </c>
      <c r="K13" s="123">
        <v>10983935.37946</v>
      </c>
      <c r="L13" s="108">
        <f t="shared" si="3"/>
        <v>7.1958309950651822</v>
      </c>
      <c r="M13" s="125">
        <f t="shared" si="4"/>
        <v>8.2573339437218127</v>
      </c>
    </row>
    <row r="14" spans="1:13" ht="22.5" customHeight="1" x14ac:dyDescent="0.25">
      <c r="A14" s="94" t="s">
        <v>210</v>
      </c>
      <c r="B14" s="123">
        <v>729966.50442999997</v>
      </c>
      <c r="C14" s="123">
        <v>1001542.00268</v>
      </c>
      <c r="D14" s="108">
        <f t="shared" si="5"/>
        <v>37.20383012122754</v>
      </c>
      <c r="E14" s="125">
        <f t="shared" si="0"/>
        <v>9.5130844785696205</v>
      </c>
      <c r="F14" s="123">
        <v>729966.50442999997</v>
      </c>
      <c r="G14" s="123">
        <v>1001542.00268</v>
      </c>
      <c r="H14" s="108">
        <f t="shared" si="1"/>
        <v>37.20383012122754</v>
      </c>
      <c r="I14" s="110">
        <f t="shared" si="2"/>
        <v>9.5130844785696205</v>
      </c>
      <c r="J14" s="123">
        <v>10730278.936000001</v>
      </c>
      <c r="K14" s="123">
        <v>10283264.32323</v>
      </c>
      <c r="L14" s="108">
        <f t="shared" si="3"/>
        <v>-4.1659179172898293</v>
      </c>
      <c r="M14" s="125">
        <f t="shared" si="4"/>
        <v>7.7305942374039285</v>
      </c>
    </row>
    <row r="15" spans="1:13" ht="22.5" customHeight="1" x14ac:dyDescent="0.25">
      <c r="A15" s="94" t="s">
        <v>211</v>
      </c>
      <c r="B15" s="123">
        <v>529255.76049999997</v>
      </c>
      <c r="C15" s="123">
        <v>618003.83571999997</v>
      </c>
      <c r="D15" s="108">
        <f t="shared" si="5"/>
        <v>16.768466560696034</v>
      </c>
      <c r="E15" s="125">
        <f t="shared" si="0"/>
        <v>5.8700710320212544</v>
      </c>
      <c r="F15" s="123">
        <v>529255.76049999997</v>
      </c>
      <c r="G15" s="123">
        <v>618003.83571999997</v>
      </c>
      <c r="H15" s="108">
        <f t="shared" si="1"/>
        <v>16.768466560696034</v>
      </c>
      <c r="I15" s="110">
        <f t="shared" si="2"/>
        <v>5.8700710320212544</v>
      </c>
      <c r="J15" s="123">
        <v>8256267.3538100002</v>
      </c>
      <c r="K15" s="123">
        <v>7864127.4948800001</v>
      </c>
      <c r="L15" s="108">
        <f t="shared" si="3"/>
        <v>-4.7496022370089586</v>
      </c>
      <c r="M15" s="125">
        <f t="shared" si="4"/>
        <v>5.9119727727696345</v>
      </c>
    </row>
    <row r="16" spans="1:13" ht="22.5" customHeight="1" x14ac:dyDescent="0.25">
      <c r="A16" s="94" t="s">
        <v>212</v>
      </c>
      <c r="B16" s="123">
        <v>402610.00182</v>
      </c>
      <c r="C16" s="123">
        <v>465397.14111999999</v>
      </c>
      <c r="D16" s="108">
        <f t="shared" si="5"/>
        <v>15.595027201552492</v>
      </c>
      <c r="E16" s="125">
        <f t="shared" si="0"/>
        <v>4.4205458260485173</v>
      </c>
      <c r="F16" s="123">
        <v>402610.00182</v>
      </c>
      <c r="G16" s="123">
        <v>465397.14111999999</v>
      </c>
      <c r="H16" s="108">
        <f t="shared" si="1"/>
        <v>15.595027201552492</v>
      </c>
      <c r="I16" s="110">
        <f t="shared" si="2"/>
        <v>4.4205458260485173</v>
      </c>
      <c r="J16" s="123">
        <v>6300839.2509000003</v>
      </c>
      <c r="K16" s="123">
        <v>6252946.1601400003</v>
      </c>
      <c r="L16" s="108">
        <f t="shared" si="3"/>
        <v>-0.76010653268386574</v>
      </c>
      <c r="M16" s="125">
        <f t="shared" si="4"/>
        <v>4.7007436581375268</v>
      </c>
    </row>
    <row r="17" spans="1:13" ht="22.5" customHeight="1" x14ac:dyDescent="0.25">
      <c r="A17" s="94" t="s">
        <v>213</v>
      </c>
      <c r="B17" s="123">
        <v>160294.99197999999</v>
      </c>
      <c r="C17" s="123">
        <v>192275.85795000001</v>
      </c>
      <c r="D17" s="108">
        <f t="shared" si="5"/>
        <v>19.951257101026755</v>
      </c>
      <c r="E17" s="125">
        <f t="shared" si="0"/>
        <v>1.8263202890874908</v>
      </c>
      <c r="F17" s="123">
        <v>160294.99197999999</v>
      </c>
      <c r="G17" s="123">
        <v>192275.85795000001</v>
      </c>
      <c r="H17" s="108">
        <f t="shared" si="1"/>
        <v>19.951257101026755</v>
      </c>
      <c r="I17" s="110">
        <f t="shared" si="2"/>
        <v>1.8263202890874908</v>
      </c>
      <c r="J17" s="123">
        <v>2101228.2840999998</v>
      </c>
      <c r="K17" s="123">
        <v>2180501.4427700001</v>
      </c>
      <c r="L17" s="108">
        <f t="shared" si="3"/>
        <v>3.7727056726706216</v>
      </c>
      <c r="M17" s="125">
        <f t="shared" si="4"/>
        <v>1.6392238260422367</v>
      </c>
    </row>
    <row r="18" spans="1:13" ht="22.5" customHeight="1" x14ac:dyDescent="0.25">
      <c r="A18" s="94" t="s">
        <v>214</v>
      </c>
      <c r="B18" s="123">
        <v>119281.02485</v>
      </c>
      <c r="C18" s="123">
        <v>131977.64348</v>
      </c>
      <c r="D18" s="108">
        <f t="shared" si="5"/>
        <v>10.644290360488126</v>
      </c>
      <c r="E18" s="125">
        <f t="shared" si="0"/>
        <v>1.2535814457588246</v>
      </c>
      <c r="F18" s="123">
        <v>119281.02485</v>
      </c>
      <c r="G18" s="123">
        <v>131977.64348</v>
      </c>
      <c r="H18" s="108">
        <f t="shared" si="1"/>
        <v>10.644290360488126</v>
      </c>
      <c r="I18" s="110">
        <f t="shared" si="2"/>
        <v>1.2535814457588246</v>
      </c>
      <c r="J18" s="123">
        <v>2161567.2470200001</v>
      </c>
      <c r="K18" s="123">
        <v>1889821.4619400001</v>
      </c>
      <c r="L18" s="108">
        <f t="shared" si="3"/>
        <v>-12.571701641697095</v>
      </c>
      <c r="M18" s="125">
        <f t="shared" si="4"/>
        <v>1.4207009023771517</v>
      </c>
    </row>
    <row r="19" spans="1:13" ht="22.5" customHeight="1" x14ac:dyDescent="0.25">
      <c r="A19" s="94" t="s">
        <v>215</v>
      </c>
      <c r="B19" s="123">
        <v>100035.15117</v>
      </c>
      <c r="C19" s="123">
        <v>130013.72813</v>
      </c>
      <c r="D19" s="108">
        <f t="shared" si="5"/>
        <v>29.96804284231483</v>
      </c>
      <c r="E19" s="125">
        <f t="shared" si="0"/>
        <v>1.2349273178407578</v>
      </c>
      <c r="F19" s="123">
        <v>100035.15117</v>
      </c>
      <c r="G19" s="123">
        <v>130013.72813</v>
      </c>
      <c r="H19" s="108">
        <f t="shared" si="1"/>
        <v>29.96804284231483</v>
      </c>
      <c r="I19" s="110">
        <f t="shared" si="2"/>
        <v>1.2349273178407578</v>
      </c>
      <c r="J19" s="123">
        <v>1417434.02312</v>
      </c>
      <c r="K19" s="123">
        <v>1459854.21368</v>
      </c>
      <c r="L19" s="108">
        <f t="shared" si="3"/>
        <v>2.992745331922142</v>
      </c>
      <c r="M19" s="125">
        <f t="shared" si="4"/>
        <v>1.0974667398396343</v>
      </c>
    </row>
    <row r="20" spans="1:13" ht="22.5" customHeight="1" x14ac:dyDescent="0.25">
      <c r="A20" s="94" t="s">
        <v>216</v>
      </c>
      <c r="B20" s="123">
        <v>130304.74533000001</v>
      </c>
      <c r="C20" s="123">
        <v>104623.67444</v>
      </c>
      <c r="D20" s="108">
        <f t="shared" si="5"/>
        <v>-19.708469422937785</v>
      </c>
      <c r="E20" s="125">
        <f t="shared" si="0"/>
        <v>0.99376147055520825</v>
      </c>
      <c r="F20" s="123">
        <v>130304.74533000001</v>
      </c>
      <c r="G20" s="123">
        <v>104623.67444</v>
      </c>
      <c r="H20" s="108">
        <f t="shared" si="1"/>
        <v>-19.708469422937785</v>
      </c>
      <c r="I20" s="110">
        <f t="shared" si="2"/>
        <v>0.99376147055520825</v>
      </c>
      <c r="J20" s="123">
        <v>1891507.66625</v>
      </c>
      <c r="K20" s="123">
        <v>1309223.20582</v>
      </c>
      <c r="L20" s="108">
        <f t="shared" si="3"/>
        <v>-30.784144881865871</v>
      </c>
      <c r="M20" s="125">
        <f t="shared" si="4"/>
        <v>0.98422767831844793</v>
      </c>
    </row>
    <row r="21" spans="1:13" ht="22.5" customHeight="1" x14ac:dyDescent="0.25">
      <c r="A21" s="94" t="s">
        <v>217</v>
      </c>
      <c r="B21" s="123">
        <v>34253.073810000002</v>
      </c>
      <c r="C21" s="123">
        <v>58450.761780000001</v>
      </c>
      <c r="D21" s="108">
        <f t="shared" si="5"/>
        <v>70.643843832011399</v>
      </c>
      <c r="E21" s="125">
        <f t="shared" si="0"/>
        <v>0.55519092874984444</v>
      </c>
      <c r="F21" s="123">
        <v>34253.073810000002</v>
      </c>
      <c r="G21" s="123">
        <v>58450.761780000001</v>
      </c>
      <c r="H21" s="108">
        <f t="shared" si="1"/>
        <v>70.643843832011399</v>
      </c>
      <c r="I21" s="110">
        <f t="shared" si="2"/>
        <v>0.55519092874984444</v>
      </c>
      <c r="J21" s="123">
        <v>820034.36124</v>
      </c>
      <c r="K21" s="123">
        <v>840259.03767999995</v>
      </c>
      <c r="L21" s="108">
        <f t="shared" si="3"/>
        <v>2.4663206075191257</v>
      </c>
      <c r="M21" s="125">
        <f t="shared" si="4"/>
        <v>0.63167701134956933</v>
      </c>
    </row>
    <row r="22" spans="1:13" ht="24" customHeight="1" x14ac:dyDescent="0.2">
      <c r="A22" s="113" t="s">
        <v>42</v>
      </c>
      <c r="B22" s="124">
        <f>SUM(B9:B21)</f>
        <v>9157626.6218999997</v>
      </c>
      <c r="C22" s="124">
        <f>SUM(C9:C21)</f>
        <v>10528046.97505</v>
      </c>
      <c r="D22" s="122">
        <f t="shared" si="5"/>
        <v>14.964798301261922</v>
      </c>
      <c r="E22" s="126">
        <f t="shared" si="0"/>
        <v>100</v>
      </c>
      <c r="F22" s="111">
        <f>SUM(F9:F21)</f>
        <v>9157626.6218999997</v>
      </c>
      <c r="G22" s="111">
        <f>SUM(G9:G21)</f>
        <v>10528046.97505</v>
      </c>
      <c r="H22" s="122">
        <f>(G22-F22)/F22*100</f>
        <v>14.964798301261922</v>
      </c>
      <c r="I22" s="115">
        <f t="shared" si="2"/>
        <v>100</v>
      </c>
      <c r="J22" s="124">
        <f>SUM(J9:J21)</f>
        <v>131783092.96436001</v>
      </c>
      <c r="K22" s="124">
        <f>SUM(K9:K21)</f>
        <v>133020360.49797</v>
      </c>
      <c r="L22" s="122">
        <f t="shared" si="3"/>
        <v>0.93886666777854288</v>
      </c>
      <c r="M22" s="126">
        <f t="shared" si="4"/>
        <v>100</v>
      </c>
    </row>
  </sheetData>
  <mergeCells count="5">
    <mergeCell ref="B7:E7"/>
    <mergeCell ref="F7:I7"/>
    <mergeCell ref="J7:M7"/>
    <mergeCell ref="A6:M6"/>
    <mergeCell ref="C2:K2"/>
  </mergeCells>
  <pageMargins left="0.4" right="0.23622047244094491" top="0.7" bottom="0.35433070866141736" header="0.54" footer="0.51181102362204722"/>
  <pageSetup paperSize="9" scale="70" orientation="landscape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7:N60"/>
  <sheetViews>
    <sheetView showGridLines="0" topLeftCell="C1" workbookViewId="0">
      <selection activeCell="O23" sqref="O23"/>
    </sheetView>
  </sheetViews>
  <sheetFormatPr defaultColWidth="9.140625" defaultRowHeight="12.75" x14ac:dyDescent="0.2"/>
  <cols>
    <col min="1" max="2" width="0" hidden="1" customWidth="1"/>
    <col min="10" max="10" width="11.5703125" bestFit="1" customWidth="1"/>
    <col min="11" max="11" width="12.140625" customWidth="1"/>
  </cols>
  <sheetData>
    <row r="7" spans="9:9" x14ac:dyDescent="0.2">
      <c r="I7" s="31"/>
    </row>
    <row r="8" spans="9:9" x14ac:dyDescent="0.2">
      <c r="I8" s="31"/>
    </row>
    <row r="9" spans="9:9" x14ac:dyDescent="0.2">
      <c r="I9" s="31"/>
    </row>
    <row r="10" spans="9:9" x14ac:dyDescent="0.2">
      <c r="I10" s="31"/>
    </row>
    <row r="17" spans="3:14" ht="12.75" customHeight="1" x14ac:dyDescent="0.2"/>
    <row r="21" spans="3:14" x14ac:dyDescent="0.2">
      <c r="C21" s="1" t="s">
        <v>112</v>
      </c>
    </row>
    <row r="22" spans="3:14" x14ac:dyDescent="0.2">
      <c r="C22" s="109" t="s">
        <v>119</v>
      </c>
    </row>
    <row r="24" spans="3:14" x14ac:dyDescent="0.2">
      <c r="H24" s="31"/>
      <c r="I24" s="31"/>
    </row>
    <row r="25" spans="3:14" x14ac:dyDescent="0.2">
      <c r="H25" s="31"/>
      <c r="I25" s="31"/>
    </row>
    <row r="26" spans="3:14" x14ac:dyDescent="0.2">
      <c r="H26" s="163"/>
      <c r="I26" s="163"/>
      <c r="N26" t="s">
        <v>43</v>
      </c>
    </row>
    <row r="27" spans="3:14" x14ac:dyDescent="0.2">
      <c r="H27" s="163"/>
      <c r="I27" s="163"/>
    </row>
    <row r="28" spans="3:14" ht="12.75" customHeight="1" x14ac:dyDescent="0.2"/>
    <row r="29" spans="3:14" ht="12.75" customHeight="1" x14ac:dyDescent="0.2"/>
    <row r="30" spans="3:14" ht="9.75" customHeight="1" x14ac:dyDescent="0.2"/>
    <row r="37" spans="8:9" x14ac:dyDescent="0.2">
      <c r="H37" s="31"/>
      <c r="I37" s="31"/>
    </row>
    <row r="38" spans="8:9" x14ac:dyDescent="0.2">
      <c r="H38" s="31"/>
      <c r="I38" s="31"/>
    </row>
    <row r="39" spans="8:9" x14ac:dyDescent="0.2">
      <c r="H39" s="163"/>
      <c r="I39" s="163"/>
    </row>
    <row r="40" spans="8:9" x14ac:dyDescent="0.2">
      <c r="H40" s="163"/>
      <c r="I40" s="163"/>
    </row>
    <row r="41" spans="8:9" ht="12.75" customHeight="1" x14ac:dyDescent="0.2"/>
    <row r="42" spans="8:9" ht="13.5" customHeight="1" x14ac:dyDescent="0.2"/>
    <row r="43" spans="8:9" ht="12.75" customHeight="1" x14ac:dyDescent="0.2"/>
    <row r="49" spans="3:9" x14ac:dyDescent="0.2">
      <c r="H49" s="31"/>
      <c r="I49" s="31"/>
    </row>
    <row r="50" spans="3:9" x14ac:dyDescent="0.2">
      <c r="H50" s="31"/>
      <c r="I50" s="31"/>
    </row>
    <row r="51" spans="3:9" x14ac:dyDescent="0.2">
      <c r="H51" s="163"/>
      <c r="I51" s="163"/>
    </row>
    <row r="52" spans="3:9" x14ac:dyDescent="0.2">
      <c r="H52" s="163"/>
      <c r="I52" s="163"/>
    </row>
    <row r="55" spans="3:9" ht="15.75" customHeight="1" x14ac:dyDescent="0.2"/>
    <row r="56" spans="3:9" ht="12.75" customHeight="1" x14ac:dyDescent="0.2"/>
    <row r="57" spans="3:9" ht="12.75" customHeight="1" x14ac:dyDescent="0.2"/>
    <row r="58" spans="3:9" ht="12.75" customHeight="1" x14ac:dyDescent="0.2"/>
    <row r="60" spans="3:9" x14ac:dyDescent="0.2">
      <c r="C60" s="32"/>
    </row>
  </sheetData>
  <mergeCells count="3">
    <mergeCell ref="H26:I27"/>
    <mergeCell ref="H39:I40"/>
    <mergeCell ref="H51:I52"/>
  </mergeCells>
  <pageMargins left="0.74803149606299213" right="0.74803149606299213" top="0" bottom="0" header="0.51181102362204722" footer="0.51181102362204722"/>
  <pageSetup paperSize="9" orientation="portrait" horizontalDpi="4294967294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showGridLines="0" zoomScale="90" zoomScaleNormal="90" workbookViewId="0">
      <selection activeCell="P25" sqref="P25"/>
    </sheetView>
  </sheetViews>
  <sheetFormatPr defaultColWidth="9.140625" defaultRowHeight="12.75" x14ac:dyDescent="0.2"/>
  <cols>
    <col min="1" max="1" width="3.140625" bestFit="1" customWidth="1"/>
    <col min="2" max="2" width="28" customWidth="1"/>
    <col min="3" max="3" width="11.7109375" customWidth="1"/>
    <col min="4" max="9" width="11.7109375" bestFit="1" customWidth="1"/>
    <col min="10" max="10" width="10.140625" bestFit="1" customWidth="1"/>
    <col min="11" max="14" width="11.7109375" bestFit="1" customWidth="1"/>
    <col min="15" max="15" width="12.7109375" bestFit="1" customWidth="1"/>
    <col min="16" max="16" width="6.7109375" bestFit="1" customWidth="1"/>
  </cols>
  <sheetData>
    <row r="1" spans="1:16" x14ac:dyDescent="0.2"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</row>
    <row r="3" spans="1:16" ht="15.75" x14ac:dyDescent="0.25">
      <c r="A3" s="67"/>
      <c r="B3" s="121" t="s">
        <v>130</v>
      </c>
      <c r="C3" s="67"/>
      <c r="D3" s="67"/>
      <c r="E3" s="67"/>
      <c r="F3" s="67"/>
      <c r="G3" s="67"/>
      <c r="H3" s="67"/>
      <c r="I3" s="67"/>
      <c r="J3" s="67"/>
      <c r="K3" s="67"/>
      <c r="L3" s="67"/>
      <c r="M3" s="67"/>
      <c r="N3" s="67"/>
      <c r="O3" s="67"/>
      <c r="P3" s="67"/>
    </row>
    <row r="4" spans="1:16" s="69" customFormat="1" x14ac:dyDescent="0.2">
      <c r="A4" s="91"/>
      <c r="B4" s="104" t="s">
        <v>105</v>
      </c>
      <c r="C4" s="104" t="s">
        <v>44</v>
      </c>
      <c r="D4" s="104" t="s">
        <v>45</v>
      </c>
      <c r="E4" s="104" t="s">
        <v>46</v>
      </c>
      <c r="F4" s="104" t="s">
        <v>47</v>
      </c>
      <c r="G4" s="104" t="s">
        <v>48</v>
      </c>
      <c r="H4" s="104" t="s">
        <v>49</v>
      </c>
      <c r="I4" s="104" t="s">
        <v>0</v>
      </c>
      <c r="J4" s="104" t="s">
        <v>104</v>
      </c>
      <c r="K4" s="104" t="s">
        <v>50</v>
      </c>
      <c r="L4" s="104" t="s">
        <v>51</v>
      </c>
      <c r="M4" s="104" t="s">
        <v>52</v>
      </c>
      <c r="N4" s="104" t="s">
        <v>53</v>
      </c>
      <c r="O4" s="105" t="s">
        <v>103</v>
      </c>
      <c r="P4" s="105" t="s">
        <v>102</v>
      </c>
    </row>
    <row r="5" spans="1:16" x14ac:dyDescent="0.2">
      <c r="A5" s="96" t="s">
        <v>101</v>
      </c>
      <c r="B5" s="97" t="s">
        <v>176</v>
      </c>
      <c r="C5" s="127">
        <v>1109830.61998</v>
      </c>
      <c r="D5" s="127">
        <v>0</v>
      </c>
      <c r="E5" s="127">
        <v>0</v>
      </c>
      <c r="F5" s="127">
        <v>0</v>
      </c>
      <c r="G5" s="127">
        <v>0</v>
      </c>
      <c r="H5" s="127">
        <v>0</v>
      </c>
      <c r="I5" s="98">
        <v>0</v>
      </c>
      <c r="J5" s="98">
        <v>0</v>
      </c>
      <c r="K5" s="98">
        <v>0</v>
      </c>
      <c r="L5" s="98">
        <v>0</v>
      </c>
      <c r="M5" s="98">
        <v>0</v>
      </c>
      <c r="N5" s="98">
        <v>0</v>
      </c>
      <c r="O5" s="127">
        <v>1109830.61998</v>
      </c>
      <c r="P5" s="99">
        <f t="shared" ref="P5:P24" si="0">O5/O$26*100</f>
        <v>10.541657181148066</v>
      </c>
    </row>
    <row r="6" spans="1:16" x14ac:dyDescent="0.2">
      <c r="A6" s="96" t="s">
        <v>100</v>
      </c>
      <c r="B6" s="97" t="s">
        <v>177</v>
      </c>
      <c r="C6" s="127">
        <v>668157.52991000004</v>
      </c>
      <c r="D6" s="127">
        <v>0</v>
      </c>
      <c r="E6" s="127">
        <v>0</v>
      </c>
      <c r="F6" s="127">
        <v>0</v>
      </c>
      <c r="G6" s="127">
        <v>0</v>
      </c>
      <c r="H6" s="127">
        <v>0</v>
      </c>
      <c r="I6" s="98">
        <v>0</v>
      </c>
      <c r="J6" s="98">
        <v>0</v>
      </c>
      <c r="K6" s="98">
        <v>0</v>
      </c>
      <c r="L6" s="98">
        <v>0</v>
      </c>
      <c r="M6" s="98">
        <v>0</v>
      </c>
      <c r="N6" s="98">
        <v>0</v>
      </c>
      <c r="O6" s="127">
        <v>668157.52991000004</v>
      </c>
      <c r="P6" s="99">
        <f t="shared" si="0"/>
        <v>6.346452779831246</v>
      </c>
    </row>
    <row r="7" spans="1:16" x14ac:dyDescent="0.2">
      <c r="A7" s="96" t="s">
        <v>99</v>
      </c>
      <c r="B7" s="97" t="s">
        <v>178</v>
      </c>
      <c r="C7" s="127">
        <v>624103.92781999998</v>
      </c>
      <c r="D7" s="127">
        <v>0</v>
      </c>
      <c r="E7" s="127">
        <v>0</v>
      </c>
      <c r="F7" s="127">
        <v>0</v>
      </c>
      <c r="G7" s="127">
        <v>0</v>
      </c>
      <c r="H7" s="127">
        <v>0</v>
      </c>
      <c r="I7" s="98">
        <v>0</v>
      </c>
      <c r="J7" s="98">
        <v>0</v>
      </c>
      <c r="K7" s="98">
        <v>0</v>
      </c>
      <c r="L7" s="98">
        <v>0</v>
      </c>
      <c r="M7" s="98">
        <v>0</v>
      </c>
      <c r="N7" s="98">
        <v>0</v>
      </c>
      <c r="O7" s="127">
        <v>624103.92781999998</v>
      </c>
      <c r="P7" s="99">
        <f t="shared" si="0"/>
        <v>5.9280123777851594</v>
      </c>
    </row>
    <row r="8" spans="1:16" x14ac:dyDescent="0.2">
      <c r="A8" s="96" t="s">
        <v>98</v>
      </c>
      <c r="B8" s="97" t="s">
        <v>179</v>
      </c>
      <c r="C8" s="127">
        <v>611620.01074000006</v>
      </c>
      <c r="D8" s="127">
        <v>0</v>
      </c>
      <c r="E8" s="127">
        <v>0</v>
      </c>
      <c r="F8" s="127">
        <v>0</v>
      </c>
      <c r="G8" s="127">
        <v>0</v>
      </c>
      <c r="H8" s="127">
        <v>0</v>
      </c>
      <c r="I8" s="98">
        <v>0</v>
      </c>
      <c r="J8" s="98">
        <v>0</v>
      </c>
      <c r="K8" s="98">
        <v>0</v>
      </c>
      <c r="L8" s="98">
        <v>0</v>
      </c>
      <c r="M8" s="98">
        <v>0</v>
      </c>
      <c r="N8" s="98">
        <v>0</v>
      </c>
      <c r="O8" s="127">
        <v>611620.01074000006</v>
      </c>
      <c r="P8" s="99">
        <f t="shared" si="0"/>
        <v>5.8094346671272845</v>
      </c>
    </row>
    <row r="9" spans="1:16" x14ac:dyDescent="0.2">
      <c r="A9" s="96" t="s">
        <v>97</v>
      </c>
      <c r="B9" s="97" t="s">
        <v>180</v>
      </c>
      <c r="C9" s="127">
        <v>509610.6078</v>
      </c>
      <c r="D9" s="127">
        <v>0</v>
      </c>
      <c r="E9" s="127">
        <v>0</v>
      </c>
      <c r="F9" s="127">
        <v>0</v>
      </c>
      <c r="G9" s="127">
        <v>0</v>
      </c>
      <c r="H9" s="127">
        <v>0</v>
      </c>
      <c r="I9" s="98">
        <v>0</v>
      </c>
      <c r="J9" s="98">
        <v>0</v>
      </c>
      <c r="K9" s="98">
        <v>0</v>
      </c>
      <c r="L9" s="98">
        <v>0</v>
      </c>
      <c r="M9" s="98">
        <v>0</v>
      </c>
      <c r="N9" s="98">
        <v>0</v>
      </c>
      <c r="O9" s="127">
        <v>509610.6078</v>
      </c>
      <c r="P9" s="99">
        <f t="shared" si="0"/>
        <v>4.8405046919690422</v>
      </c>
    </row>
    <row r="10" spans="1:16" x14ac:dyDescent="0.2">
      <c r="A10" s="96" t="s">
        <v>96</v>
      </c>
      <c r="B10" s="97" t="s">
        <v>181</v>
      </c>
      <c r="C10" s="127">
        <v>499152.32063999999</v>
      </c>
      <c r="D10" s="127">
        <v>0</v>
      </c>
      <c r="E10" s="127">
        <v>0</v>
      </c>
      <c r="F10" s="127">
        <v>0</v>
      </c>
      <c r="G10" s="127">
        <v>0</v>
      </c>
      <c r="H10" s="127">
        <v>0</v>
      </c>
      <c r="I10" s="98">
        <v>0</v>
      </c>
      <c r="J10" s="98">
        <v>0</v>
      </c>
      <c r="K10" s="98">
        <v>0</v>
      </c>
      <c r="L10" s="98">
        <v>0</v>
      </c>
      <c r="M10" s="98">
        <v>0</v>
      </c>
      <c r="N10" s="98">
        <v>0</v>
      </c>
      <c r="O10" s="127">
        <v>499152.32063999999</v>
      </c>
      <c r="P10" s="99">
        <f t="shared" si="0"/>
        <v>4.7411673012375548</v>
      </c>
    </row>
    <row r="11" spans="1:16" x14ac:dyDescent="0.2">
      <c r="A11" s="96" t="s">
        <v>95</v>
      </c>
      <c r="B11" s="97" t="s">
        <v>182</v>
      </c>
      <c r="C11" s="127">
        <v>448877.37349999999</v>
      </c>
      <c r="D11" s="127">
        <v>0</v>
      </c>
      <c r="E11" s="127">
        <v>0</v>
      </c>
      <c r="F11" s="127">
        <v>0</v>
      </c>
      <c r="G11" s="127">
        <v>0</v>
      </c>
      <c r="H11" s="127">
        <v>0</v>
      </c>
      <c r="I11" s="98">
        <v>0</v>
      </c>
      <c r="J11" s="98">
        <v>0</v>
      </c>
      <c r="K11" s="98">
        <v>0</v>
      </c>
      <c r="L11" s="98">
        <v>0</v>
      </c>
      <c r="M11" s="98">
        <v>0</v>
      </c>
      <c r="N11" s="98">
        <v>0</v>
      </c>
      <c r="O11" s="127">
        <v>448877.37349999999</v>
      </c>
      <c r="P11" s="99">
        <f t="shared" si="0"/>
        <v>4.2636338398164133</v>
      </c>
    </row>
    <row r="12" spans="1:16" x14ac:dyDescent="0.2">
      <c r="A12" s="96" t="s">
        <v>94</v>
      </c>
      <c r="B12" s="97" t="s">
        <v>183</v>
      </c>
      <c r="C12" s="127">
        <v>277057.94127000001</v>
      </c>
      <c r="D12" s="127">
        <v>0</v>
      </c>
      <c r="E12" s="127">
        <v>0</v>
      </c>
      <c r="F12" s="127">
        <v>0</v>
      </c>
      <c r="G12" s="127">
        <v>0</v>
      </c>
      <c r="H12" s="127">
        <v>0</v>
      </c>
      <c r="I12" s="98">
        <v>0</v>
      </c>
      <c r="J12" s="98">
        <v>0</v>
      </c>
      <c r="K12" s="98">
        <v>0</v>
      </c>
      <c r="L12" s="98">
        <v>0</v>
      </c>
      <c r="M12" s="98">
        <v>0</v>
      </c>
      <c r="N12" s="98">
        <v>0</v>
      </c>
      <c r="O12" s="127">
        <v>277057.94127000001</v>
      </c>
      <c r="P12" s="99">
        <f t="shared" si="0"/>
        <v>2.6316176393075432</v>
      </c>
    </row>
    <row r="13" spans="1:16" x14ac:dyDescent="0.2">
      <c r="A13" s="96" t="s">
        <v>93</v>
      </c>
      <c r="B13" s="97" t="s">
        <v>184</v>
      </c>
      <c r="C13" s="127">
        <v>272846.58847000002</v>
      </c>
      <c r="D13" s="127">
        <v>0</v>
      </c>
      <c r="E13" s="127">
        <v>0</v>
      </c>
      <c r="F13" s="127">
        <v>0</v>
      </c>
      <c r="G13" s="127">
        <v>0</v>
      </c>
      <c r="H13" s="127">
        <v>0</v>
      </c>
      <c r="I13" s="98">
        <v>0</v>
      </c>
      <c r="J13" s="98">
        <v>0</v>
      </c>
      <c r="K13" s="98">
        <v>0</v>
      </c>
      <c r="L13" s="98">
        <v>0</v>
      </c>
      <c r="M13" s="98">
        <v>0</v>
      </c>
      <c r="N13" s="98">
        <v>0</v>
      </c>
      <c r="O13" s="127">
        <v>272846.58847000002</v>
      </c>
      <c r="P13" s="99">
        <f t="shared" si="0"/>
        <v>2.5916163664220759</v>
      </c>
    </row>
    <row r="14" spans="1:16" x14ac:dyDescent="0.2">
      <c r="A14" s="96" t="s">
        <v>92</v>
      </c>
      <c r="B14" s="97" t="s">
        <v>185</v>
      </c>
      <c r="C14" s="127">
        <v>244093.40276999999</v>
      </c>
      <c r="D14" s="127">
        <v>0</v>
      </c>
      <c r="E14" s="127">
        <v>0</v>
      </c>
      <c r="F14" s="127">
        <v>0</v>
      </c>
      <c r="G14" s="127">
        <v>0</v>
      </c>
      <c r="H14" s="127">
        <v>0</v>
      </c>
      <c r="I14" s="98">
        <v>0</v>
      </c>
      <c r="J14" s="98">
        <v>0</v>
      </c>
      <c r="K14" s="98">
        <v>0</v>
      </c>
      <c r="L14" s="98">
        <v>0</v>
      </c>
      <c r="M14" s="98">
        <v>0</v>
      </c>
      <c r="N14" s="98">
        <v>0</v>
      </c>
      <c r="O14" s="127">
        <v>244093.40276999999</v>
      </c>
      <c r="P14" s="99">
        <f t="shared" si="0"/>
        <v>2.3185060187180704</v>
      </c>
    </row>
    <row r="15" spans="1:16" x14ac:dyDescent="0.2">
      <c r="A15" s="96" t="s">
        <v>91</v>
      </c>
      <c r="B15" s="97" t="s">
        <v>218</v>
      </c>
      <c r="C15" s="127">
        <v>223508.25487999999</v>
      </c>
      <c r="D15" s="127">
        <v>0</v>
      </c>
      <c r="E15" s="127">
        <v>0</v>
      </c>
      <c r="F15" s="127">
        <v>0</v>
      </c>
      <c r="G15" s="127">
        <v>0</v>
      </c>
      <c r="H15" s="127">
        <v>0</v>
      </c>
      <c r="I15" s="98">
        <v>0</v>
      </c>
      <c r="J15" s="98">
        <v>0</v>
      </c>
      <c r="K15" s="98">
        <v>0</v>
      </c>
      <c r="L15" s="98">
        <v>0</v>
      </c>
      <c r="M15" s="98">
        <v>0</v>
      </c>
      <c r="N15" s="98">
        <v>0</v>
      </c>
      <c r="O15" s="127">
        <v>223508.25487999999</v>
      </c>
      <c r="P15" s="99">
        <f t="shared" si="0"/>
        <v>2.1229792706062516</v>
      </c>
    </row>
    <row r="16" spans="1:16" x14ac:dyDescent="0.2">
      <c r="A16" s="96" t="s">
        <v>90</v>
      </c>
      <c r="B16" s="97" t="s">
        <v>219</v>
      </c>
      <c r="C16" s="127">
        <v>221149.12143</v>
      </c>
      <c r="D16" s="127">
        <v>0</v>
      </c>
      <c r="E16" s="127">
        <v>0</v>
      </c>
      <c r="F16" s="127">
        <v>0</v>
      </c>
      <c r="G16" s="127">
        <v>0</v>
      </c>
      <c r="H16" s="127">
        <v>0</v>
      </c>
      <c r="I16" s="98">
        <v>0</v>
      </c>
      <c r="J16" s="98">
        <v>0</v>
      </c>
      <c r="K16" s="98">
        <v>0</v>
      </c>
      <c r="L16" s="98">
        <v>0</v>
      </c>
      <c r="M16" s="98">
        <v>0</v>
      </c>
      <c r="N16" s="98">
        <v>0</v>
      </c>
      <c r="O16" s="127">
        <v>221149.12143</v>
      </c>
      <c r="P16" s="99">
        <f t="shared" si="0"/>
        <v>2.1005711881234244</v>
      </c>
    </row>
    <row r="17" spans="1:16" x14ac:dyDescent="0.2">
      <c r="A17" s="96" t="s">
        <v>89</v>
      </c>
      <c r="B17" s="97" t="s">
        <v>220</v>
      </c>
      <c r="C17" s="127">
        <v>218483.34320999999</v>
      </c>
      <c r="D17" s="127">
        <v>0</v>
      </c>
      <c r="E17" s="127">
        <v>0</v>
      </c>
      <c r="F17" s="127">
        <v>0</v>
      </c>
      <c r="G17" s="127">
        <v>0</v>
      </c>
      <c r="H17" s="127">
        <v>0</v>
      </c>
      <c r="I17" s="98">
        <v>0</v>
      </c>
      <c r="J17" s="98">
        <v>0</v>
      </c>
      <c r="K17" s="98">
        <v>0</v>
      </c>
      <c r="L17" s="98">
        <v>0</v>
      </c>
      <c r="M17" s="98">
        <v>0</v>
      </c>
      <c r="N17" s="98">
        <v>0</v>
      </c>
      <c r="O17" s="127">
        <v>218483.34320999999</v>
      </c>
      <c r="P17" s="99">
        <f t="shared" si="0"/>
        <v>2.0752504593470658</v>
      </c>
    </row>
    <row r="18" spans="1:16" x14ac:dyDescent="0.2">
      <c r="A18" s="96" t="s">
        <v>88</v>
      </c>
      <c r="B18" s="97" t="s">
        <v>221</v>
      </c>
      <c r="C18" s="127">
        <v>218056.23144</v>
      </c>
      <c r="D18" s="127">
        <v>0</v>
      </c>
      <c r="E18" s="127">
        <v>0</v>
      </c>
      <c r="F18" s="127">
        <v>0</v>
      </c>
      <c r="G18" s="127">
        <v>0</v>
      </c>
      <c r="H18" s="127">
        <v>0</v>
      </c>
      <c r="I18" s="98">
        <v>0</v>
      </c>
      <c r="J18" s="98">
        <v>0</v>
      </c>
      <c r="K18" s="98">
        <v>0</v>
      </c>
      <c r="L18" s="98">
        <v>0</v>
      </c>
      <c r="M18" s="98">
        <v>0</v>
      </c>
      <c r="N18" s="98">
        <v>0</v>
      </c>
      <c r="O18" s="127">
        <v>218056.23144</v>
      </c>
      <c r="P18" s="99">
        <f t="shared" si="0"/>
        <v>2.0711935647396222</v>
      </c>
    </row>
    <row r="19" spans="1:16" x14ac:dyDescent="0.2">
      <c r="A19" s="96" t="s">
        <v>87</v>
      </c>
      <c r="B19" s="97" t="s">
        <v>222</v>
      </c>
      <c r="C19" s="127">
        <v>205654.76748000001</v>
      </c>
      <c r="D19" s="127">
        <v>0</v>
      </c>
      <c r="E19" s="127">
        <v>0</v>
      </c>
      <c r="F19" s="127">
        <v>0</v>
      </c>
      <c r="G19" s="127">
        <v>0</v>
      </c>
      <c r="H19" s="127">
        <v>0</v>
      </c>
      <c r="I19" s="98">
        <v>0</v>
      </c>
      <c r="J19" s="98">
        <v>0</v>
      </c>
      <c r="K19" s="98">
        <v>0</v>
      </c>
      <c r="L19" s="98">
        <v>0</v>
      </c>
      <c r="M19" s="98">
        <v>0</v>
      </c>
      <c r="N19" s="98">
        <v>0</v>
      </c>
      <c r="O19" s="127">
        <v>205654.76748000001</v>
      </c>
      <c r="P19" s="99">
        <f t="shared" si="0"/>
        <v>1.9533990299185888</v>
      </c>
    </row>
    <row r="20" spans="1:16" x14ac:dyDescent="0.2">
      <c r="A20" s="96" t="s">
        <v>86</v>
      </c>
      <c r="B20" s="97" t="s">
        <v>223</v>
      </c>
      <c r="C20" s="127">
        <v>194841.28498</v>
      </c>
      <c r="D20" s="127">
        <v>0</v>
      </c>
      <c r="E20" s="127">
        <v>0</v>
      </c>
      <c r="F20" s="127">
        <v>0</v>
      </c>
      <c r="G20" s="127">
        <v>0</v>
      </c>
      <c r="H20" s="127">
        <v>0</v>
      </c>
      <c r="I20" s="98">
        <v>0</v>
      </c>
      <c r="J20" s="98">
        <v>0</v>
      </c>
      <c r="K20" s="98">
        <v>0</v>
      </c>
      <c r="L20" s="98">
        <v>0</v>
      </c>
      <c r="M20" s="98">
        <v>0</v>
      </c>
      <c r="N20" s="98">
        <v>0</v>
      </c>
      <c r="O20" s="127">
        <v>194841.28498</v>
      </c>
      <c r="P20" s="99">
        <f t="shared" si="0"/>
        <v>1.8506878383212637</v>
      </c>
    </row>
    <row r="21" spans="1:16" x14ac:dyDescent="0.2">
      <c r="A21" s="96" t="s">
        <v>85</v>
      </c>
      <c r="B21" s="97" t="s">
        <v>224</v>
      </c>
      <c r="C21" s="127">
        <v>166525.69729000001</v>
      </c>
      <c r="D21" s="127">
        <v>0</v>
      </c>
      <c r="E21" s="127">
        <v>0</v>
      </c>
      <c r="F21" s="127">
        <v>0</v>
      </c>
      <c r="G21" s="127">
        <v>0</v>
      </c>
      <c r="H21" s="127">
        <v>0</v>
      </c>
      <c r="I21" s="98">
        <v>0</v>
      </c>
      <c r="J21" s="98">
        <v>0</v>
      </c>
      <c r="K21" s="98">
        <v>0</v>
      </c>
      <c r="L21" s="98">
        <v>0</v>
      </c>
      <c r="M21" s="98">
        <v>0</v>
      </c>
      <c r="N21" s="98">
        <v>0</v>
      </c>
      <c r="O21" s="127">
        <v>166525.69729000001</v>
      </c>
      <c r="P21" s="99">
        <f t="shared" si="0"/>
        <v>1.5817339881237484</v>
      </c>
    </row>
    <row r="22" spans="1:16" x14ac:dyDescent="0.2">
      <c r="A22" s="96" t="s">
        <v>84</v>
      </c>
      <c r="B22" s="97" t="s">
        <v>225</v>
      </c>
      <c r="C22" s="127">
        <v>157101.51887</v>
      </c>
      <c r="D22" s="127">
        <v>0</v>
      </c>
      <c r="E22" s="127">
        <v>0</v>
      </c>
      <c r="F22" s="127">
        <v>0</v>
      </c>
      <c r="G22" s="127">
        <v>0</v>
      </c>
      <c r="H22" s="127">
        <v>0</v>
      </c>
      <c r="I22" s="98">
        <v>0</v>
      </c>
      <c r="J22" s="98">
        <v>0</v>
      </c>
      <c r="K22" s="98">
        <v>0</v>
      </c>
      <c r="L22" s="98">
        <v>0</v>
      </c>
      <c r="M22" s="98">
        <v>0</v>
      </c>
      <c r="N22" s="98">
        <v>0</v>
      </c>
      <c r="O22" s="127">
        <v>157101.51887</v>
      </c>
      <c r="P22" s="99">
        <f t="shared" si="0"/>
        <v>1.4922190150016301</v>
      </c>
    </row>
    <row r="23" spans="1:16" x14ac:dyDescent="0.2">
      <c r="A23" s="96" t="s">
        <v>83</v>
      </c>
      <c r="B23" s="97" t="s">
        <v>226</v>
      </c>
      <c r="C23" s="127">
        <v>149922.06224999999</v>
      </c>
      <c r="D23" s="127">
        <v>0</v>
      </c>
      <c r="E23" s="127">
        <v>0</v>
      </c>
      <c r="F23" s="127">
        <v>0</v>
      </c>
      <c r="G23" s="127">
        <v>0</v>
      </c>
      <c r="H23" s="127">
        <v>0</v>
      </c>
      <c r="I23" s="98">
        <v>0</v>
      </c>
      <c r="J23" s="98">
        <v>0</v>
      </c>
      <c r="K23" s="98">
        <v>0</v>
      </c>
      <c r="L23" s="98">
        <v>0</v>
      </c>
      <c r="M23" s="98">
        <v>0</v>
      </c>
      <c r="N23" s="98">
        <v>0</v>
      </c>
      <c r="O23" s="127">
        <v>149922.06224999999</v>
      </c>
      <c r="P23" s="99">
        <f t="shared" si="0"/>
        <v>1.4240253924141328</v>
      </c>
    </row>
    <row r="24" spans="1:16" x14ac:dyDescent="0.2">
      <c r="A24" s="96" t="s">
        <v>82</v>
      </c>
      <c r="B24" s="97" t="s">
        <v>227</v>
      </c>
      <c r="C24" s="127">
        <v>121827.41658999999</v>
      </c>
      <c r="D24" s="127">
        <v>0</v>
      </c>
      <c r="E24" s="127">
        <v>0</v>
      </c>
      <c r="F24" s="127">
        <v>0</v>
      </c>
      <c r="G24" s="127">
        <v>0</v>
      </c>
      <c r="H24" s="127">
        <v>0</v>
      </c>
      <c r="I24" s="98">
        <v>0</v>
      </c>
      <c r="J24" s="98">
        <v>0</v>
      </c>
      <c r="K24" s="98">
        <v>0</v>
      </c>
      <c r="L24" s="98">
        <v>0</v>
      </c>
      <c r="M24" s="98">
        <v>0</v>
      </c>
      <c r="N24" s="98">
        <v>0</v>
      </c>
      <c r="O24" s="127">
        <v>121827.41658999999</v>
      </c>
      <c r="P24" s="99">
        <f t="shared" si="0"/>
        <v>1.1571701463596615</v>
      </c>
    </row>
    <row r="25" spans="1:16" x14ac:dyDescent="0.2">
      <c r="A25" s="100"/>
      <c r="B25" s="164" t="s">
        <v>81</v>
      </c>
      <c r="C25" s="164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27">
        <f>SUM(O5:O24)</f>
        <v>7142420.0213199984</v>
      </c>
      <c r="P25" s="102">
        <f>SUM(P5:P24)</f>
        <v>67.841832756317842</v>
      </c>
    </row>
    <row r="26" spans="1:16" ht="13.5" customHeight="1" x14ac:dyDescent="0.2">
      <c r="A26" s="100"/>
      <c r="B26" s="165" t="s">
        <v>80</v>
      </c>
      <c r="C26" s="165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27">
        <v>10528046.975049999</v>
      </c>
      <c r="P26" s="98">
        <f>O26/O$26*100</f>
        <v>100</v>
      </c>
    </row>
    <row r="27" spans="1:16" x14ac:dyDescent="0.2">
      <c r="B27" s="68"/>
    </row>
    <row r="28" spans="1:16" x14ac:dyDescent="0.2">
      <c r="B28" s="31"/>
    </row>
  </sheetData>
  <mergeCells count="2">
    <mergeCell ref="B25:C25"/>
    <mergeCell ref="B26:C26"/>
  </mergeCells>
  <pageMargins left="0.31" right="0.36" top="0.98425196850393704" bottom="0.98425196850393704" header="0.51181102362204722" footer="0.51181102362204722"/>
  <pageSetup paperSize="9" scale="75" orientation="landscape" r:id="rId1"/>
  <headerFooter alignWithMargins="0"/>
  <ignoredErrors>
    <ignoredError sqref="P25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2"/>
  <sheetViews>
    <sheetView showGridLines="0" zoomScaleNormal="100" workbookViewId="0">
      <selection activeCell="Q32" sqref="Q32"/>
    </sheetView>
  </sheetViews>
  <sheetFormatPr defaultColWidth="9.140625" defaultRowHeight="12.75" x14ac:dyDescent="0.2"/>
  <sheetData>
    <row r="22" spans="1:1" x14ac:dyDescent="0.2">
      <c r="A22" t="s">
        <v>110</v>
      </c>
    </row>
  </sheetData>
  <pageMargins left="0.75" right="0.75" top="1" bottom="1" header="0.5" footer="0.5"/>
  <pageSetup paperSize="9" orientation="landscape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7"/>
  <sheetViews>
    <sheetView showGridLines="0" workbookViewId="0">
      <selection activeCell="I53" sqref="I53"/>
    </sheetView>
  </sheetViews>
  <sheetFormatPr defaultColWidth="9.140625" defaultRowHeight="12.75" x14ac:dyDescent="0.2"/>
  <cols>
    <col min="5" max="5" width="10.5703125" customWidth="1"/>
  </cols>
  <sheetData>
    <row r="1" spans="2:2" ht="15" x14ac:dyDescent="0.25">
      <c r="B1" s="33" t="s">
        <v>2</v>
      </c>
    </row>
    <row r="2" spans="2:2" ht="15" x14ac:dyDescent="0.25">
      <c r="B2" s="33" t="s">
        <v>54</v>
      </c>
    </row>
    <row r="13" spans="2:2" ht="12.75" customHeight="1" x14ac:dyDescent="0.2"/>
    <row r="30" ht="12.75" customHeight="1" x14ac:dyDescent="0.2"/>
    <row r="46" ht="12.75" customHeight="1" x14ac:dyDescent="0.2"/>
    <row r="60" ht="12.75" customHeight="1" x14ac:dyDescent="0.2"/>
    <row r="80" ht="12.75" customHeight="1" x14ac:dyDescent="0.2"/>
    <row r="84" ht="3.75" customHeight="1" x14ac:dyDescent="0.2"/>
    <row r="95" ht="12.75" customHeight="1" x14ac:dyDescent="0.2"/>
    <row r="105" spans="1:1" ht="3.75" customHeight="1" x14ac:dyDescent="0.2"/>
    <row r="112" spans="1:1" x14ac:dyDescent="0.2">
      <c r="A112" s="32"/>
    </row>
    <row r="113" ht="12.75" customHeight="1" x14ac:dyDescent="0.2"/>
    <row r="127" ht="12.75" customHeight="1" x14ac:dyDescent="0.2"/>
  </sheetData>
  <pageMargins left="0.19685039370078741" right="0.19685039370078741" top="0.19685039370078741" bottom="0.19685039370078741" header="0.51181102362204722" footer="0.51181102362204722"/>
  <pageSetup paperSize="9" orientation="portrait" horizontalDpi="4294967294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14</vt:i4>
      </vt:variant>
    </vt:vector>
  </HeadingPairs>
  <TitlesOfParts>
    <vt:vector size="14" baseType="lpstr">
      <vt:lpstr>SEKTOR_USD</vt:lpstr>
      <vt:lpstr>SECILMIS_ISTATISTIK</vt:lpstr>
      <vt:lpstr>SEKTOR_TL</vt:lpstr>
      <vt:lpstr>USDvsTL</vt:lpstr>
      <vt:lpstr>GEN_SEK</vt:lpstr>
      <vt:lpstr>Toplam İhracat  bar gra</vt:lpstr>
      <vt:lpstr>ULKE</vt:lpstr>
      <vt:lpstr>KARŞL.</vt:lpstr>
      <vt:lpstr>SEKT1</vt:lpstr>
      <vt:lpstr>SEKT2 </vt:lpstr>
      <vt:lpstr>SEKT3 </vt:lpstr>
      <vt:lpstr>SEKT4 </vt:lpstr>
      <vt:lpstr>SEKT5 </vt:lpstr>
      <vt:lpstr>2002_2016_AYLIK_IHR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Kübra  Ulutaş</dc:creator>
  <cp:lastModifiedBy>Nevsal Alhas</cp:lastModifiedBy>
  <cp:lastPrinted>2016-02-26T09:44:09Z</cp:lastPrinted>
  <dcterms:created xsi:type="dcterms:W3CDTF">2013-08-01T04:41:02Z</dcterms:created>
  <dcterms:modified xsi:type="dcterms:W3CDTF">2017-02-01T02:26:43Z</dcterms:modified>
</cp:coreProperties>
</file>