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12. Şubat 17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D77" i="22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45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6" i="1"/>
  <c r="O77" i="22" l="1"/>
  <c r="O76" i="22"/>
  <c r="O75" i="22"/>
  <c r="O74" i="22"/>
  <c r="O73" i="22"/>
  <c r="O72" i="22"/>
  <c r="O71" i="22"/>
  <c r="O70" i="22"/>
  <c r="O69" i="22"/>
  <c r="O68" i="22"/>
  <c r="O6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J9" i="1"/>
  <c r="J9" i="2" s="1"/>
  <c r="G9" i="1"/>
  <c r="F9" i="1"/>
  <c r="F9" i="2" s="1"/>
  <c r="C9" i="1"/>
  <c r="C9" i="2" s="1"/>
  <c r="B9" i="1"/>
  <c r="B9" i="2" s="1"/>
  <c r="K22" i="1" l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J46" i="2"/>
  <c r="J44" i="2" l="1"/>
  <c r="J45" i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F45" i="1"/>
  <c r="H45" i="1" s="1"/>
  <c r="B44" i="2"/>
  <c r="B45" i="2"/>
  <c r="M20" i="2"/>
  <c r="M9" i="2"/>
  <c r="M29" i="2"/>
  <c r="I8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<sst xmlns="http://schemas.openxmlformats.org/spreadsheetml/2006/main" count="421" uniqueCount="230">
  <si>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</si>
  <si>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</si>
  <si>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</si>
  <si>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</si>
  <si>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</si>
  <si>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</si>
  <si>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</si>
  <si>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</si>
  <si>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</si>
  <si>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</si>
  <si>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</si>
  <si>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</si>
  <si>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</si>
  <si>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</si>
  <si>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</si>
  <si>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</si>
  <si>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</si>
  <si>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</si>
  <si>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</si>
  <si>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</si>
  <si>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</si>
  <si>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</si>
  <si>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</si>
  <si>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</si>
  <si>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</si>
  <si>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</si>
  <si>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</si>
  <si>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</si>
  <si>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</si>
  <si>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</si>
  <si>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</si>
  <si>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</si>
  <si>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</si>
  <si>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</si>
  <si>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</si>
  <si>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</si>
  <si>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</si>
  <si>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</si>
  <si>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</si>
  <si>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</si>
  <si>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</si>
  <si>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</si>
  <si>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</si>
  <si>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</si>
  <si>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</si>
  <si>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</si>
  <si>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</si>
  <si>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</si>
  <si>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</si>
  <si>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</si>
  <si>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</si>
  <si>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</si>
  <si>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</si>
  <si>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</si>
  <si>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</si>
  <si>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</si>
  <si>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</si>
  <si>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</si>
  <si>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</si>
  <si>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</si>
  <si>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</si>
  <si>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</si>
  <si>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</si>
  <si>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</si>
  <si>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</si>
  <si>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</si>
  <si>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</si>
  <si>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</si>
  <si>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</si>
  <si>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</si>
  <si>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</si>
  <si>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</si>
  <si>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</si>
  <si>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</si>
  <si>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</si>
  <si>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</si>
  <si>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</si>
  <si>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</si>
  <si>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</si>
  <si>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</si>
  <si>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</si>
  <si>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</si>
  <si>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</si>
  <si>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</si>
  <si>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</si>
  <si>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</si>
  <si>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</si>
  <si>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</si>
  <si>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</si>
  <si>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</si>
  <si>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</si>
  <si>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</si>
  <si>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</si>
  <si>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</si>
  <si>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</si>
  <si>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</si>
  <si>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</si>
  <si>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</si>
  <si>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</si>
  <si>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</si>
  <si>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</si>
  <si>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</si>
  <si>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</si>
  <si>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</si>
  <si>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</si>
  <si>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</si>
  <si>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</si>
  <si>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</si>
  <si>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</si>
  <si>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</si>
  <si>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</si>
  <si>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</si>
  <si>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</si>
  <si>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</si>
  <si>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</si>
  <si>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</si>
  <si>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</si>
  <si>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</si>
  <si>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</si>
  <si>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</si>
  <si>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</si>
  <si>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</si>
  <si>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</si>
  <si>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</si>
  <si>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</si>
  <si>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</si>
  <si>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</si>
  <si>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</si>
  <si>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1 - 28 ŞUBAT İHRACAT RAKAMLARI</t>
  </si>
  <si>
    <t xml:space="preserve">SEKTÖREL BAZDA İHRACAT RAKAMLARI -1.000 $ </t>
  </si>
  <si>
    <t>1 - 28 ŞUBAT</t>
  </si>
  <si>
    <t>1 OCAK  -  28 ŞUBAT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</si>
  <si>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</si>
  <si>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</si>
  <si>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</si>
  <si>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</si>
  <si>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</si>
  <si>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</si>
  <si>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</si>
  <si>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</si>
  <si>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</si>
  <si>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</si>
  <si>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</si>
  <si>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</si>
  <si>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</si>
  <si>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</si>
  <si>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</si>
  <si>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</si>
  <si>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</si>
  <si>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</si>
  <si>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</si>
  <si>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</si>
  <si>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</si>
  <si>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</si>
  <si>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</si>
  <si>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</si>
  <si>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</si>
  <si>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</si>
  <si>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</si>
  <si>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</si>
  <si>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</si>
  <si>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1 - 28 ŞUBAT</t>
  </si>
  <si>
    <t>2017  1 - 28 ŞUBAT</t>
  </si>
  <si>
    <t>INGILIZ VIRJIN ADALA</t>
  </si>
  <si>
    <t>İZLANDA</t>
  </si>
  <si>
    <t>ANGOLA</t>
  </si>
  <si>
    <t xml:space="preserve">MALTA </t>
  </si>
  <si>
    <t xml:space="preserve">HONG KONG </t>
  </si>
  <si>
    <t>FILIPINLER</t>
  </si>
  <si>
    <t>SINGAPUR</t>
  </si>
  <si>
    <t xml:space="preserve">HINDISTAN </t>
  </si>
  <si>
    <t>TAYVAN</t>
  </si>
  <si>
    <t>ÇİN HALK CUMHURİYETİ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</si>
  <si>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</si>
  <si>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</si>
  <si>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</si>
  <si>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</si>
  <si>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</si>
  <si>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</si>
  <si>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</si>
  <si>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İRAN (İSLAM CUM.)</t>
  </si>
  <si>
    <t>BİRLEŞİK ARAP EMİRLİKLERİ</t>
  </si>
  <si>
    <t>HOLLANDA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</si>
  <si>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</si>
  <si>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</si>
  <si>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</si>
  <si>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</si>
  <si>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</si>
  <si>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</si>
  <si>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</si>
  <si>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</si>
  <si>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</si>
  <si>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HATAY</t>
  </si>
  <si>
    <t>YALOVA</t>
  </si>
  <si>
    <t>ELAZIĞ</t>
  </si>
  <si>
    <t>MUŞ</t>
  </si>
  <si>
    <t>ARDAHAN</t>
  </si>
  <si>
    <t>VAN</t>
  </si>
  <si>
    <t>BITLIS</t>
  </si>
  <si>
    <t>SAMSUN</t>
  </si>
  <si>
    <t>KILIS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</si>
  <si>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</si>
  <si>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</si>
  <si>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</si>
  <si>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</si>
  <si>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</si>
  <si>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</si>
  <si>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</si>
  <si>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</si>
  <si>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</si>
  <si>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</si>
  <si>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</si>
  <si>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</si>
  <si>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</si>
  <si>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İSRAİL</t>
  </si>
  <si>
    <t xml:space="preserve">POLONYA </t>
  </si>
  <si>
    <t xml:space="preserve">SUUDİ ARABİSTAN </t>
  </si>
  <si>
    <t>BELÇİKA</t>
  </si>
  <si>
    <t xml:space="preserve">ROMANYA </t>
  </si>
  <si>
    <t>BULGARİSTAN</t>
  </si>
  <si>
    <t xml:space="preserve">MISIR </t>
  </si>
  <si>
    <t xml:space="preserve">RUSYA FEDERASYONU </t>
  </si>
  <si>
    <t>CEZAYİR</t>
  </si>
  <si>
    <t>ŞUBAT (2017/2016)</t>
  </si>
  <si>
    <t>OCAK-ŞUBAT
(2017/2016)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</si>
  <si>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</si>
  <si>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*Ocak - Şubat dönemi için ilk ay TUİK, ikinci ay TİM rakamı kullanılmıştır.</t>
  </si>
  <si>
    <t>1 Mart - 28 Şubat</t>
  </si>
  <si>
    <t>1 - 28 Şubat</t>
  </si>
  <si>
    <t>1 Ocak - 28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</si>
</sst>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FF0000"/>
      <name val="Arial Tur"/>
      <family val="2"/>
      <charset val="162"/>
    </font>
    <font>
      <b/>
      <sz val="12"/>
      <color rgb="FFFF0000"/>
      <name val="Arial"/>
      <family val="2"/>
      <charset val="162"/>
    </font>
    <font>
      <b/>
      <sz val="16"/>
      <color rgb="FFFF0000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2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4" fontId="26" fillId="0" borderId="9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  <xf numFmtId="166" fontId="79" fillId="0" borderId="9" xfId="2" applyNumberFormat="1" applyFont="1" applyFill="1" applyBorder="1" applyAlignment="1">
      <alignment horizontal="center"/>
    </xf>
    <xf numFmtId="166" fontId="80" fillId="24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7469176.6034899987</c:v>
                </c:pt>
                <c:pt idx="1">
                  <c:v>8788275.0041799992</c:v>
                </c:pt>
                <c:pt idx="2">
                  <c:v>9425441.6985299997</c:v>
                </c:pt>
                <c:pt idx="3">
                  <c:v>9437657.8778000008</c:v>
                </c:pt>
                <c:pt idx="4">
                  <c:v>8852799.288209999</c:v>
                </c:pt>
                <c:pt idx="5">
                  <c:v>9789140.9249400012</c:v>
                </c:pt>
                <c:pt idx="6">
                  <c:v>7266361.6633099988</c:v>
                </c:pt>
                <c:pt idx="7">
                  <c:v>9145919.3404200003</c:v>
                </c:pt>
                <c:pt idx="8">
                  <c:v>8544606.4910700005</c:v>
                </c:pt>
                <c:pt idx="9">
                  <c:v>9413691.1173100024</c:v>
                </c:pt>
                <c:pt idx="10">
                  <c:v>9509929.9834999982</c:v>
                </c:pt>
                <c:pt idx="11">
                  <c:v>9978638.3480200004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8532656.9064699989</c:v>
                </c:pt>
                <c:pt idx="1">
                  <c:v>9312922.1226200014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730784"/>
        <c:axId val="-355729152"/>
      </c:lineChart>
      <c:catAx>
        <c:axId val="-3557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5572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55729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5573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96503.745840000003</c:v>
                </c:pt>
                <c:pt idx="1">
                  <c:v>94474.588610000006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108135.59894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54505.851459999998</c:v>
                </c:pt>
                <c:pt idx="7">
                  <c:v>88499.630420000001</c:v>
                </c:pt>
                <c:pt idx="8">
                  <c:v>133358.70624</c:v>
                </c:pt>
                <c:pt idx="9">
                  <c:v>165080.29803999999</c:v>
                </c:pt>
                <c:pt idx="10">
                  <c:v>145204.66628999999</c:v>
                </c:pt>
                <c:pt idx="11">
                  <c:v>115269.88946000001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4286352"/>
        <c:axId val="-244284720"/>
      </c:lineChart>
      <c:catAx>
        <c:axId val="-2442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4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847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6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155430.90559000001</c:v>
                </c:pt>
                <c:pt idx="1">
                  <c:v>152487.59437000001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112850.01715</c:v>
                </c:pt>
                <c:pt idx="7">
                  <c:v>122942.02804999999</c:v>
                </c:pt>
                <c:pt idx="8">
                  <c:v>137924.15637000001</c:v>
                </c:pt>
                <c:pt idx="9">
                  <c:v>251115.38299000001</c:v>
                </c:pt>
                <c:pt idx="10">
                  <c:v>232002.87164999999</c:v>
                </c:pt>
                <c:pt idx="11">
                  <c:v>204071.74945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4282544"/>
        <c:axId val="-244280912"/>
      </c:lineChart>
      <c:catAx>
        <c:axId val="-24428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809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25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25072.38391</c:v>
                </c:pt>
                <c:pt idx="1">
                  <c:v>28978.176670000001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88272"/>
        <c:axId val="-243886640"/>
      </c:lineChart>
      <c:catAx>
        <c:axId val="-24388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866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8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56699.429049999999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74672"/>
        <c:axId val="-243886096"/>
      </c:lineChart>
      <c:catAx>
        <c:axId val="-24387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8609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4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7168.6970300000003</c:v>
                </c:pt>
                <c:pt idx="1">
                  <c:v>8693.9034200000006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77936"/>
        <c:axId val="-243879024"/>
      </c:lineChart>
      <c:catAx>
        <c:axId val="-24387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7902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793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171571.76428</c:v>
                </c:pt>
                <c:pt idx="1">
                  <c:v>171295.52989000001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174624.31688</c:v>
                </c:pt>
                <c:pt idx="8">
                  <c:v>149521.37229999999</c:v>
                </c:pt>
                <c:pt idx="9">
                  <c:v>166820.45894000001</c:v>
                </c:pt>
                <c:pt idx="10">
                  <c:v>175104.10226000001</c:v>
                </c:pt>
                <c:pt idx="11">
                  <c:v>211885.3259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87728"/>
        <c:axId val="-243877392"/>
      </c:lineChart>
      <c:catAx>
        <c:axId val="-24388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7739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77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312400.76128999999</c:v>
                </c:pt>
                <c:pt idx="1">
                  <c:v>333359.81760000001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369384.29501</c:v>
                </c:pt>
                <c:pt idx="3">
                  <c:v>344801.37011000002</c:v>
                </c:pt>
                <c:pt idx="4">
                  <c:v>359476.89548000001</c:v>
                </c:pt>
                <c:pt idx="5">
                  <c:v>379954.45539999998</c:v>
                </c:pt>
                <c:pt idx="6">
                  <c:v>272883.78418000002</c:v>
                </c:pt>
                <c:pt idx="7">
                  <c:v>366542.71085999999</c:v>
                </c:pt>
                <c:pt idx="8">
                  <c:v>318558.07562999998</c:v>
                </c:pt>
                <c:pt idx="9">
                  <c:v>348288.32154999999</c:v>
                </c:pt>
                <c:pt idx="10">
                  <c:v>370152.03357999999</c:v>
                </c:pt>
                <c:pt idx="11">
                  <c:v>354010.64353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73040"/>
        <c:axId val="-243881744"/>
      </c:lineChart>
      <c:catAx>
        <c:axId val="-24387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8174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30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615672.58816000004</c:v>
                </c:pt>
                <c:pt idx="1">
                  <c:v>638890.20296999998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596370.85843000002</c:v>
                </c:pt>
                <c:pt idx="1">
                  <c:v>632879.71793000004</c:v>
                </c:pt>
                <c:pt idx="2">
                  <c:v>703269.33320999995</c:v>
                </c:pt>
                <c:pt idx="3">
                  <c:v>689857.83849999995</c:v>
                </c:pt>
                <c:pt idx="4">
                  <c:v>667584.47993000003</c:v>
                </c:pt>
                <c:pt idx="5">
                  <c:v>713468.44024000003</c:v>
                </c:pt>
                <c:pt idx="6">
                  <c:v>517432.74354</c:v>
                </c:pt>
                <c:pt idx="7">
                  <c:v>661290.12170000002</c:v>
                </c:pt>
                <c:pt idx="8">
                  <c:v>655069.62780999998</c:v>
                </c:pt>
                <c:pt idx="9">
                  <c:v>691360.68871999998</c:v>
                </c:pt>
                <c:pt idx="10">
                  <c:v>694271.54998000001</c:v>
                </c:pt>
                <c:pt idx="11">
                  <c:v>645790.73930000002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74128"/>
        <c:axId val="-243880656"/>
      </c:lineChart>
      <c:catAx>
        <c:axId val="-24387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80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412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90975.321330000006</c:v>
                </c:pt>
                <c:pt idx="1">
                  <c:v>116797.15051000001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126201.02546</c:v>
                </c:pt>
                <c:pt idx="3">
                  <c:v>134430.98965999999</c:v>
                </c:pt>
                <c:pt idx="4">
                  <c:v>121148.57137000001</c:v>
                </c:pt>
                <c:pt idx="5">
                  <c:v>124400.44001000001</c:v>
                </c:pt>
                <c:pt idx="6">
                  <c:v>100642.63722999999</c:v>
                </c:pt>
                <c:pt idx="7">
                  <c:v>143152.28302999999</c:v>
                </c:pt>
                <c:pt idx="8">
                  <c:v>110401.74906</c:v>
                </c:pt>
                <c:pt idx="9">
                  <c:v>120235.45069</c:v>
                </c:pt>
                <c:pt idx="10">
                  <c:v>103235.54207</c:v>
                </c:pt>
                <c:pt idx="11">
                  <c:v>114978.19715000001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3876304"/>
        <c:axId val="-243887184"/>
      </c:lineChart>
      <c:catAx>
        <c:axId val="-24387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8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3887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3876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145830.92223</c:v>
                </c:pt>
                <c:pt idx="1">
                  <c:v>155902.74849999999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178973.65542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176485.70331000001</c:v>
                </c:pt>
                <c:pt idx="11">
                  <c:v>168553.55379999999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46528"/>
        <c:axId val="-242555232"/>
      </c:lineChart>
      <c:catAx>
        <c:axId val="-2425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5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552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6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271374.76497000002</c:v>
                </c:pt>
                <c:pt idx="7">
                  <c:v>344705.85963999998</c:v>
                </c:pt>
                <c:pt idx="8">
                  <c:v>322210.03495</c:v>
                </c:pt>
                <c:pt idx="9">
                  <c:v>351230.83656999998</c:v>
                </c:pt>
                <c:pt idx="10">
                  <c:v>384059.91061999998</c:v>
                </c:pt>
                <c:pt idx="11">
                  <c:v>354334.05336000002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328058.58783999999</c:v>
                </c:pt>
                <c:pt idx="1">
                  <c:v>309934.77448000002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725888"/>
        <c:axId val="-355737312"/>
      </c:lineChart>
      <c:catAx>
        <c:axId val="-3557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5573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55737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55725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1233522.77743</c:v>
                </c:pt>
                <c:pt idx="1">
                  <c:v>1348438.87289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997802.33733999997</c:v>
                </c:pt>
                <c:pt idx="1">
                  <c:v>1136929.47416</c:v>
                </c:pt>
                <c:pt idx="2">
                  <c:v>1189676.8065500001</c:v>
                </c:pt>
                <c:pt idx="3">
                  <c:v>1231441.67927</c:v>
                </c:pt>
                <c:pt idx="4">
                  <c:v>1126977.20539</c:v>
                </c:pt>
                <c:pt idx="5">
                  <c:v>1316515.68961</c:v>
                </c:pt>
                <c:pt idx="6">
                  <c:v>961048.09597999998</c:v>
                </c:pt>
                <c:pt idx="7">
                  <c:v>1208538.2612399999</c:v>
                </c:pt>
                <c:pt idx="8">
                  <c:v>1095823.22092</c:v>
                </c:pt>
                <c:pt idx="9">
                  <c:v>1229388.2047600001</c:v>
                </c:pt>
                <c:pt idx="10">
                  <c:v>1155078.6666000001</c:v>
                </c:pt>
                <c:pt idx="11">
                  <c:v>1289010.48541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57408"/>
        <c:axId val="-242549248"/>
      </c:lineChart>
      <c:catAx>
        <c:axId val="-2425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492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574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390076.44001000002</c:v>
                </c:pt>
                <c:pt idx="1">
                  <c:v>435783.45980000001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375918.05167999998</c:v>
                </c:pt>
                <c:pt idx="1">
                  <c:v>439491.33590000001</c:v>
                </c:pt>
                <c:pt idx="2">
                  <c:v>469290.16256999999</c:v>
                </c:pt>
                <c:pt idx="3">
                  <c:v>493259.56589999999</c:v>
                </c:pt>
                <c:pt idx="4">
                  <c:v>455987.73937000002</c:v>
                </c:pt>
                <c:pt idx="5">
                  <c:v>474822.42969000002</c:v>
                </c:pt>
                <c:pt idx="6">
                  <c:v>351496.09875</c:v>
                </c:pt>
                <c:pt idx="7">
                  <c:v>450441.87657000002</c:v>
                </c:pt>
                <c:pt idx="8">
                  <c:v>403975.42975000001</c:v>
                </c:pt>
                <c:pt idx="9">
                  <c:v>441762.73931999999</c:v>
                </c:pt>
                <c:pt idx="10">
                  <c:v>455002.50803999999</c:v>
                </c:pt>
                <c:pt idx="11">
                  <c:v>492190.55527000001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45984"/>
        <c:axId val="-242545440"/>
      </c:lineChart>
      <c:catAx>
        <c:axId val="-2425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4544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59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2069225.2436299999</c:v>
                </c:pt>
                <c:pt idx="1">
                  <c:v>2230199.3394999998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1512298.9151399999</c:v>
                </c:pt>
                <c:pt idx="1">
                  <c:v>1983150.7717299999</c:v>
                </c:pt>
                <c:pt idx="2">
                  <c:v>2046685.6943099999</c:v>
                </c:pt>
                <c:pt idx="3">
                  <c:v>2045827.21077</c:v>
                </c:pt>
                <c:pt idx="4">
                  <c:v>1998460.11934</c:v>
                </c:pt>
                <c:pt idx="5">
                  <c:v>2148010.2819300001</c:v>
                </c:pt>
                <c:pt idx="6">
                  <c:v>1724587.2621200001</c:v>
                </c:pt>
                <c:pt idx="7">
                  <c:v>1677707.3315300001</c:v>
                </c:pt>
                <c:pt idx="8">
                  <c:v>1940451.14277</c:v>
                </c:pt>
                <c:pt idx="9">
                  <c:v>2210950.9842500002</c:v>
                </c:pt>
                <c:pt idx="10">
                  <c:v>2253253.0586899999</c:v>
                </c:pt>
                <c:pt idx="11">
                  <c:v>2346596.3215999999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44896"/>
        <c:axId val="-242554688"/>
      </c:lineChart>
      <c:catAx>
        <c:axId val="-2425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5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5468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489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605020.86023999995</c:v>
                </c:pt>
                <c:pt idx="1">
                  <c:v>702302.40671999997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626645.54021999997</c:v>
                </c:pt>
                <c:pt idx="1">
                  <c:v>803500.83227999997</c:v>
                </c:pt>
                <c:pt idx="2">
                  <c:v>897845.23930999998</c:v>
                </c:pt>
                <c:pt idx="3">
                  <c:v>885134.66258999996</c:v>
                </c:pt>
                <c:pt idx="4">
                  <c:v>806574.66910000006</c:v>
                </c:pt>
                <c:pt idx="5">
                  <c:v>925552.07799999998</c:v>
                </c:pt>
                <c:pt idx="6">
                  <c:v>627820.54579</c:v>
                </c:pt>
                <c:pt idx="7">
                  <c:v>854589.34334999998</c:v>
                </c:pt>
                <c:pt idx="8">
                  <c:v>803416.48488</c:v>
                </c:pt>
                <c:pt idx="9">
                  <c:v>896072.31949999998</c:v>
                </c:pt>
                <c:pt idx="10">
                  <c:v>897969.20322000002</c:v>
                </c:pt>
                <c:pt idx="11">
                  <c:v>949746.83924999996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48704"/>
        <c:axId val="-242543808"/>
      </c:lineChart>
      <c:catAx>
        <c:axId val="-2425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4380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87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1251888.3764899999</c:v>
                </c:pt>
                <c:pt idx="1">
                  <c:v>1288928.4593700001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1317726.69863</c:v>
                </c:pt>
                <c:pt idx="1">
                  <c:v>1417244.4698300001</c:v>
                </c:pt>
                <c:pt idx="2">
                  <c:v>1509708.6648800001</c:v>
                </c:pt>
                <c:pt idx="3">
                  <c:v>1522653.4365000001</c:v>
                </c:pt>
                <c:pt idx="4">
                  <c:v>1417821.9342100001</c:v>
                </c:pt>
                <c:pt idx="5">
                  <c:v>1526256.8968499999</c:v>
                </c:pt>
                <c:pt idx="6">
                  <c:v>1246248.4172700001</c:v>
                </c:pt>
                <c:pt idx="7">
                  <c:v>1605390.5360399999</c:v>
                </c:pt>
                <c:pt idx="8">
                  <c:v>1319141.4931000001</c:v>
                </c:pt>
                <c:pt idx="9">
                  <c:v>1425023.6698</c:v>
                </c:pt>
                <c:pt idx="10">
                  <c:v>1313808.53266</c:v>
                </c:pt>
                <c:pt idx="11">
                  <c:v>1337729.56079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47616"/>
        <c:axId val="-242553600"/>
      </c:lineChart>
      <c:catAx>
        <c:axId val="-2425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5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536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47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466923.21016000002</c:v>
                </c:pt>
                <c:pt idx="1">
                  <c:v>502190.36440000002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515698.53482</c:v>
                </c:pt>
                <c:pt idx="4">
                  <c:v>503328.32130000001</c:v>
                </c:pt>
                <c:pt idx="5">
                  <c:v>538478.59747000004</c:v>
                </c:pt>
                <c:pt idx="6">
                  <c:v>408631.73946000001</c:v>
                </c:pt>
                <c:pt idx="7">
                  <c:v>517506.08111000003</c:v>
                </c:pt>
                <c:pt idx="8">
                  <c:v>483426.61929</c:v>
                </c:pt>
                <c:pt idx="9">
                  <c:v>508007.76964999997</c:v>
                </c:pt>
                <c:pt idx="10">
                  <c:v>517790.73125999997</c:v>
                </c:pt>
                <c:pt idx="11">
                  <c:v>491193.06929000001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556320"/>
        <c:axId val="-242555776"/>
      </c:lineChart>
      <c:catAx>
        <c:axId val="-2425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5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5557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5563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183144.19680999999</c:v>
                </c:pt>
                <c:pt idx="1">
                  <c:v>203501.07644999999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251589.98237000001</c:v>
                </c:pt>
                <c:pt idx="4">
                  <c:v>233936.51415999999</c:v>
                </c:pt>
                <c:pt idx="5">
                  <c:v>239475.64504</c:v>
                </c:pt>
                <c:pt idx="6">
                  <c:v>180024.11906999999</c:v>
                </c:pt>
                <c:pt idx="7">
                  <c:v>226478.1053</c:v>
                </c:pt>
                <c:pt idx="8">
                  <c:v>215720.07672000001</c:v>
                </c:pt>
                <c:pt idx="9">
                  <c:v>207117.53393999999</c:v>
                </c:pt>
                <c:pt idx="10">
                  <c:v>212251.35545</c:v>
                </c:pt>
                <c:pt idx="11">
                  <c:v>202342.89376000001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197776"/>
        <c:axId val="-242201584"/>
      </c:lineChart>
      <c:catAx>
        <c:axId val="-24219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20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2015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777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199143.67468</c:v>
                </c:pt>
                <c:pt idx="1">
                  <c:v>255047.54975999999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172302.63368</c:v>
                </c:pt>
                <c:pt idx="5">
                  <c:v>156340.66411000001</c:v>
                </c:pt>
                <c:pt idx="6">
                  <c:v>90822.687439999994</c:v>
                </c:pt>
                <c:pt idx="7">
                  <c:v>232009.08877</c:v>
                </c:pt>
                <c:pt idx="8">
                  <c:v>196605.24945</c:v>
                </c:pt>
                <c:pt idx="9">
                  <c:v>227770.82175999999</c:v>
                </c:pt>
                <c:pt idx="10">
                  <c:v>255046.39541999999</c:v>
                </c:pt>
                <c:pt idx="11">
                  <c:v>346964.71931000001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199952"/>
        <c:axId val="-242195056"/>
      </c:lineChart>
      <c:catAx>
        <c:axId val="-24219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195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9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851490.09328000003</c:v>
                </c:pt>
                <c:pt idx="1">
                  <c:v>949921.31643999997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626931.87659</c:v>
                </c:pt>
                <c:pt idx="1">
                  <c:v>744873.26393999998</c:v>
                </c:pt>
                <c:pt idx="2">
                  <c:v>731682.20571000001</c:v>
                </c:pt>
                <c:pt idx="3">
                  <c:v>695900.65306000004</c:v>
                </c:pt>
                <c:pt idx="4">
                  <c:v>748298.24387000001</c:v>
                </c:pt>
                <c:pt idx="5">
                  <c:v>903307.21918999997</c:v>
                </c:pt>
                <c:pt idx="6">
                  <c:v>603972.51031000004</c:v>
                </c:pt>
                <c:pt idx="7">
                  <c:v>880308.12133999995</c:v>
                </c:pt>
                <c:pt idx="8">
                  <c:v>716752.76349000004</c:v>
                </c:pt>
                <c:pt idx="9">
                  <c:v>758597.07016</c:v>
                </c:pt>
                <c:pt idx="10">
                  <c:v>739308.53784999996</c:v>
                </c:pt>
                <c:pt idx="11">
                  <c:v>926474.80897999997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200496"/>
        <c:axId val="-242202672"/>
      </c:lineChart>
      <c:catAx>
        <c:axId val="-24220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20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2026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2004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328058.58783999999</c:v>
                </c:pt>
                <c:pt idx="1">
                  <c:v>309934.77448000002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271374.76497000002</c:v>
                </c:pt>
                <c:pt idx="7">
                  <c:v>344705.85963999998</c:v>
                </c:pt>
                <c:pt idx="8">
                  <c:v>322210.03495</c:v>
                </c:pt>
                <c:pt idx="9">
                  <c:v>351230.83656999998</c:v>
                </c:pt>
                <c:pt idx="10">
                  <c:v>384059.91061999998</c:v>
                </c:pt>
                <c:pt idx="11">
                  <c:v>354334.05336000002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198864"/>
        <c:axId val="-242197232"/>
      </c:lineChart>
      <c:catAx>
        <c:axId val="-24219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19723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886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723168"/>
        <c:axId val="-355734592"/>
      </c:lineChart>
      <c:catAx>
        <c:axId val="-3557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55734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557345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557231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204304"/>
        <c:axId val="-242205392"/>
      </c:lineChart>
      <c:catAx>
        <c:axId val="-24220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20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20539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2043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100262.37963</c:v>
                </c:pt>
                <c:pt idx="1">
                  <c:v>122333.79163000001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212636.20813000001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195600"/>
        <c:axId val="-242193424"/>
      </c:lineChart>
      <c:catAx>
        <c:axId val="-24219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1934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5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258519.60636999999</c:v>
                </c:pt>
                <c:pt idx="1">
                  <c:v>270559.89554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314645.38643000001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335511.14055000001</c:v>
                </c:pt>
                <c:pt idx="6">
                  <c:v>225691.47210000001</c:v>
                </c:pt>
                <c:pt idx="7">
                  <c:v>302033.78678999998</c:v>
                </c:pt>
                <c:pt idx="8">
                  <c:v>281829.04858</c:v>
                </c:pt>
                <c:pt idx="9">
                  <c:v>313817.30453000002</c:v>
                </c:pt>
                <c:pt idx="10">
                  <c:v>320435.87698</c:v>
                </c:pt>
                <c:pt idx="11">
                  <c:v>289624.33487000002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2193968"/>
        <c:axId val="-242206480"/>
      </c:lineChart>
      <c:catAx>
        <c:axId val="-24219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20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220648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21939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1713751.0249500002</c:v>
                </c:pt>
                <c:pt idx="2">
                  <c:v>1749923.3936399999</c:v>
                </c:pt>
                <c:pt idx="3">
                  <c:v>1635755.7686400001</c:v>
                </c:pt>
                <c:pt idx="4">
                  <c:v>1600474.6234799998</c:v>
                </c:pt>
                <c:pt idx="5">
                  <c:v>1703142.1650799997</c:v>
                </c:pt>
                <c:pt idx="6">
                  <c:v>1205035.2572400002</c:v>
                </c:pt>
                <c:pt idx="7">
                  <c:v>1627613.5832800001</c:v>
                </c:pt>
                <c:pt idx="8">
                  <c:v>1546178.8647599998</c:v>
                </c:pt>
                <c:pt idx="9">
                  <c:v>1939599.6525000001</c:v>
                </c:pt>
                <c:pt idx="10">
                  <c:v>2044334.9863500001</c:v>
                </c:pt>
                <c:pt idx="11">
                  <c:v>1998002.7319200002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1658748.95462</c:v>
                </c:pt>
                <c:pt idx="1">
                  <c:v>1673309.8621699999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0091520"/>
        <c:axId val="-244280368"/>
      </c:lineChart>
      <c:catAx>
        <c:axId val="-550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803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50091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9546524.5769999996</c:v>
                </c:pt>
                <c:pt idx="1">
                  <c:v>12366596.903000001</c:v>
                </c:pt>
                <c:pt idx="2">
                  <c:v>12759104.797</c:v>
                </c:pt>
                <c:pt idx="3">
                  <c:v>11951074.288000001</c:v>
                </c:pt>
                <c:pt idx="4">
                  <c:v>12099353.175000001</c:v>
                </c:pt>
                <c:pt idx="5">
                  <c:v>12868048.523</c:v>
                </c:pt>
                <c:pt idx="6">
                  <c:v>9850434.534</c:v>
                </c:pt>
                <c:pt idx="7">
                  <c:v>11832779.874</c:v>
                </c:pt>
                <c:pt idx="8">
                  <c:v>10903556.586999999</c:v>
                </c:pt>
                <c:pt idx="9">
                  <c:v>12800211.795</c:v>
                </c:pt>
                <c:pt idx="10">
                  <c:v>12791298.889</c:v>
                </c:pt>
                <c:pt idx="11">
                  <c:v>12788370.711999999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11277644.793</c:v>
                </c:pt>
                <c:pt idx="1">
                  <c:v>11296166.759270001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4285808"/>
        <c:axId val="-244290704"/>
      </c:lineChart>
      <c:catAx>
        <c:axId val="-24428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9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9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58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142557354.65400001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44293968"/>
        <c:axId val="-244279824"/>
      </c:barChart>
      <c:catAx>
        <c:axId val="-24429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7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7982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9396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524543.73158999998</c:v>
                </c:pt>
                <c:pt idx="1">
                  <c:v>557047.74190000002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562243.6078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532806.79845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569577.43241000001</c:v>
                </c:pt>
                <c:pt idx="10">
                  <c:v>602098.87936999998</c:v>
                </c:pt>
                <c:pt idx="11">
                  <c:v>614573.65272999997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4289072"/>
        <c:axId val="-244288528"/>
      </c:lineChart>
      <c:catAx>
        <c:axId val="-24428907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8852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90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194348.11381000001</c:v>
                </c:pt>
                <c:pt idx="1">
                  <c:v>168987.70238999999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133429.35513000001</c:v>
                </c:pt>
                <c:pt idx="1">
                  <c:v>159285.92468</c:v>
                </c:pt>
                <c:pt idx="2">
                  <c:v>147267.19936</c:v>
                </c:pt>
                <c:pt idx="3">
                  <c:v>137714.88571999999</c:v>
                </c:pt>
                <c:pt idx="4">
                  <c:v>140656.67981</c:v>
                </c:pt>
                <c:pt idx="5">
                  <c:v>170149.08319999999</c:v>
                </c:pt>
                <c:pt idx="6">
                  <c:v>86562.877980000005</c:v>
                </c:pt>
                <c:pt idx="7">
                  <c:v>84456.135970000003</c:v>
                </c:pt>
                <c:pt idx="8">
                  <c:v>116656.0984</c:v>
                </c:pt>
                <c:pt idx="9">
                  <c:v>215767.26228</c:v>
                </c:pt>
                <c:pt idx="10">
                  <c:v>303021.63426999998</c:v>
                </c:pt>
                <c:pt idx="11">
                  <c:v>278633.98540000001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4282000"/>
        <c:axId val="-244286896"/>
      </c:lineChart>
      <c:catAx>
        <c:axId val="-2442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868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20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99154.971879999997</c:v>
                </c:pt>
                <c:pt idx="1">
                  <c:v>101285.37827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82622.645980000001</c:v>
                </c:pt>
                <c:pt idx="1">
                  <c:v>106492.30809999999</c:v>
                </c:pt>
                <c:pt idx="2">
                  <c:v>115798.31797</c:v>
                </c:pt>
                <c:pt idx="3">
                  <c:v>101387.5978</c:v>
                </c:pt>
                <c:pt idx="4">
                  <c:v>99962.766449999996</c:v>
                </c:pt>
                <c:pt idx="5">
                  <c:v>118949.71515</c:v>
                </c:pt>
                <c:pt idx="6">
                  <c:v>86506.436709999994</c:v>
                </c:pt>
                <c:pt idx="7">
                  <c:v>126003.97826</c:v>
                </c:pt>
                <c:pt idx="8">
                  <c:v>119612.67842</c:v>
                </c:pt>
                <c:pt idx="9">
                  <c:v>128964.34329</c:v>
                </c:pt>
                <c:pt idx="10">
                  <c:v>127941.90455000001</c:v>
                </c:pt>
                <c:pt idx="11">
                  <c:v>112107.4837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44287984"/>
        <c:axId val="-244292336"/>
      </c:lineChart>
      <c:catAx>
        <c:axId val="-24428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9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442923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44287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9" t="s">
        <v>128</v>
      </c>
      <c r="C1" s="159"/>
      <c r="D1" s="159"/>
      <c r="E1" s="159"/>
      <c r="F1" s="159"/>
      <c r="G1" s="159"/>
      <c r="H1" s="159"/>
      <c r="I1" s="159"/>
      <c r="J1" s="159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6" t="s">
        <v>129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8" x14ac:dyDescent="0.2">
      <c r="A6" s="3"/>
      <c r="B6" s="155" t="s">
        <v>130</v>
      </c>
      <c r="C6" s="155"/>
      <c r="D6" s="155"/>
      <c r="E6" s="155"/>
      <c r="F6" s="155" t="s">
        <v>131</v>
      </c>
      <c r="G6" s="155"/>
      <c r="H6" s="155"/>
      <c r="I6" s="155"/>
      <c r="J6" s="155" t="s">
        <v>106</v>
      </c>
      <c r="K6" s="155"/>
      <c r="L6" s="155"/>
      <c r="M6" s="155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120</v>
      </c>
      <c r="E7" s="7" t="s">
        <v>121</v>
      </c>
      <c r="F7" s="5">
        <v>2016</v>
      </c>
      <c r="G7" s="6">
        <v>2017</v>
      </c>
      <c r="H7" s="7" t="s">
        <v>120</v>
      </c>
      <c r="I7" s="7" t="s">
        <v>121</v>
      </c>
      <c r="J7" s="5" t="s">
        <v>132</v>
      </c>
      <c r="K7" s="5" t="s">
        <v>133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1713751.0249500002</v>
      </c>
      <c r="C8" s="50">
        <f>C9+C18+C20</f>
        <v>1673309.8621699999</v>
      </c>
      <c r="D8" s="48">
        <f t="shared" ref="D8:D44" si="0">(C8-B8)/B8*100</f>
        <v>-2.3598038566413262</v>
      </c>
      <c r="E8" s="48">
        <f>C8/C$44*100</f>
        <v>14.813076841281822</v>
      </c>
      <c r="F8" s="50">
        <f>F9+F18+F20</f>
        <v>3165981.2614799999</v>
      </c>
      <c r="G8" s="50">
        <f>G9+G18+G20</f>
        <v>3332058.8167899996</v>
      </c>
      <c r="H8" s="48">
        <f t="shared" ref="H8:H46" si="1">(G8-F8)/F8*100</f>
        <v>5.2456897749408515</v>
      </c>
      <c r="I8" s="48">
        <f>G8/G$46*100</f>
        <v>14.760727531877224</v>
      </c>
      <c r="J8" s="50">
        <f>J9+J18+J20</f>
        <v>20316166.213170003</v>
      </c>
      <c r="K8" s="50">
        <f>K9+K18+K20</f>
        <v>20382119.843680002</v>
      </c>
      <c r="L8" s="48">
        <f t="shared" ref="L8:L46" si="2">(K8-J8)/J8*100</f>
        <v>0.32463620260816756</v>
      </c>
      <c r="M8" s="48">
        <f>K8/K$46*100</f>
        <v>14.231530588646121</v>
      </c>
    </row>
    <row r="9" spans="1:13" ht="15.75" x14ac:dyDescent="0.25">
      <c r="A9" s="9" t="s">
        <v>3</v>
      </c>
      <c r="B9" s="50">
        <f>B10+B11+B12+B13+B14+B15+B16+B17</f>
        <v>1225363.9387600003</v>
      </c>
      <c r="C9" s="50">
        <f>C10+C11+C12+C13+C14+C15+C16+C17</f>
        <v>1168654.51468</v>
      </c>
      <c r="D9" s="48">
        <f t="shared" si="0"/>
        <v>-4.6279658056027841</v>
      </c>
      <c r="E9" s="48">
        <f t="shared" ref="E9:E44" si="3">C9/C$44*100</f>
        <v>10.34558483054408</v>
      </c>
      <c r="F9" s="50">
        <f>F10+F11+F12+F13+F14+F15+F16+F17</f>
        <v>2271261.8198899999</v>
      </c>
      <c r="G9" s="50">
        <f>G10+G11+G12+G13+G14+G15+G16+G17</f>
        <v>2343430.9437299995</v>
      </c>
      <c r="H9" s="48">
        <f t="shared" si="1"/>
        <v>3.1774902923122612</v>
      </c>
      <c r="I9" s="48">
        <f t="shared" ref="I9:I46" si="4">G9/G$46*100</f>
        <v>10.381192995714301</v>
      </c>
      <c r="J9" s="50">
        <f>J10+J11+J12+J13+J14+J15+J16+J17</f>
        <v>14632381.847380001</v>
      </c>
      <c r="K9" s="50">
        <f>K10+K11+K12+K13+K14+K15+K16+K17</f>
        <v>14295635.097670002</v>
      </c>
      <c r="L9" s="48">
        <f t="shared" si="2"/>
        <v>-2.3013802757634796</v>
      </c>
      <c r="M9" s="48">
        <f t="shared" ref="M9:M46" si="5">K9/K$46*100</f>
        <v>9.9817275993349739</v>
      </c>
    </row>
    <row r="10" spans="1:13" ht="14.25" x14ac:dyDescent="0.2">
      <c r="A10" s="11" t="s">
        <v>134</v>
      </c>
      <c r="B10" s="12">
        <v>562243.6078</v>
      </c>
      <c r="C10" s="12">
        <v>557047.74190000002</v>
      </c>
      <c r="D10" s="13">
        <f t="shared" si="0"/>
        <v>-0.92413071983705619</v>
      </c>
      <c r="E10" s="13">
        <f t="shared" si="3"/>
        <v>4.93129885359446</v>
      </c>
      <c r="F10" s="12">
        <v>1022861.03336</v>
      </c>
      <c r="G10" s="12">
        <v>1081591.47349</v>
      </c>
      <c r="H10" s="13">
        <f t="shared" si="1"/>
        <v>5.7417809667727946</v>
      </c>
      <c r="I10" s="13">
        <f t="shared" si="4"/>
        <v>4.7913551107023222</v>
      </c>
      <c r="J10" s="12">
        <v>6091861.8642600002</v>
      </c>
      <c r="K10" s="12">
        <v>6418079.7119000005</v>
      </c>
      <c r="L10" s="13">
        <f t="shared" si="2"/>
        <v>5.3549777540733379</v>
      </c>
      <c r="M10" s="13">
        <f t="shared" si="5"/>
        <v>4.4813345442376047</v>
      </c>
    </row>
    <row r="11" spans="1:13" ht="14.25" x14ac:dyDescent="0.2">
      <c r="A11" s="11" t="s">
        <v>135</v>
      </c>
      <c r="B11" s="12">
        <v>159285.92468</v>
      </c>
      <c r="C11" s="12">
        <v>168987.70238999999</v>
      </c>
      <c r="D11" s="13">
        <f t="shared" si="0"/>
        <v>6.0907941046834715</v>
      </c>
      <c r="E11" s="13">
        <f t="shared" si="3"/>
        <v>1.4959738643316611</v>
      </c>
      <c r="F11" s="12">
        <v>292715.27980999998</v>
      </c>
      <c r="G11" s="12">
        <v>363335.8162</v>
      </c>
      <c r="H11" s="13">
        <f t="shared" si="1"/>
        <v>24.126016392393133</v>
      </c>
      <c r="I11" s="13">
        <f t="shared" si="4"/>
        <v>1.6095457134418369</v>
      </c>
      <c r="J11" s="12">
        <v>2001167.9759500001</v>
      </c>
      <c r="K11" s="12">
        <v>2044221.6585899999</v>
      </c>
      <c r="L11" s="13">
        <f t="shared" si="2"/>
        <v>2.1514277240800443</v>
      </c>
      <c r="M11" s="13">
        <f t="shared" si="5"/>
        <v>1.4273492299780259</v>
      </c>
    </row>
    <row r="12" spans="1:13" ht="14.25" x14ac:dyDescent="0.2">
      <c r="A12" s="11" t="s">
        <v>136</v>
      </c>
      <c r="B12" s="12">
        <v>106492.30809999999</v>
      </c>
      <c r="C12" s="12">
        <v>101285.37827</v>
      </c>
      <c r="D12" s="13">
        <f t="shared" si="0"/>
        <v>-4.8894891310933977</v>
      </c>
      <c r="E12" s="13">
        <f t="shared" si="3"/>
        <v>0.89663494199819538</v>
      </c>
      <c r="F12" s="12">
        <v>189114.95408</v>
      </c>
      <c r="G12" s="12">
        <v>200440.35015000001</v>
      </c>
      <c r="H12" s="13">
        <f t="shared" si="1"/>
        <v>5.9886306321440408</v>
      </c>
      <c r="I12" s="13">
        <f t="shared" si="4"/>
        <v>0.88793312412428593</v>
      </c>
      <c r="J12" s="12">
        <v>1313010.4305400001</v>
      </c>
      <c r="K12" s="12">
        <v>1337675.5724500001</v>
      </c>
      <c r="L12" s="13">
        <f t="shared" si="2"/>
        <v>1.8785183526574121</v>
      </c>
      <c r="M12" s="13">
        <f t="shared" si="5"/>
        <v>0.93401329071813155</v>
      </c>
    </row>
    <row r="13" spans="1:13" ht="14.25" x14ac:dyDescent="0.2">
      <c r="A13" s="11" t="s">
        <v>137</v>
      </c>
      <c r="B13" s="12">
        <v>105702.40222</v>
      </c>
      <c r="C13" s="12">
        <v>94474.588610000006</v>
      </c>
      <c r="D13" s="13">
        <f t="shared" si="0"/>
        <v>-10.622098811559059</v>
      </c>
      <c r="E13" s="13">
        <f t="shared" si="3"/>
        <v>0.83634201427197485</v>
      </c>
      <c r="F13" s="12">
        <v>195433.86734999999</v>
      </c>
      <c r="G13" s="12">
        <v>190978.33444999999</v>
      </c>
      <c r="H13" s="13">
        <f t="shared" si="1"/>
        <v>-2.2798161651381719</v>
      </c>
      <c r="I13" s="13">
        <f t="shared" si="4"/>
        <v>0.84601722667785528</v>
      </c>
      <c r="J13" s="12">
        <v>1344080.31216</v>
      </c>
      <c r="K13" s="12">
        <v>1292992.25101</v>
      </c>
      <c r="L13" s="13">
        <f t="shared" si="2"/>
        <v>-3.8009678951326253</v>
      </c>
      <c r="M13" s="13">
        <f t="shared" si="5"/>
        <v>0.90281378542855539</v>
      </c>
    </row>
    <row r="14" spans="1:13" ht="14.25" x14ac:dyDescent="0.2">
      <c r="A14" s="11" t="s">
        <v>138</v>
      </c>
      <c r="B14" s="12">
        <v>169593.44938000001</v>
      </c>
      <c r="C14" s="12">
        <v>152487.59437000001</v>
      </c>
      <c r="D14" s="13">
        <f t="shared" si="0"/>
        <v>-10.086388992343521</v>
      </c>
      <c r="E14" s="13">
        <f t="shared" si="3"/>
        <v>1.3499056593234491</v>
      </c>
      <c r="F14" s="12">
        <v>348007.00371999998</v>
      </c>
      <c r="G14" s="12">
        <v>307918.49995999999</v>
      </c>
      <c r="H14" s="13">
        <f t="shared" si="1"/>
        <v>-11.519453152228644</v>
      </c>
      <c r="I14" s="13">
        <f t="shared" si="4"/>
        <v>1.3640518759847446</v>
      </c>
      <c r="J14" s="12">
        <v>2696889.2179299998</v>
      </c>
      <c r="K14" s="12">
        <v>1944684.8926599999</v>
      </c>
      <c r="L14" s="13">
        <f t="shared" si="2"/>
        <v>-27.891554472057816</v>
      </c>
      <c r="M14" s="13">
        <f t="shared" si="5"/>
        <v>1.3578490729829749</v>
      </c>
    </row>
    <row r="15" spans="1:13" ht="14.25" x14ac:dyDescent="0.2">
      <c r="A15" s="11" t="s">
        <v>139</v>
      </c>
      <c r="B15" s="12">
        <v>15895.20304</v>
      </c>
      <c r="C15" s="12">
        <v>28978.176670000001</v>
      </c>
      <c r="D15" s="13">
        <f t="shared" si="0"/>
        <v>82.307684885036863</v>
      </c>
      <c r="E15" s="13">
        <f t="shared" si="3"/>
        <v>0.2565310630371101</v>
      </c>
      <c r="F15" s="12">
        <v>26086.7107</v>
      </c>
      <c r="G15" s="12">
        <v>54050.560579999998</v>
      </c>
      <c r="H15" s="13">
        <f t="shared" si="1"/>
        <v>107.19576799692112</v>
      </c>
      <c r="I15" s="13">
        <f t="shared" si="4"/>
        <v>0.23943923007793835</v>
      </c>
      <c r="J15" s="12">
        <v>179604.19711000001</v>
      </c>
      <c r="K15" s="12">
        <v>218792.86696000001</v>
      </c>
      <c r="L15" s="13">
        <f t="shared" si="2"/>
        <v>21.819462173257897</v>
      </c>
      <c r="M15" s="13">
        <f t="shared" si="5"/>
        <v>0.15276906438582843</v>
      </c>
    </row>
    <row r="16" spans="1:13" ht="14.25" x14ac:dyDescent="0.2">
      <c r="A16" s="11" t="s">
        <v>140</v>
      </c>
      <c r="B16" s="12">
        <v>95207.148939999999</v>
      </c>
      <c r="C16" s="12">
        <v>56699.429049999999</v>
      </c>
      <c r="D16" s="13">
        <f t="shared" si="0"/>
        <v>-40.446248331905984</v>
      </c>
      <c r="E16" s="13">
        <f t="shared" si="3"/>
        <v>0.50193512771463478</v>
      </c>
      <c r="F16" s="12">
        <v>179718.87946</v>
      </c>
      <c r="G16" s="12">
        <v>129253.30845</v>
      </c>
      <c r="H16" s="13">
        <f t="shared" si="1"/>
        <v>-28.080283586028099</v>
      </c>
      <c r="I16" s="13">
        <f t="shared" si="4"/>
        <v>0.57258078969389814</v>
      </c>
      <c r="J16" s="12">
        <v>925965.60991999996</v>
      </c>
      <c r="K16" s="12">
        <v>959292.72013000003</v>
      </c>
      <c r="L16" s="13">
        <f t="shared" si="2"/>
        <v>3.5991736467274862</v>
      </c>
      <c r="M16" s="13">
        <f t="shared" si="5"/>
        <v>0.66981274738352858</v>
      </c>
    </row>
    <row r="17" spans="1:13" ht="14.25" x14ac:dyDescent="0.2">
      <c r="A17" s="11" t="s">
        <v>141</v>
      </c>
      <c r="B17" s="12">
        <v>10943.8946</v>
      </c>
      <c r="C17" s="12">
        <v>8693.9034200000006</v>
      </c>
      <c r="D17" s="13">
        <f t="shared" si="0"/>
        <v>-20.559327937971911</v>
      </c>
      <c r="E17" s="13">
        <f t="shared" si="3"/>
        <v>7.696330627259465E-2</v>
      </c>
      <c r="F17" s="12">
        <v>17324.091410000001</v>
      </c>
      <c r="G17" s="12">
        <v>15862.60045</v>
      </c>
      <c r="H17" s="13">
        <f t="shared" si="1"/>
        <v>-8.4361766825842501</v>
      </c>
      <c r="I17" s="13">
        <f t="shared" si="4"/>
        <v>7.0269925011422679E-2</v>
      </c>
      <c r="J17" s="12">
        <v>79802.239509999999</v>
      </c>
      <c r="K17" s="12">
        <v>79895.423970000003</v>
      </c>
      <c r="L17" s="13">
        <f t="shared" si="2"/>
        <v>0.11676922924992238</v>
      </c>
      <c r="M17" s="13">
        <f t="shared" si="5"/>
        <v>5.5785864220324083E-2</v>
      </c>
    </row>
    <row r="18" spans="1:13" ht="15.75" x14ac:dyDescent="0.25">
      <c r="A18" s="9" t="s">
        <v>12</v>
      </c>
      <c r="B18" s="50">
        <f>B19</f>
        <v>143119.48126</v>
      </c>
      <c r="C18" s="50">
        <f>C19</f>
        <v>171295.52989000001</v>
      </c>
      <c r="D18" s="48">
        <f t="shared" si="0"/>
        <v>19.687081298746183</v>
      </c>
      <c r="E18" s="48">
        <f t="shared" si="3"/>
        <v>1.5164040469695557</v>
      </c>
      <c r="F18" s="50">
        <f>F19</f>
        <v>277282.39230000001</v>
      </c>
      <c r="G18" s="50">
        <f>G19</f>
        <v>342867.29417000001</v>
      </c>
      <c r="H18" s="48">
        <f t="shared" si="1"/>
        <v>23.652746691193343</v>
      </c>
      <c r="I18" s="48">
        <f t="shared" si="4"/>
        <v>1.5188719608830152</v>
      </c>
      <c r="J18" s="50">
        <f>J19</f>
        <v>1750201.21172</v>
      </c>
      <c r="K18" s="50">
        <f>K19</f>
        <v>1956671.58179</v>
      </c>
      <c r="L18" s="48">
        <f t="shared" si="2"/>
        <v>11.796950469888682</v>
      </c>
      <c r="M18" s="48">
        <f t="shared" si="5"/>
        <v>1.3662186112998191</v>
      </c>
    </row>
    <row r="19" spans="1:13" ht="14.25" x14ac:dyDescent="0.2">
      <c r="A19" s="11" t="s">
        <v>142</v>
      </c>
      <c r="B19" s="12">
        <v>143119.48126</v>
      </c>
      <c r="C19" s="12">
        <v>171295.52989000001</v>
      </c>
      <c r="D19" s="13">
        <f t="shared" si="0"/>
        <v>19.687081298746183</v>
      </c>
      <c r="E19" s="13">
        <f t="shared" si="3"/>
        <v>1.5164040469695557</v>
      </c>
      <c r="F19" s="12">
        <v>277282.39230000001</v>
      </c>
      <c r="G19" s="12">
        <v>342867.29417000001</v>
      </c>
      <c r="H19" s="13">
        <f t="shared" si="1"/>
        <v>23.652746691193343</v>
      </c>
      <c r="I19" s="13">
        <f t="shared" si="4"/>
        <v>1.5188719608830152</v>
      </c>
      <c r="J19" s="12">
        <v>1750201.21172</v>
      </c>
      <c r="K19" s="12">
        <v>1956671.58179</v>
      </c>
      <c r="L19" s="13">
        <f t="shared" si="2"/>
        <v>11.796950469888682</v>
      </c>
      <c r="M19" s="13">
        <f t="shared" si="5"/>
        <v>1.3662186112998191</v>
      </c>
    </row>
    <row r="20" spans="1:13" ht="15.75" x14ac:dyDescent="0.25">
      <c r="A20" s="9" t="s">
        <v>114</v>
      </c>
      <c r="B20" s="50">
        <f>B21</f>
        <v>345267.60492999997</v>
      </c>
      <c r="C20" s="50">
        <f>C21</f>
        <v>333359.81760000001</v>
      </c>
      <c r="D20" s="10">
        <f t="shared" si="0"/>
        <v>-3.4488573963995739</v>
      </c>
      <c r="E20" s="10">
        <f t="shared" si="3"/>
        <v>2.9510879637681882</v>
      </c>
      <c r="F20" s="50">
        <f>F21</f>
        <v>617437.04929</v>
      </c>
      <c r="G20" s="50">
        <f>G21</f>
        <v>645760.57889</v>
      </c>
      <c r="H20" s="10">
        <f t="shared" si="1"/>
        <v>4.5872740601766049</v>
      </c>
      <c r="I20" s="10">
        <f t="shared" si="4"/>
        <v>2.860662575279906</v>
      </c>
      <c r="J20" s="50">
        <f>J21</f>
        <v>3933583.1540700002</v>
      </c>
      <c r="K20" s="50">
        <f>K21</f>
        <v>4129813.1642200002</v>
      </c>
      <c r="L20" s="10">
        <f t="shared" si="2"/>
        <v>4.9885817196203091</v>
      </c>
      <c r="M20" s="10">
        <f t="shared" si="5"/>
        <v>2.8835843780113288</v>
      </c>
    </row>
    <row r="21" spans="1:13" ht="14.25" x14ac:dyDescent="0.2">
      <c r="A21" s="11" t="s">
        <v>143</v>
      </c>
      <c r="B21" s="12">
        <v>345267.60492999997</v>
      </c>
      <c r="C21" s="12">
        <v>333359.81760000001</v>
      </c>
      <c r="D21" s="13">
        <f t="shared" si="0"/>
        <v>-3.4488573963995739</v>
      </c>
      <c r="E21" s="13">
        <f t="shared" si="3"/>
        <v>2.9510879637681882</v>
      </c>
      <c r="F21" s="12">
        <v>617437.04929</v>
      </c>
      <c r="G21" s="12">
        <v>645760.57889</v>
      </c>
      <c r="H21" s="13">
        <f t="shared" si="1"/>
        <v>4.5872740601766049</v>
      </c>
      <c r="I21" s="13">
        <f t="shared" si="4"/>
        <v>2.860662575279906</v>
      </c>
      <c r="J21" s="12">
        <v>3933583.1540700002</v>
      </c>
      <c r="K21" s="12">
        <v>4129813.1642200002</v>
      </c>
      <c r="L21" s="13">
        <f t="shared" si="2"/>
        <v>4.9885817196203091</v>
      </c>
      <c r="M21" s="13">
        <f t="shared" si="5"/>
        <v>2.8835843780113288</v>
      </c>
    </row>
    <row r="22" spans="1:13" ht="16.5" x14ac:dyDescent="0.25">
      <c r="A22" s="49" t="s">
        <v>14</v>
      </c>
      <c r="B22" s="50">
        <f>B23+B27+B29</f>
        <v>8788275.0041800011</v>
      </c>
      <c r="C22" s="50">
        <f>C23+C27+C29</f>
        <v>9312922.1226200014</v>
      </c>
      <c r="D22" s="48">
        <f t="shared" si="0"/>
        <v>5.9698532213712063</v>
      </c>
      <c r="E22" s="48">
        <f t="shared" si="3"/>
        <v>82.443206807101305</v>
      </c>
      <c r="F22" s="50">
        <f>F23+F27+F29</f>
        <v>16257451.60767</v>
      </c>
      <c r="G22" s="50">
        <f>G23+G27+G29</f>
        <v>17845579.029089998</v>
      </c>
      <c r="H22" s="48">
        <f t="shared" si="1"/>
        <v>9.7686123246446943</v>
      </c>
      <c r="I22" s="48">
        <f t="shared" si="4"/>
        <v>79.054345730530656</v>
      </c>
      <c r="J22" s="50">
        <f>J23+J27+J29</f>
        <v>107946608.11881001</v>
      </c>
      <c r="K22" s="50">
        <f>K23+K27+K29</f>
        <v>109209765.7622</v>
      </c>
      <c r="L22" s="48">
        <f t="shared" si="2"/>
        <v>1.17016890609449</v>
      </c>
      <c r="M22" s="48">
        <f t="shared" si="5"/>
        <v>76.254194065371152</v>
      </c>
    </row>
    <row r="23" spans="1:13" ht="15.75" x14ac:dyDescent="0.25">
      <c r="A23" s="9" t="s">
        <v>15</v>
      </c>
      <c r="B23" s="50">
        <f>B24+B25+B26</f>
        <v>896307.01690000005</v>
      </c>
      <c r="C23" s="50">
        <f>C24+C25+C26</f>
        <v>911590.10198000004</v>
      </c>
      <c r="D23" s="48">
        <f>(C23-B23)/B23*100</f>
        <v>1.7051171966564118</v>
      </c>
      <c r="E23" s="48">
        <f t="shared" si="3"/>
        <v>8.0699065568584984</v>
      </c>
      <c r="F23" s="50">
        <f>F24+F25+F26</f>
        <v>1710436.39432</v>
      </c>
      <c r="G23" s="50">
        <f>G24+G25+G26</f>
        <v>1764068.9336999999</v>
      </c>
      <c r="H23" s="48">
        <f t="shared" si="1"/>
        <v>3.135605600892402</v>
      </c>
      <c r="I23" s="48">
        <f t="shared" si="4"/>
        <v>7.8146702412894324</v>
      </c>
      <c r="J23" s="50">
        <f>J24+J25+J26</f>
        <v>11369831.947590001</v>
      </c>
      <c r="K23" s="50">
        <f>K24+K25+K26</f>
        <v>11236982.535</v>
      </c>
      <c r="L23" s="48">
        <f t="shared" si="2"/>
        <v>-1.1684377852054366</v>
      </c>
      <c r="M23" s="48">
        <f t="shared" si="5"/>
        <v>7.8460661549157695</v>
      </c>
    </row>
    <row r="24" spans="1:13" ht="14.25" x14ac:dyDescent="0.2">
      <c r="A24" s="11" t="s">
        <v>144</v>
      </c>
      <c r="B24" s="12">
        <v>632879.71793000004</v>
      </c>
      <c r="C24" s="12">
        <v>638890.20296999998</v>
      </c>
      <c r="D24" s="13">
        <f t="shared" si="0"/>
        <v>0.94970416490179477</v>
      </c>
      <c r="E24" s="13">
        <f t="shared" si="3"/>
        <v>5.6558141941885367</v>
      </c>
      <c r="F24" s="12">
        <v>1229250.5763600001</v>
      </c>
      <c r="G24" s="12">
        <v>1254562.79113</v>
      </c>
      <c r="H24" s="13">
        <f t="shared" si="1"/>
        <v>2.0591582592503901</v>
      </c>
      <c r="I24" s="13">
        <f t="shared" si="4"/>
        <v>5.5576028364773089</v>
      </c>
      <c r="J24" s="12">
        <v>7919206.0126200002</v>
      </c>
      <c r="K24" s="12">
        <v>7893958.3540599998</v>
      </c>
      <c r="L24" s="13">
        <f t="shared" si="2"/>
        <v>-0.3188155292306557</v>
      </c>
      <c r="M24" s="13">
        <f t="shared" si="5"/>
        <v>5.5118461986738998</v>
      </c>
    </row>
    <row r="25" spans="1:13" ht="14.25" x14ac:dyDescent="0.2">
      <c r="A25" s="11" t="s">
        <v>145</v>
      </c>
      <c r="B25" s="12">
        <v>108392.23509</v>
      </c>
      <c r="C25" s="12">
        <v>116797.15051000001</v>
      </c>
      <c r="D25" s="13">
        <f t="shared" si="0"/>
        <v>7.7541674576792827</v>
      </c>
      <c r="E25" s="13">
        <f t="shared" si="3"/>
        <v>1.0339538446894161</v>
      </c>
      <c r="F25" s="12">
        <v>196654.99773999999</v>
      </c>
      <c r="G25" s="12">
        <v>207772.47184000001</v>
      </c>
      <c r="H25" s="13">
        <f t="shared" si="1"/>
        <v>5.6532883617321392</v>
      </c>
      <c r="I25" s="13">
        <f t="shared" si="4"/>
        <v>0.92041377841265182</v>
      </c>
      <c r="J25" s="12">
        <v>1441366.7879999999</v>
      </c>
      <c r="K25" s="12">
        <v>1406599.35757</v>
      </c>
      <c r="L25" s="13">
        <f t="shared" si="2"/>
        <v>-2.4121154115284047</v>
      </c>
      <c r="M25" s="13">
        <f t="shared" si="5"/>
        <v>0.98213836130664056</v>
      </c>
    </row>
    <row r="26" spans="1:13" ht="14.25" x14ac:dyDescent="0.2">
      <c r="A26" s="11" t="s">
        <v>146</v>
      </c>
      <c r="B26" s="12">
        <v>155035.06388</v>
      </c>
      <c r="C26" s="12">
        <v>155902.74849999999</v>
      </c>
      <c r="D26" s="13">
        <f t="shared" si="0"/>
        <v>0.55966992129702309</v>
      </c>
      <c r="E26" s="13">
        <f t="shared" si="3"/>
        <v>1.3801385179805452</v>
      </c>
      <c r="F26" s="12">
        <v>284530.82021999999</v>
      </c>
      <c r="G26" s="12">
        <v>301733.67073000001</v>
      </c>
      <c r="H26" s="13">
        <f t="shared" si="1"/>
        <v>6.0460411623242534</v>
      </c>
      <c r="I26" s="13">
        <f t="shared" si="4"/>
        <v>1.3366536263994724</v>
      </c>
      <c r="J26" s="12">
        <v>2009259.1469699999</v>
      </c>
      <c r="K26" s="12">
        <v>1936424.8233700001</v>
      </c>
      <c r="L26" s="13">
        <f t="shared" si="2"/>
        <v>-3.6249342803707165</v>
      </c>
      <c r="M26" s="13">
        <f t="shared" si="5"/>
        <v>1.3520815949352281</v>
      </c>
    </row>
    <row r="27" spans="1:13" ht="15.75" x14ac:dyDescent="0.25">
      <c r="A27" s="9" t="s">
        <v>19</v>
      </c>
      <c r="B27" s="50">
        <f>B28</f>
        <v>1136929.47416</v>
      </c>
      <c r="C27" s="50">
        <f>C28</f>
        <v>1348438.87289</v>
      </c>
      <c r="D27" s="48">
        <f t="shared" si="0"/>
        <v>18.603563680699718</v>
      </c>
      <c r="E27" s="48">
        <f t="shared" si="3"/>
        <v>11.937136744050164</v>
      </c>
      <c r="F27" s="50">
        <f>F28</f>
        <v>2134731.8114999998</v>
      </c>
      <c r="G27" s="50">
        <f>G28</f>
        <v>2581961.65032</v>
      </c>
      <c r="H27" s="48">
        <f t="shared" si="1"/>
        <v>20.950165093841356</v>
      </c>
      <c r="I27" s="48">
        <f t="shared" si="4"/>
        <v>11.437863049141828</v>
      </c>
      <c r="J27" s="50">
        <f>J28</f>
        <v>15158227.79747</v>
      </c>
      <c r="K27" s="50">
        <f>K28</f>
        <v>14385459.966050001</v>
      </c>
      <c r="L27" s="48">
        <f t="shared" si="2"/>
        <v>-5.0980090927844373</v>
      </c>
      <c r="M27" s="48">
        <f t="shared" si="5"/>
        <v>10.044446559471373</v>
      </c>
    </row>
    <row r="28" spans="1:13" ht="14.25" x14ac:dyDescent="0.2">
      <c r="A28" s="11" t="s">
        <v>147</v>
      </c>
      <c r="B28" s="12">
        <v>1136929.47416</v>
      </c>
      <c r="C28" s="12">
        <v>1348438.87289</v>
      </c>
      <c r="D28" s="13">
        <f t="shared" si="0"/>
        <v>18.603563680699718</v>
      </c>
      <c r="E28" s="13">
        <f t="shared" si="3"/>
        <v>11.937136744050164</v>
      </c>
      <c r="F28" s="12">
        <v>2134731.8114999998</v>
      </c>
      <c r="G28" s="12">
        <v>2581961.65032</v>
      </c>
      <c r="H28" s="13">
        <f t="shared" si="1"/>
        <v>20.950165093841356</v>
      </c>
      <c r="I28" s="13">
        <f t="shared" si="4"/>
        <v>11.437863049141828</v>
      </c>
      <c r="J28" s="12">
        <v>15158227.79747</v>
      </c>
      <c r="K28" s="12">
        <v>14385459.966050001</v>
      </c>
      <c r="L28" s="13">
        <f t="shared" si="2"/>
        <v>-5.0980090927844373</v>
      </c>
      <c r="M28" s="13">
        <f t="shared" si="5"/>
        <v>10.044446559471373</v>
      </c>
    </row>
    <row r="29" spans="1:13" ht="15.75" x14ac:dyDescent="0.25">
      <c r="A29" s="9" t="s">
        <v>21</v>
      </c>
      <c r="B29" s="50">
        <f>B30+B31+B32+B33+B34+B35+B36+B37+B38+B39+B40+B41</f>
        <v>6755038.5131200012</v>
      </c>
      <c r="C29" s="50">
        <f>C30+C31+C32+C33+C34+C35+C36+C37+C38+C39+C40+C41</f>
        <v>7052893.1477500005</v>
      </c>
      <c r="D29" s="48">
        <f t="shared" si="0"/>
        <v>4.4093698955452272</v>
      </c>
      <c r="E29" s="48">
        <f t="shared" si="3"/>
        <v>62.436163506192642</v>
      </c>
      <c r="F29" s="50">
        <f>F30+F31+F32+F33+F34+F35+F36+F37+F38+F39+F40+F41</f>
        <v>12412283.40185</v>
      </c>
      <c r="G29" s="50">
        <f>G30+G31+G32+G33+G34+G35+G36+G37+G38+G39+G40+G41</f>
        <v>13499548.445069999</v>
      </c>
      <c r="H29" s="48">
        <f t="shared" si="1"/>
        <v>8.7595892554140846</v>
      </c>
      <c r="I29" s="48">
        <f t="shared" si="4"/>
        <v>59.801812440099397</v>
      </c>
      <c r="J29" s="50">
        <f>J30+J31+J32+J33+J34+J35+J36+J37+J38+J39+J40+J41</f>
        <v>81418548.373750016</v>
      </c>
      <c r="K29" s="50">
        <f>K30+K31+K32+K33+K34+K35+K36+K37+K38+K39+K40+K41</f>
        <v>83587323.261150002</v>
      </c>
      <c r="L29" s="48">
        <f t="shared" si="2"/>
        <v>2.6637356360669489</v>
      </c>
      <c r="M29" s="48">
        <f t="shared" si="5"/>
        <v>58.363681350984024</v>
      </c>
    </row>
    <row r="30" spans="1:13" ht="14.25" x14ac:dyDescent="0.2">
      <c r="A30" s="11" t="s">
        <v>148</v>
      </c>
      <c r="B30" s="12">
        <v>1417244.4698300001</v>
      </c>
      <c r="C30" s="12">
        <v>1288928.4593700001</v>
      </c>
      <c r="D30" s="13">
        <f t="shared" si="0"/>
        <v>-9.053908001870111</v>
      </c>
      <c r="E30" s="13">
        <f t="shared" si="3"/>
        <v>11.410317206164326</v>
      </c>
      <c r="F30" s="12">
        <v>2734971.1684599998</v>
      </c>
      <c r="G30" s="12">
        <v>2540816.83586</v>
      </c>
      <c r="H30" s="13">
        <f t="shared" si="1"/>
        <v>-7.0989535406811521</v>
      </c>
      <c r="I30" s="13">
        <f t="shared" si="4"/>
        <v>11.255595139423841</v>
      </c>
      <c r="J30" s="12">
        <v>17042491.820390001</v>
      </c>
      <c r="K30" s="12">
        <v>16764599.97796</v>
      </c>
      <c r="L30" s="13">
        <f t="shared" si="2"/>
        <v>-1.6305822256433498</v>
      </c>
      <c r="M30" s="13">
        <f t="shared" si="5"/>
        <v>11.705647853244937</v>
      </c>
    </row>
    <row r="31" spans="1:13" ht="14.25" x14ac:dyDescent="0.2">
      <c r="A31" s="11" t="s">
        <v>149</v>
      </c>
      <c r="B31" s="12">
        <v>1983150.7717299999</v>
      </c>
      <c r="C31" s="12">
        <v>2230199.3394999998</v>
      </c>
      <c r="D31" s="13">
        <f t="shared" si="0"/>
        <v>12.457376982713587</v>
      </c>
      <c r="E31" s="13">
        <f t="shared" si="3"/>
        <v>19.742974648190508</v>
      </c>
      <c r="F31" s="12">
        <v>3495449.6868699999</v>
      </c>
      <c r="G31" s="12">
        <v>4299424.5831300002</v>
      </c>
      <c r="H31" s="13">
        <f t="shared" si="1"/>
        <v>23.000614177911956</v>
      </c>
      <c r="I31" s="13">
        <f t="shared" si="4"/>
        <v>19.046072805093715</v>
      </c>
      <c r="J31" s="12">
        <v>21215789.768800002</v>
      </c>
      <c r="K31" s="12">
        <v>24691953.99044</v>
      </c>
      <c r="L31" s="13">
        <f t="shared" si="2"/>
        <v>16.384797641387149</v>
      </c>
      <c r="M31" s="13">
        <f t="shared" si="5"/>
        <v>17.240812104112489</v>
      </c>
    </row>
    <row r="32" spans="1:13" ht="14.25" x14ac:dyDescent="0.2">
      <c r="A32" s="11" t="s">
        <v>150</v>
      </c>
      <c r="B32" s="12">
        <v>60218.646050000003</v>
      </c>
      <c r="C32" s="12">
        <v>84700.491330000004</v>
      </c>
      <c r="D32" s="13">
        <f t="shared" si="0"/>
        <v>40.65492482124646</v>
      </c>
      <c r="E32" s="13">
        <f t="shared" si="3"/>
        <v>0.74981622646896595</v>
      </c>
      <c r="F32" s="12">
        <v>101636.29061</v>
      </c>
      <c r="G32" s="12">
        <v>149826.13120999999</v>
      </c>
      <c r="H32" s="13">
        <f t="shared" si="1"/>
        <v>47.414009612879951</v>
      </c>
      <c r="I32" s="13">
        <f t="shared" si="4"/>
        <v>0.66371658531424926</v>
      </c>
      <c r="J32" s="12">
        <v>1015881.77789</v>
      </c>
      <c r="K32" s="12">
        <v>1021059.63712</v>
      </c>
      <c r="L32" s="13">
        <f t="shared" si="2"/>
        <v>0.50969112181088883</v>
      </c>
      <c r="M32" s="13">
        <f t="shared" si="5"/>
        <v>0.71294063473044345</v>
      </c>
    </row>
    <row r="33" spans="1:13" ht="14.25" x14ac:dyDescent="0.2">
      <c r="A33" s="11" t="s">
        <v>151</v>
      </c>
      <c r="B33" s="12">
        <v>803500.83227999997</v>
      </c>
      <c r="C33" s="12">
        <v>702302.40671999997</v>
      </c>
      <c r="D33" s="13">
        <f t="shared" si="0"/>
        <v>-12.594688330669317</v>
      </c>
      <c r="E33" s="13">
        <f t="shared" si="3"/>
        <v>6.2171745662630897</v>
      </c>
      <c r="F33" s="12">
        <v>1430146.3725000001</v>
      </c>
      <c r="G33" s="12">
        <v>1307323.2669599999</v>
      </c>
      <c r="H33" s="13">
        <f t="shared" si="1"/>
        <v>-8.5881492902923213</v>
      </c>
      <c r="I33" s="13">
        <f t="shared" si="4"/>
        <v>5.7913271045648322</v>
      </c>
      <c r="J33" s="12">
        <v>10330724.55243</v>
      </c>
      <c r="K33" s="12">
        <v>9852044.6519499999</v>
      </c>
      <c r="L33" s="13">
        <f t="shared" si="2"/>
        <v>-4.6335559335710377</v>
      </c>
      <c r="M33" s="13">
        <f t="shared" si="5"/>
        <v>6.8790526157370939</v>
      </c>
    </row>
    <row r="34" spans="1:13" ht="14.25" x14ac:dyDescent="0.2">
      <c r="A34" s="11" t="s">
        <v>152</v>
      </c>
      <c r="B34" s="12">
        <v>439491.33590000001</v>
      </c>
      <c r="C34" s="12">
        <v>435783.45980000001</v>
      </c>
      <c r="D34" s="13">
        <f t="shared" si="0"/>
        <v>-0.843674447508032</v>
      </c>
      <c r="E34" s="13">
        <f t="shared" si="3"/>
        <v>3.8577994561064881</v>
      </c>
      <c r="F34" s="12">
        <v>815409.38757999998</v>
      </c>
      <c r="G34" s="12">
        <v>825859.89980999997</v>
      </c>
      <c r="H34" s="13">
        <f t="shared" si="1"/>
        <v>1.2816276571226857</v>
      </c>
      <c r="I34" s="13">
        <f t="shared" si="4"/>
        <v>3.6584867287374525</v>
      </c>
      <c r="J34" s="12">
        <v>5442016.5484999996</v>
      </c>
      <c r="K34" s="12">
        <v>5314089.0050400002</v>
      </c>
      <c r="L34" s="13">
        <f t="shared" si="2"/>
        <v>-2.3507378619651651</v>
      </c>
      <c r="M34" s="13">
        <f t="shared" si="5"/>
        <v>3.7104884480141589</v>
      </c>
    </row>
    <row r="35" spans="1:13" ht="14.25" x14ac:dyDescent="0.2">
      <c r="A35" s="11" t="s">
        <v>153</v>
      </c>
      <c r="B35" s="12">
        <v>502325.66833999997</v>
      </c>
      <c r="C35" s="12">
        <v>502190.36440000002</v>
      </c>
      <c r="D35" s="13">
        <f t="shared" si="0"/>
        <v>-2.6935501911953586E-2</v>
      </c>
      <c r="E35" s="13">
        <f t="shared" si="3"/>
        <v>4.4456705987266547</v>
      </c>
      <c r="F35" s="12">
        <v>926160.04614999995</v>
      </c>
      <c r="G35" s="12">
        <v>969113.57455999998</v>
      </c>
      <c r="H35" s="13">
        <f t="shared" si="1"/>
        <v>4.6378083991590495</v>
      </c>
      <c r="I35" s="13">
        <f t="shared" si="4"/>
        <v>4.2930879099260784</v>
      </c>
      <c r="J35" s="12">
        <v>6196114.9792600004</v>
      </c>
      <c r="K35" s="12">
        <v>5989383.2703799997</v>
      </c>
      <c r="L35" s="13">
        <f t="shared" si="2"/>
        <v>-3.3364730895405468</v>
      </c>
      <c r="M35" s="13">
        <f t="shared" si="5"/>
        <v>4.1820032397645122</v>
      </c>
    </row>
    <row r="36" spans="1:13" ht="14.25" x14ac:dyDescent="0.2">
      <c r="A36" s="11" t="s">
        <v>154</v>
      </c>
      <c r="B36" s="12">
        <v>744873.26393999998</v>
      </c>
      <c r="C36" s="12">
        <v>949921.31643999997</v>
      </c>
      <c r="D36" s="13">
        <f t="shared" si="0"/>
        <v>27.527911448371807</v>
      </c>
      <c r="E36" s="13">
        <f t="shared" si="3"/>
        <v>8.4092359530764167</v>
      </c>
      <c r="F36" s="12">
        <v>1371805.14053</v>
      </c>
      <c r="G36" s="12">
        <v>1801411.4097200001</v>
      </c>
      <c r="H36" s="13">
        <f t="shared" si="1"/>
        <v>31.316858094293249</v>
      </c>
      <c r="I36" s="13">
        <f t="shared" si="4"/>
        <v>7.9800941261018536</v>
      </c>
      <c r="J36" s="12">
        <v>9461711.6188900005</v>
      </c>
      <c r="K36" s="12">
        <v>9506013.5436799992</v>
      </c>
      <c r="L36" s="13">
        <f t="shared" si="2"/>
        <v>0.46822315638484818</v>
      </c>
      <c r="M36" s="13">
        <f t="shared" si="5"/>
        <v>6.637441225963296</v>
      </c>
    </row>
    <row r="37" spans="1:13" ht="14.25" x14ac:dyDescent="0.2">
      <c r="A37" s="14" t="s">
        <v>155</v>
      </c>
      <c r="B37" s="12">
        <v>224268.11603999999</v>
      </c>
      <c r="C37" s="12">
        <v>203501.07644999999</v>
      </c>
      <c r="D37" s="13">
        <f t="shared" si="0"/>
        <v>-9.2599161916962078</v>
      </c>
      <c r="E37" s="13">
        <f t="shared" si="3"/>
        <v>1.8015055973124725</v>
      </c>
      <c r="F37" s="12">
        <v>408726.43615999998</v>
      </c>
      <c r="G37" s="12">
        <v>386645.27325999999</v>
      </c>
      <c r="H37" s="13">
        <f t="shared" si="1"/>
        <v>-5.4024308061532151</v>
      </c>
      <c r="I37" s="13">
        <f t="shared" si="4"/>
        <v>1.7128045583472558</v>
      </c>
      <c r="J37" s="12">
        <v>2748166.3531900002</v>
      </c>
      <c r="K37" s="12">
        <v>2629321.9616999999</v>
      </c>
      <c r="L37" s="13">
        <f t="shared" si="2"/>
        <v>-4.3244977274410195</v>
      </c>
      <c r="M37" s="13">
        <f t="shared" si="5"/>
        <v>1.8358873469648145</v>
      </c>
    </row>
    <row r="38" spans="1:13" ht="14.25" x14ac:dyDescent="0.2">
      <c r="A38" s="11" t="s">
        <v>156</v>
      </c>
      <c r="B38" s="12">
        <v>155557.30212000001</v>
      </c>
      <c r="C38" s="12">
        <v>255047.54975999999</v>
      </c>
      <c r="D38" s="13">
        <f t="shared" si="0"/>
        <v>63.95729823293749</v>
      </c>
      <c r="E38" s="13">
        <f t="shared" si="3"/>
        <v>2.2578238724273407</v>
      </c>
      <c r="F38" s="12">
        <v>326004.36361</v>
      </c>
      <c r="G38" s="12">
        <v>454191.22444000002</v>
      </c>
      <c r="H38" s="13">
        <f t="shared" si="1"/>
        <v>39.320596635740237</v>
      </c>
      <c r="I38" s="13">
        <f t="shared" si="4"/>
        <v>2.0120271819772806</v>
      </c>
      <c r="J38" s="12">
        <v>2540038.0968800001</v>
      </c>
      <c r="K38" s="12">
        <v>2574902.3840600001</v>
      </c>
      <c r="L38" s="13">
        <f t="shared" si="2"/>
        <v>1.3725891443449121</v>
      </c>
      <c r="M38" s="13">
        <f t="shared" si="5"/>
        <v>1.7978896367293402</v>
      </c>
    </row>
    <row r="39" spans="1:13" ht="14.25" x14ac:dyDescent="0.2">
      <c r="A39" s="11" t="s">
        <v>157</v>
      </c>
      <c r="B39" s="12">
        <v>136586.82457999999</v>
      </c>
      <c r="C39" s="12">
        <v>122333.79163000001</v>
      </c>
      <c r="D39" s="13">
        <f>(C39-B39)/B39*100</f>
        <v>-10.435144820027546</v>
      </c>
      <c r="E39" s="13">
        <f t="shared" si="3"/>
        <v>1.0829672953403324</v>
      </c>
      <c r="F39" s="12">
        <v>255222.96635</v>
      </c>
      <c r="G39" s="12">
        <v>222596.17126</v>
      </c>
      <c r="H39" s="13">
        <f t="shared" si="1"/>
        <v>-12.783643868967987</v>
      </c>
      <c r="I39" s="13">
        <f t="shared" si="4"/>
        <v>0.986081463223768</v>
      </c>
      <c r="J39" s="12">
        <v>1712884.5016699999</v>
      </c>
      <c r="K39" s="12">
        <v>1644627.2865299999</v>
      </c>
      <c r="L39" s="13">
        <f t="shared" si="2"/>
        <v>-3.9849280598576078</v>
      </c>
      <c r="M39" s="13">
        <f t="shared" si="5"/>
        <v>1.1483380391579465</v>
      </c>
    </row>
    <row r="40" spans="1:13" ht="14.25" x14ac:dyDescent="0.2">
      <c r="A40" s="11" t="s">
        <v>158</v>
      </c>
      <c r="B40" s="12">
        <v>280094.70999</v>
      </c>
      <c r="C40" s="12">
        <v>270559.89554</v>
      </c>
      <c r="D40" s="13">
        <f>(C40-B40)/B40*100</f>
        <v>-3.4041394249610848</v>
      </c>
      <c r="E40" s="13">
        <f t="shared" si="3"/>
        <v>2.395147852416128</v>
      </c>
      <c r="F40" s="12">
        <v>534212.47932000004</v>
      </c>
      <c r="G40" s="12">
        <v>529079.50190999999</v>
      </c>
      <c r="H40" s="13">
        <f t="shared" si="1"/>
        <v>-0.96084940144674758</v>
      </c>
      <c r="I40" s="13">
        <f t="shared" si="4"/>
        <v>2.3437756653762634</v>
      </c>
      <c r="J40" s="12">
        <v>3610151.5357900001</v>
      </c>
      <c r="K40" s="12">
        <v>3502911.28596</v>
      </c>
      <c r="L40" s="13">
        <f t="shared" si="2"/>
        <v>-2.9705193470925315</v>
      </c>
      <c r="M40" s="13">
        <f t="shared" si="5"/>
        <v>2.4458588948446049</v>
      </c>
    </row>
    <row r="41" spans="1:13" ht="14.25" x14ac:dyDescent="0.2">
      <c r="A41" s="11" t="s">
        <v>159</v>
      </c>
      <c r="B41" s="12">
        <v>7726.5723200000002</v>
      </c>
      <c r="C41" s="12">
        <v>7424.9968099999996</v>
      </c>
      <c r="D41" s="13">
        <f t="shared" si="0"/>
        <v>-3.9030956743830822</v>
      </c>
      <c r="E41" s="13">
        <f t="shared" si="3"/>
        <v>6.573023369991246E-2</v>
      </c>
      <c r="F41" s="12">
        <v>12539.06371</v>
      </c>
      <c r="G41" s="12">
        <v>13260.57295</v>
      </c>
      <c r="H41" s="13">
        <f t="shared" si="1"/>
        <v>5.7540918260475076</v>
      </c>
      <c r="I41" s="13">
        <f t="shared" si="4"/>
        <v>5.874317201282088E-2</v>
      </c>
      <c r="J41" s="12">
        <v>102576.82006</v>
      </c>
      <c r="K41" s="12">
        <v>96416.266329999999</v>
      </c>
      <c r="L41" s="13">
        <f t="shared" si="2"/>
        <v>-6.005795194661447</v>
      </c>
      <c r="M41" s="13">
        <f t="shared" si="5"/>
        <v>6.732131172037617E-2</v>
      </c>
    </row>
    <row r="42" spans="1:13" ht="15.75" x14ac:dyDescent="0.25">
      <c r="A42" s="51" t="s">
        <v>31</v>
      </c>
      <c r="B42" s="50">
        <f>B43</f>
        <v>244178.06928</v>
      </c>
      <c r="C42" s="50">
        <f>C43</f>
        <v>309934.77448000002</v>
      </c>
      <c r="D42" s="48">
        <f t="shared" si="0"/>
        <v>26.929816176323573</v>
      </c>
      <c r="E42" s="48">
        <f t="shared" si="3"/>
        <v>2.7437163516168659</v>
      </c>
      <c r="F42" s="50">
        <f>F43</f>
        <v>480382.70484999998</v>
      </c>
      <c r="G42" s="50">
        <f>G43</f>
        <v>637993.36231999996</v>
      </c>
      <c r="H42" s="48">
        <f t="shared" si="1"/>
        <v>32.809394651128017</v>
      </c>
      <c r="I42" s="48">
        <f t="shared" si="4"/>
        <v>2.8262544889360695</v>
      </c>
      <c r="J42" s="50">
        <f>J43</f>
        <v>3818408.1541900001</v>
      </c>
      <c r="K42" s="50">
        <f>K43</f>
        <v>3945027.6561500002</v>
      </c>
      <c r="L42" s="48">
        <f t="shared" si="2"/>
        <v>3.3160284822107986</v>
      </c>
      <c r="M42" s="48">
        <f t="shared" si="5"/>
        <v>2.7545604771312568</v>
      </c>
    </row>
    <row r="43" spans="1:13" ht="14.25" x14ac:dyDescent="0.2">
      <c r="A43" s="11" t="s">
        <v>160</v>
      </c>
      <c r="B43" s="12">
        <v>244178.06928</v>
      </c>
      <c r="C43" s="12">
        <v>309934.77448000002</v>
      </c>
      <c r="D43" s="13">
        <f t="shared" si="0"/>
        <v>26.929816176323573</v>
      </c>
      <c r="E43" s="13">
        <f t="shared" si="3"/>
        <v>2.7437163516168659</v>
      </c>
      <c r="F43" s="12">
        <v>480382.70484999998</v>
      </c>
      <c r="G43" s="12">
        <v>637993.36231999996</v>
      </c>
      <c r="H43" s="13">
        <f t="shared" si="1"/>
        <v>32.809394651128017</v>
      </c>
      <c r="I43" s="13">
        <f t="shared" si="4"/>
        <v>2.8262544889360695</v>
      </c>
      <c r="J43" s="12">
        <v>3818408.1541900001</v>
      </c>
      <c r="K43" s="12">
        <v>3945027.6561500002</v>
      </c>
      <c r="L43" s="13">
        <f t="shared" si="2"/>
        <v>3.3160284822107986</v>
      </c>
      <c r="M43" s="13">
        <f t="shared" si="5"/>
        <v>2.7545604771312568</v>
      </c>
    </row>
    <row r="44" spans="1:13" ht="15.75" x14ac:dyDescent="0.25">
      <c r="A44" s="9" t="s">
        <v>33</v>
      </c>
      <c r="B44" s="8">
        <f>B8+B22+B42</f>
        <v>10746204.098410001</v>
      </c>
      <c r="C44" s="8">
        <f>C8+C22+C42</f>
        <v>11296166.759270001</v>
      </c>
      <c r="D44" s="153">
        <f t="shared" si="0"/>
        <v>5.11773883897638</v>
      </c>
      <c r="E44" s="10">
        <f t="shared" si="3"/>
        <v>100</v>
      </c>
      <c r="F44" s="15">
        <f>F8+F22+F42</f>
        <v>19903815.573999997</v>
      </c>
      <c r="G44" s="15">
        <f>G8+G22+G42</f>
        <v>21815631.208199997</v>
      </c>
      <c r="H44" s="16">
        <f t="shared" si="1"/>
        <v>9.6052720499348396</v>
      </c>
      <c r="I44" s="16">
        <f t="shared" si="4"/>
        <v>96.641327751343951</v>
      </c>
      <c r="J44" s="15">
        <f>J8+J22+J42</f>
        <v>132081182.48617002</v>
      </c>
      <c r="K44" s="151">
        <f>K8+K22+K42</f>
        <v>133536913.26202999</v>
      </c>
      <c r="L44" s="16">
        <f t="shared" si="2"/>
        <v>1.1021485032604048</v>
      </c>
      <c r="M44" s="16">
        <f t="shared" si="5"/>
        <v>93.240285131148525</v>
      </c>
    </row>
    <row r="45" spans="1:13" ht="15.75" x14ac:dyDescent="0.25">
      <c r="A45" s="52" t="s">
        <v>34</v>
      </c>
      <c r="B45" s="53"/>
      <c r="C45" s="53"/>
      <c r="D45" s="54"/>
      <c r="E45" s="54"/>
      <c r="F45" s="55">
        <f>F46-F44</f>
        <v>388913.10141000524</v>
      </c>
      <c r="G45" s="55">
        <f>G46-G44</f>
        <v>758180.34407000616</v>
      </c>
      <c r="H45" s="56">
        <f t="shared" si="1"/>
        <v>94.948522258885532</v>
      </c>
      <c r="I45" s="56">
        <f t="shared" si="4"/>
        <v>3.3586722486560507</v>
      </c>
      <c r="J45" s="55">
        <f>J46-J44</f>
        <v>7516790.7272399664</v>
      </c>
      <c r="K45" s="55">
        <f>K46-K44</f>
        <v>9681131.4642400295</v>
      </c>
      <c r="L45" s="56">
        <f t="shared" si="2"/>
        <v>28.793414843341942</v>
      </c>
      <c r="M45" s="56">
        <f t="shared" si="5"/>
        <v>6.7597148688514741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6">
        <v>20292728.675410002</v>
      </c>
      <c r="G46" s="106">
        <v>22573811.552270003</v>
      </c>
      <c r="H46" s="154">
        <f t="shared" si="1"/>
        <v>11.240887873419085</v>
      </c>
      <c r="I46" s="107">
        <f t="shared" si="4"/>
        <v>100</v>
      </c>
      <c r="J46" s="106">
        <v>139597973.21340999</v>
      </c>
      <c r="K46" s="106">
        <v>143218044.72627002</v>
      </c>
      <c r="L46" s="154">
        <f t="shared" si="2"/>
        <v>2.593212085769939</v>
      </c>
      <c r="M46" s="107">
        <f t="shared" si="5"/>
        <v>100</v>
      </c>
    </row>
    <row r="47" spans="1:13" ht="20.25" customHeight="1" x14ac:dyDescent="0.2"/>
    <row r="48" spans="1:13" ht="15" x14ac:dyDescent="0.2">
      <c r="C48" s="116"/>
    </row>
    <row r="49" spans="1:3" ht="15" x14ac:dyDescent="0.2">
      <c r="A49" s="1" t="s">
        <v>226</v>
      </c>
      <c r="C49" s="117"/>
    </row>
    <row r="50" spans="1:3" x14ac:dyDescent="0.2">
      <c r="A50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59" zoomScale="90" zoomScaleNormal="90" workbookViewId="0">
      <selection activeCell="D77" sqref="D77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2017</v>
      </c>
      <c r="B2" s="38" t="s">
        <v>2</v>
      </c>
      <c r="C2" s="130">
        <f>C4+C6+C8+C10+C12+C14+C16+C18+C20+C22</f>
        <v>1658748.95462</v>
      </c>
      <c r="D2" s="130">
        <f t="shared" ref="D2:O2" si="0">D4+D6+D8+D10+D12+D14+D16+D18+D20+D22</f>
        <v>1673309.8621699999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>
        <f t="shared" si="0"/>
        <v>3332058.8167899996</v>
      </c>
    </row>
    <row r="3" spans="1:15" ht="15.75" thickTop="1" x14ac:dyDescent="0.25">
      <c r="A3" s="39">
        <v>2016</v>
      </c>
      <c r="B3" s="38" t="s">
        <v>2</v>
      </c>
      <c r="C3" s="130">
        <f>C5+C7+C9+C11+C13+C15+C17+C19+C21+C23</f>
        <v>1452230.2365300001</v>
      </c>
      <c r="D3" s="130">
        <f t="shared" ref="D3:O3" si="1">D5+D7+D9+D11+D13+D15+D17+D19+D21+D23</f>
        <v>1713751.0249500002</v>
      </c>
      <c r="E3" s="130">
        <f t="shared" si="1"/>
        <v>1749923.3936399999</v>
      </c>
      <c r="F3" s="130">
        <f t="shared" si="1"/>
        <v>1635755.7686400001</v>
      </c>
      <c r="G3" s="130">
        <f t="shared" si="1"/>
        <v>1600474.6234799998</v>
      </c>
      <c r="H3" s="130">
        <f t="shared" si="1"/>
        <v>1703142.1650799997</v>
      </c>
      <c r="I3" s="130">
        <f t="shared" si="1"/>
        <v>1205035.2572400002</v>
      </c>
      <c r="J3" s="130">
        <f t="shared" si="1"/>
        <v>1627613.5832800001</v>
      </c>
      <c r="K3" s="130">
        <f t="shared" si="1"/>
        <v>1546178.8647599998</v>
      </c>
      <c r="L3" s="130">
        <f t="shared" si="1"/>
        <v>1939599.6525000001</v>
      </c>
      <c r="M3" s="130">
        <f t="shared" si="1"/>
        <v>2044334.9863500001</v>
      </c>
      <c r="N3" s="130">
        <f t="shared" si="1"/>
        <v>1998002.7319200002</v>
      </c>
      <c r="O3" s="130">
        <f t="shared" si="1"/>
        <v>20216042.288370002</v>
      </c>
    </row>
    <row r="4" spans="1:15" s="67" customFormat="1" ht="15" x14ac:dyDescent="0.25">
      <c r="A4" s="37">
        <v>2017</v>
      </c>
      <c r="B4" s="40" t="s">
        <v>134</v>
      </c>
      <c r="C4" s="131">
        <v>524543.73158999998</v>
      </c>
      <c r="D4" s="131">
        <v>557047.74190000002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2">
        <v>1081591.47349</v>
      </c>
    </row>
    <row r="5" spans="1:15" ht="15" x14ac:dyDescent="0.25">
      <c r="A5" s="39">
        <v>2016</v>
      </c>
      <c r="B5" s="40" t="s">
        <v>134</v>
      </c>
      <c r="C5" s="131">
        <v>460617.42556</v>
      </c>
      <c r="D5" s="131">
        <v>562243.6078</v>
      </c>
      <c r="E5" s="131">
        <v>569482.75214999996</v>
      </c>
      <c r="F5" s="131">
        <v>532964.35138999997</v>
      </c>
      <c r="G5" s="131">
        <v>511399.68602999998</v>
      </c>
      <c r="H5" s="131">
        <v>532806.79845</v>
      </c>
      <c r="I5" s="131">
        <v>385329.33100000001</v>
      </c>
      <c r="J5" s="131">
        <v>540411.59606000001</v>
      </c>
      <c r="K5" s="131">
        <v>477843.75881999999</v>
      </c>
      <c r="L5" s="131">
        <v>569577.43241000001</v>
      </c>
      <c r="M5" s="131">
        <v>602098.87936999998</v>
      </c>
      <c r="N5" s="131">
        <v>614573.65272999997</v>
      </c>
      <c r="O5" s="132">
        <v>6359349.2717700005</v>
      </c>
    </row>
    <row r="6" spans="1:15" s="67" customFormat="1" ht="15" x14ac:dyDescent="0.25">
      <c r="A6" s="37">
        <v>2017</v>
      </c>
      <c r="B6" s="40" t="s">
        <v>135</v>
      </c>
      <c r="C6" s="131">
        <v>194348.11381000001</v>
      </c>
      <c r="D6" s="131">
        <v>168987.70238999999</v>
      </c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2">
        <v>363335.8162</v>
      </c>
    </row>
    <row r="7" spans="1:15" ht="15" x14ac:dyDescent="0.25">
      <c r="A7" s="39">
        <v>2016</v>
      </c>
      <c r="B7" s="40" t="s">
        <v>135</v>
      </c>
      <c r="C7" s="131">
        <v>133429.35513000001</v>
      </c>
      <c r="D7" s="131">
        <v>159285.92468</v>
      </c>
      <c r="E7" s="131">
        <v>147267.19936</v>
      </c>
      <c r="F7" s="131">
        <v>137714.88571999999</v>
      </c>
      <c r="G7" s="131">
        <v>140656.67981</v>
      </c>
      <c r="H7" s="131">
        <v>170149.08319999999</v>
      </c>
      <c r="I7" s="131">
        <v>86562.877980000005</v>
      </c>
      <c r="J7" s="131">
        <v>84456.135970000003</v>
      </c>
      <c r="K7" s="131">
        <v>116656.0984</v>
      </c>
      <c r="L7" s="131">
        <v>215767.26228</v>
      </c>
      <c r="M7" s="131">
        <v>303021.63426999998</v>
      </c>
      <c r="N7" s="131">
        <v>278633.98540000001</v>
      </c>
      <c r="O7" s="132">
        <v>1973601.1222000001</v>
      </c>
    </row>
    <row r="8" spans="1:15" s="67" customFormat="1" ht="15" x14ac:dyDescent="0.25">
      <c r="A8" s="37">
        <v>2017</v>
      </c>
      <c r="B8" s="40" t="s">
        <v>136</v>
      </c>
      <c r="C8" s="131">
        <v>99154.971879999997</v>
      </c>
      <c r="D8" s="131">
        <v>101285.37827</v>
      </c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2">
        <v>200440.35015000001</v>
      </c>
    </row>
    <row r="9" spans="1:15" ht="15" x14ac:dyDescent="0.25">
      <c r="A9" s="39">
        <v>2016</v>
      </c>
      <c r="B9" s="40" t="s">
        <v>136</v>
      </c>
      <c r="C9" s="131">
        <v>82622.645980000001</v>
      </c>
      <c r="D9" s="131">
        <v>106492.30809999999</v>
      </c>
      <c r="E9" s="131">
        <v>115798.31797</v>
      </c>
      <c r="F9" s="131">
        <v>101387.5978</v>
      </c>
      <c r="G9" s="131">
        <v>99962.766449999996</v>
      </c>
      <c r="H9" s="131">
        <v>118949.71515</v>
      </c>
      <c r="I9" s="131">
        <v>86506.436709999994</v>
      </c>
      <c r="J9" s="131">
        <v>126003.97826</v>
      </c>
      <c r="K9" s="131">
        <v>119612.67842</v>
      </c>
      <c r="L9" s="131">
        <v>128964.34329</v>
      </c>
      <c r="M9" s="131">
        <v>127941.90455000001</v>
      </c>
      <c r="N9" s="131">
        <v>112107.4837</v>
      </c>
      <c r="O9" s="132">
        <v>1326350.1763800001</v>
      </c>
    </row>
    <row r="10" spans="1:15" s="67" customFormat="1" ht="15" x14ac:dyDescent="0.25">
      <c r="A10" s="37">
        <v>2017</v>
      </c>
      <c r="B10" s="40" t="s">
        <v>137</v>
      </c>
      <c r="C10" s="131">
        <v>96503.745840000003</v>
      </c>
      <c r="D10" s="131">
        <v>94474.588610000006</v>
      </c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2">
        <v>190978.33444999999</v>
      </c>
    </row>
    <row r="11" spans="1:15" ht="15" x14ac:dyDescent="0.25">
      <c r="A11" s="39">
        <v>2016</v>
      </c>
      <c r="B11" s="40" t="s">
        <v>137</v>
      </c>
      <c r="C11" s="131">
        <v>89731.465129999997</v>
      </c>
      <c r="D11" s="131">
        <v>105702.40222</v>
      </c>
      <c r="E11" s="131">
        <v>108135.59894</v>
      </c>
      <c r="F11" s="131">
        <v>96465.707190000001</v>
      </c>
      <c r="G11" s="131">
        <v>96136.855660000001</v>
      </c>
      <c r="H11" s="131">
        <v>99356.71286</v>
      </c>
      <c r="I11" s="131">
        <v>54505.851459999998</v>
      </c>
      <c r="J11" s="131">
        <v>88499.630420000001</v>
      </c>
      <c r="K11" s="131">
        <v>133358.70624</v>
      </c>
      <c r="L11" s="131">
        <v>165080.29803999999</v>
      </c>
      <c r="M11" s="131">
        <v>145204.66628999999</v>
      </c>
      <c r="N11" s="131">
        <v>115269.88946000001</v>
      </c>
      <c r="O11" s="132">
        <v>1297447.78391</v>
      </c>
    </row>
    <row r="12" spans="1:15" s="67" customFormat="1" ht="15" x14ac:dyDescent="0.25">
      <c r="A12" s="37">
        <v>2017</v>
      </c>
      <c r="B12" s="40" t="s">
        <v>138</v>
      </c>
      <c r="C12" s="131">
        <v>155430.90559000001</v>
      </c>
      <c r="D12" s="131">
        <v>152487.59437000001</v>
      </c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2">
        <v>307918.49995999999</v>
      </c>
    </row>
    <row r="13" spans="1:15" ht="15" x14ac:dyDescent="0.25">
      <c r="A13" s="39">
        <v>2016</v>
      </c>
      <c r="B13" s="40" t="s">
        <v>138</v>
      </c>
      <c r="C13" s="131">
        <v>178413.55434</v>
      </c>
      <c r="D13" s="131">
        <v>169593.44938000001</v>
      </c>
      <c r="E13" s="131">
        <v>138571.21487</v>
      </c>
      <c r="F13" s="131">
        <v>141600.09865</v>
      </c>
      <c r="G13" s="131">
        <v>140964.30918000001</v>
      </c>
      <c r="H13" s="131">
        <v>154724.56434000001</v>
      </c>
      <c r="I13" s="131">
        <v>112850.01715</v>
      </c>
      <c r="J13" s="131">
        <v>122942.02804999999</v>
      </c>
      <c r="K13" s="131">
        <v>137924.15637000001</v>
      </c>
      <c r="L13" s="131">
        <v>251115.38299000001</v>
      </c>
      <c r="M13" s="131">
        <v>232002.87164999999</v>
      </c>
      <c r="N13" s="131">
        <v>204071.74945</v>
      </c>
      <c r="O13" s="132">
        <v>1984773.3964199999</v>
      </c>
    </row>
    <row r="14" spans="1:15" s="67" customFormat="1" ht="15" x14ac:dyDescent="0.25">
      <c r="A14" s="37">
        <v>2017</v>
      </c>
      <c r="B14" s="40" t="s">
        <v>139</v>
      </c>
      <c r="C14" s="131">
        <v>25072.38391</v>
      </c>
      <c r="D14" s="131">
        <v>28978.176670000001</v>
      </c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2">
        <v>54050.560579999998</v>
      </c>
    </row>
    <row r="15" spans="1:15" ht="15" x14ac:dyDescent="0.25">
      <c r="A15" s="39">
        <v>2016</v>
      </c>
      <c r="B15" s="40" t="s">
        <v>139</v>
      </c>
      <c r="C15" s="131">
        <v>10191.507659999999</v>
      </c>
      <c r="D15" s="131">
        <v>15895.20304</v>
      </c>
      <c r="E15" s="131">
        <v>18612.352360000001</v>
      </c>
      <c r="F15" s="131">
        <v>16074.062110000001</v>
      </c>
      <c r="G15" s="131">
        <v>13709.48552</v>
      </c>
      <c r="H15" s="131">
        <v>15906.68377</v>
      </c>
      <c r="I15" s="131">
        <v>7864.1694500000003</v>
      </c>
      <c r="J15" s="131">
        <v>14110.55587</v>
      </c>
      <c r="K15" s="131">
        <v>16903.757259999998</v>
      </c>
      <c r="L15" s="131">
        <v>16057.673000000001</v>
      </c>
      <c r="M15" s="131">
        <v>19860.462739999999</v>
      </c>
      <c r="N15" s="131">
        <v>25643.104299999999</v>
      </c>
      <c r="O15" s="132">
        <v>190829.01707999999</v>
      </c>
    </row>
    <row r="16" spans="1:15" ht="15" x14ac:dyDescent="0.25">
      <c r="A16" s="37">
        <v>2017</v>
      </c>
      <c r="B16" s="40" t="s">
        <v>140</v>
      </c>
      <c r="C16" s="131">
        <v>72553.879400000005</v>
      </c>
      <c r="D16" s="131">
        <v>56699.429049999999</v>
      </c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2">
        <v>129253.30845</v>
      </c>
    </row>
    <row r="17" spans="1:15" ht="15" x14ac:dyDescent="0.25">
      <c r="A17" s="39">
        <v>2016</v>
      </c>
      <c r="B17" s="40" t="s">
        <v>140</v>
      </c>
      <c r="C17" s="131">
        <v>84511.730519999997</v>
      </c>
      <c r="D17" s="131">
        <v>95207.148939999999</v>
      </c>
      <c r="E17" s="131">
        <v>120666.01637</v>
      </c>
      <c r="F17" s="131">
        <v>106168.6369</v>
      </c>
      <c r="G17" s="131">
        <v>77918.443740000002</v>
      </c>
      <c r="H17" s="131">
        <v>73102.883369999996</v>
      </c>
      <c r="I17" s="131">
        <v>63427.968549999998</v>
      </c>
      <c r="J17" s="131">
        <v>105204.74516999999</v>
      </c>
      <c r="K17" s="131">
        <v>70332.889139999999</v>
      </c>
      <c r="L17" s="131">
        <v>74471.286319999999</v>
      </c>
      <c r="M17" s="131">
        <v>63456.790180000004</v>
      </c>
      <c r="N17" s="131">
        <v>75289.751940000002</v>
      </c>
      <c r="O17" s="132">
        <v>1009758.29114</v>
      </c>
    </row>
    <row r="18" spans="1:15" ht="15" x14ac:dyDescent="0.25">
      <c r="A18" s="37">
        <v>2017</v>
      </c>
      <c r="B18" s="40" t="s">
        <v>141</v>
      </c>
      <c r="C18" s="131">
        <v>7168.6970300000003</v>
      </c>
      <c r="D18" s="131">
        <v>8693.9034200000006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2">
        <v>15862.60045</v>
      </c>
    </row>
    <row r="19" spans="1:15" ht="15" x14ac:dyDescent="0.25">
      <c r="A19" s="39">
        <v>2016</v>
      </c>
      <c r="B19" s="40" t="s">
        <v>141</v>
      </c>
      <c r="C19" s="131">
        <v>6380.1968100000004</v>
      </c>
      <c r="D19" s="131">
        <v>10943.8946</v>
      </c>
      <c r="E19" s="131">
        <v>11918.69154</v>
      </c>
      <c r="F19" s="131">
        <v>14289.86443</v>
      </c>
      <c r="G19" s="131">
        <v>5571.9104900000002</v>
      </c>
      <c r="H19" s="131">
        <v>3156.9027799999999</v>
      </c>
      <c r="I19" s="131">
        <v>3344.2157099999999</v>
      </c>
      <c r="J19" s="131">
        <v>4817.8857399999997</v>
      </c>
      <c r="K19" s="131">
        <v>5467.3721800000003</v>
      </c>
      <c r="L19" s="131">
        <v>3457.1936799999999</v>
      </c>
      <c r="M19" s="131">
        <v>5491.6414599999998</v>
      </c>
      <c r="N19" s="131">
        <v>6517.1455100000003</v>
      </c>
      <c r="O19" s="132">
        <v>81356.914929999999</v>
      </c>
    </row>
    <row r="20" spans="1:15" ht="15" x14ac:dyDescent="0.25">
      <c r="A20" s="37">
        <v>2017</v>
      </c>
      <c r="B20" s="40" t="s">
        <v>142</v>
      </c>
      <c r="C20" s="133">
        <v>171571.76428</v>
      </c>
      <c r="D20" s="133">
        <v>171295.52989000001</v>
      </c>
      <c r="E20" s="133"/>
      <c r="F20" s="133"/>
      <c r="G20" s="133"/>
      <c r="H20" s="131"/>
      <c r="I20" s="131"/>
      <c r="J20" s="131"/>
      <c r="K20" s="131"/>
      <c r="L20" s="131"/>
      <c r="M20" s="131"/>
      <c r="N20" s="131"/>
      <c r="O20" s="132">
        <v>342867.29417000001</v>
      </c>
    </row>
    <row r="21" spans="1:15" ht="15" x14ac:dyDescent="0.25">
      <c r="A21" s="39">
        <v>2016</v>
      </c>
      <c r="B21" s="40" t="s">
        <v>142</v>
      </c>
      <c r="C21" s="131">
        <v>134162.91104000001</v>
      </c>
      <c r="D21" s="131">
        <v>143119.48126</v>
      </c>
      <c r="E21" s="131">
        <v>150086.95507</v>
      </c>
      <c r="F21" s="131">
        <v>144289.19433999999</v>
      </c>
      <c r="G21" s="131">
        <v>154677.59112</v>
      </c>
      <c r="H21" s="131">
        <v>155034.36575999999</v>
      </c>
      <c r="I21" s="131">
        <v>131760.60505000001</v>
      </c>
      <c r="J21" s="131">
        <v>174624.31688</v>
      </c>
      <c r="K21" s="131">
        <v>149521.37229999999</v>
      </c>
      <c r="L21" s="131">
        <v>166820.45894000001</v>
      </c>
      <c r="M21" s="131">
        <v>175104.10226000001</v>
      </c>
      <c r="N21" s="131">
        <v>211885.3259</v>
      </c>
      <c r="O21" s="132">
        <v>1891086.67992</v>
      </c>
    </row>
    <row r="22" spans="1:15" ht="15" x14ac:dyDescent="0.25">
      <c r="A22" s="37">
        <v>2017</v>
      </c>
      <c r="B22" s="40" t="s">
        <v>143</v>
      </c>
      <c r="C22" s="133">
        <v>312400.76128999999</v>
      </c>
      <c r="D22" s="133">
        <v>333359.81760000001</v>
      </c>
      <c r="E22" s="133"/>
      <c r="F22" s="133"/>
      <c r="G22" s="133"/>
      <c r="H22" s="131"/>
      <c r="I22" s="131"/>
      <c r="J22" s="131"/>
      <c r="K22" s="131"/>
      <c r="L22" s="131"/>
      <c r="M22" s="131"/>
      <c r="N22" s="131"/>
      <c r="O22" s="132">
        <v>645760.57889</v>
      </c>
    </row>
    <row r="23" spans="1:15" ht="15" x14ac:dyDescent="0.25">
      <c r="A23" s="39">
        <v>2016</v>
      </c>
      <c r="B23" s="40" t="s">
        <v>143</v>
      </c>
      <c r="C23" s="131">
        <v>272169.44436000002</v>
      </c>
      <c r="D23" s="133">
        <v>345267.60492999997</v>
      </c>
      <c r="E23" s="131">
        <v>369384.29501</v>
      </c>
      <c r="F23" s="131">
        <v>344801.37011000002</v>
      </c>
      <c r="G23" s="131">
        <v>359476.89548000001</v>
      </c>
      <c r="H23" s="131">
        <v>379954.45539999998</v>
      </c>
      <c r="I23" s="131">
        <v>272883.78418000002</v>
      </c>
      <c r="J23" s="131">
        <v>366542.71085999999</v>
      </c>
      <c r="K23" s="131">
        <v>318558.07562999998</v>
      </c>
      <c r="L23" s="131">
        <v>348288.32154999999</v>
      </c>
      <c r="M23" s="131">
        <v>370152.03357999999</v>
      </c>
      <c r="N23" s="131">
        <v>354010.64353</v>
      </c>
      <c r="O23" s="132">
        <v>4101489.6346200001</v>
      </c>
    </row>
    <row r="24" spans="1:15" ht="15" x14ac:dyDescent="0.25">
      <c r="A24" s="37">
        <v>2017</v>
      </c>
      <c r="B24" s="38" t="s">
        <v>14</v>
      </c>
      <c r="C24" s="134">
        <f>C26+C28+C30+C32+C34+C36+C38+C40+C42+C44+C46+C48+C50+C52+C54+C56</f>
        <v>8532656.9064699989</v>
      </c>
      <c r="D24" s="134">
        <f t="shared" ref="D24:O24" si="2">D26+D28+D30+D32+D34+D36+D38+D40+D42+D44+D46+D48+D50+D52+D54+D56</f>
        <v>9312922.1226200014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>
        <f t="shared" si="2"/>
        <v>17845579.029090002</v>
      </c>
    </row>
    <row r="25" spans="1:15" ht="15" x14ac:dyDescent="0.25">
      <c r="A25" s="39">
        <v>2016</v>
      </c>
      <c r="B25" s="38" t="s">
        <v>14</v>
      </c>
      <c r="C25" s="134">
        <f>C27+C29+C31+C33+C35+C37+C39+C41+C43+C45+C47+C49+C51+C53+C55+C57</f>
        <v>7469176.6034899987</v>
      </c>
      <c r="D25" s="134">
        <f t="shared" ref="D25:O25" si="3">D27+D29+D31+D33+D35+D37+D39+D41+D43+D45+D47+D49+D51+D53+D55+D57</f>
        <v>8788275.0041799992</v>
      </c>
      <c r="E25" s="134">
        <f t="shared" si="3"/>
        <v>9425441.6985299997</v>
      </c>
      <c r="F25" s="134">
        <f t="shared" si="3"/>
        <v>9437657.8778000008</v>
      </c>
      <c r="G25" s="134">
        <f t="shared" si="3"/>
        <v>8852799.288209999</v>
      </c>
      <c r="H25" s="134">
        <f t="shared" si="3"/>
        <v>9789140.9249400012</v>
      </c>
      <c r="I25" s="134">
        <f t="shared" si="3"/>
        <v>7266361.6633099988</v>
      </c>
      <c r="J25" s="134">
        <f t="shared" si="3"/>
        <v>9145919.3404200003</v>
      </c>
      <c r="K25" s="134">
        <f t="shared" si="3"/>
        <v>8544606.4910700005</v>
      </c>
      <c r="L25" s="134">
        <f t="shared" si="3"/>
        <v>9413691.1173100024</v>
      </c>
      <c r="M25" s="134">
        <f t="shared" si="3"/>
        <v>9509929.9834999982</v>
      </c>
      <c r="N25" s="134">
        <f t="shared" si="3"/>
        <v>9978638.3480200004</v>
      </c>
      <c r="O25" s="134">
        <f t="shared" si="3"/>
        <v>107621638.34077999</v>
      </c>
    </row>
    <row r="26" spans="1:15" ht="15" x14ac:dyDescent="0.25">
      <c r="A26" s="37">
        <v>2017</v>
      </c>
      <c r="B26" s="40" t="s">
        <v>144</v>
      </c>
      <c r="C26" s="131">
        <v>615672.58816000004</v>
      </c>
      <c r="D26" s="131">
        <v>638890.20296999998</v>
      </c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2">
        <v>1254562.79113</v>
      </c>
    </row>
    <row r="27" spans="1:15" ht="15" x14ac:dyDescent="0.25">
      <c r="A27" s="39">
        <v>2016</v>
      </c>
      <c r="B27" s="40" t="s">
        <v>144</v>
      </c>
      <c r="C27" s="131">
        <v>596370.85843000002</v>
      </c>
      <c r="D27" s="131">
        <v>632879.71793000004</v>
      </c>
      <c r="E27" s="131">
        <v>703269.33320999995</v>
      </c>
      <c r="F27" s="131">
        <v>689857.83849999995</v>
      </c>
      <c r="G27" s="131">
        <v>667584.47993000003</v>
      </c>
      <c r="H27" s="131">
        <v>713468.44024000003</v>
      </c>
      <c r="I27" s="131">
        <v>517432.74354</v>
      </c>
      <c r="J27" s="131">
        <v>661290.12170000002</v>
      </c>
      <c r="K27" s="131">
        <v>655069.62780999998</v>
      </c>
      <c r="L27" s="131">
        <v>691360.68871999998</v>
      </c>
      <c r="M27" s="131">
        <v>694271.54998000001</v>
      </c>
      <c r="N27" s="131">
        <v>645790.73930000002</v>
      </c>
      <c r="O27" s="132">
        <v>7868646.1392900003</v>
      </c>
    </row>
    <row r="28" spans="1:15" ht="15" x14ac:dyDescent="0.25">
      <c r="A28" s="37">
        <v>2017</v>
      </c>
      <c r="B28" s="40" t="s">
        <v>145</v>
      </c>
      <c r="C28" s="131">
        <v>90975.321330000006</v>
      </c>
      <c r="D28" s="131">
        <v>116797.15051000001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>
        <v>207772.47184000001</v>
      </c>
    </row>
    <row r="29" spans="1:15" ht="15" x14ac:dyDescent="0.25">
      <c r="A29" s="39">
        <v>2016</v>
      </c>
      <c r="B29" s="40" t="s">
        <v>145</v>
      </c>
      <c r="C29" s="131">
        <v>88262.762650000004</v>
      </c>
      <c r="D29" s="131">
        <v>108392.23509</v>
      </c>
      <c r="E29" s="131">
        <v>126201.02546</v>
      </c>
      <c r="F29" s="131">
        <v>134430.98965999999</v>
      </c>
      <c r="G29" s="131">
        <v>121148.57137000001</v>
      </c>
      <c r="H29" s="131">
        <v>124400.44001000001</v>
      </c>
      <c r="I29" s="131">
        <v>100642.63722999999</v>
      </c>
      <c r="J29" s="131">
        <v>143152.28302999999</v>
      </c>
      <c r="K29" s="131">
        <v>110401.74906</v>
      </c>
      <c r="L29" s="131">
        <v>120235.45069</v>
      </c>
      <c r="M29" s="131">
        <v>103235.54207</v>
      </c>
      <c r="N29" s="131">
        <v>114978.19715000001</v>
      </c>
      <c r="O29" s="132">
        <v>1395481.88347</v>
      </c>
    </row>
    <row r="30" spans="1:15" s="67" customFormat="1" ht="15" x14ac:dyDescent="0.25">
      <c r="A30" s="37">
        <v>2017</v>
      </c>
      <c r="B30" s="40" t="s">
        <v>146</v>
      </c>
      <c r="C30" s="131">
        <v>145830.92223</v>
      </c>
      <c r="D30" s="131">
        <v>155902.74849999999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2">
        <v>301733.67073000001</v>
      </c>
    </row>
    <row r="31" spans="1:15" ht="15" x14ac:dyDescent="0.25">
      <c r="A31" s="39">
        <v>2016</v>
      </c>
      <c r="B31" s="40" t="s">
        <v>146</v>
      </c>
      <c r="C31" s="131">
        <v>129495.75634000001</v>
      </c>
      <c r="D31" s="131">
        <v>155035.06388</v>
      </c>
      <c r="E31" s="131">
        <v>178973.65542</v>
      </c>
      <c r="F31" s="131">
        <v>170895.45955</v>
      </c>
      <c r="G31" s="131">
        <v>164493.13253999999</v>
      </c>
      <c r="H31" s="131">
        <v>172579.00075000001</v>
      </c>
      <c r="I31" s="131">
        <v>103247.80958</v>
      </c>
      <c r="J31" s="131">
        <v>166134.79951000001</v>
      </c>
      <c r="K31" s="131">
        <v>155502.63203000001</v>
      </c>
      <c r="L31" s="131">
        <v>177825.40615</v>
      </c>
      <c r="M31" s="131">
        <v>176485.70331000001</v>
      </c>
      <c r="N31" s="131">
        <v>168553.55379999999</v>
      </c>
      <c r="O31" s="132">
        <v>1919221.9728600001</v>
      </c>
    </row>
    <row r="32" spans="1:15" ht="15" x14ac:dyDescent="0.25">
      <c r="A32" s="37">
        <v>2017</v>
      </c>
      <c r="B32" s="40" t="s">
        <v>147</v>
      </c>
      <c r="C32" s="133">
        <v>1233522.77743</v>
      </c>
      <c r="D32" s="133">
        <v>1348438.87289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2">
        <v>2581961.65032</v>
      </c>
    </row>
    <row r="33" spans="1:15" ht="15" x14ac:dyDescent="0.25">
      <c r="A33" s="39">
        <v>2016</v>
      </c>
      <c r="B33" s="40" t="s">
        <v>147</v>
      </c>
      <c r="C33" s="131">
        <v>997802.33733999997</v>
      </c>
      <c r="D33" s="131">
        <v>1136929.47416</v>
      </c>
      <c r="E33" s="131">
        <v>1189676.8065500001</v>
      </c>
      <c r="F33" s="133">
        <v>1231441.67927</v>
      </c>
      <c r="G33" s="133">
        <v>1126977.20539</v>
      </c>
      <c r="H33" s="133">
        <v>1316515.68961</v>
      </c>
      <c r="I33" s="133">
        <v>961048.09597999998</v>
      </c>
      <c r="J33" s="133">
        <v>1208538.2612399999</v>
      </c>
      <c r="K33" s="133">
        <v>1095823.22092</v>
      </c>
      <c r="L33" s="133">
        <v>1229388.2047600001</v>
      </c>
      <c r="M33" s="133">
        <v>1155078.6666000001</v>
      </c>
      <c r="N33" s="133">
        <v>1289010.48541</v>
      </c>
      <c r="O33" s="132">
        <v>13938230.12723</v>
      </c>
    </row>
    <row r="34" spans="1:15" ht="15" x14ac:dyDescent="0.25">
      <c r="A34" s="37">
        <v>2017</v>
      </c>
      <c r="B34" s="40" t="s">
        <v>148</v>
      </c>
      <c r="C34" s="131">
        <v>1251888.3764899999</v>
      </c>
      <c r="D34" s="131">
        <v>1288928.4593700001</v>
      </c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2">
        <v>2540816.83586</v>
      </c>
    </row>
    <row r="35" spans="1:15" ht="15" x14ac:dyDescent="0.25">
      <c r="A35" s="39">
        <v>2016</v>
      </c>
      <c r="B35" s="40" t="s">
        <v>148</v>
      </c>
      <c r="C35" s="131">
        <v>1317726.69863</v>
      </c>
      <c r="D35" s="131">
        <v>1417244.4698300001</v>
      </c>
      <c r="E35" s="131">
        <v>1509708.6648800001</v>
      </c>
      <c r="F35" s="131">
        <v>1522653.4365000001</v>
      </c>
      <c r="G35" s="131">
        <v>1417821.9342100001</v>
      </c>
      <c r="H35" s="131">
        <v>1526256.8968499999</v>
      </c>
      <c r="I35" s="131">
        <v>1246248.4172700001</v>
      </c>
      <c r="J35" s="131">
        <v>1605390.5360399999</v>
      </c>
      <c r="K35" s="131">
        <v>1319141.4931000001</v>
      </c>
      <c r="L35" s="131">
        <v>1425023.6698</v>
      </c>
      <c r="M35" s="131">
        <v>1313808.53266</v>
      </c>
      <c r="N35" s="131">
        <v>1337729.56079</v>
      </c>
      <c r="O35" s="132">
        <v>16958754.310559999</v>
      </c>
    </row>
    <row r="36" spans="1:15" ht="15" x14ac:dyDescent="0.25">
      <c r="A36" s="37">
        <v>2017</v>
      </c>
      <c r="B36" s="40" t="s">
        <v>149</v>
      </c>
      <c r="C36" s="131">
        <v>2069225.2436299999</v>
      </c>
      <c r="D36" s="131">
        <v>2230199.3394999998</v>
      </c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2">
        <v>4299424.5831300002</v>
      </c>
    </row>
    <row r="37" spans="1:15" ht="15" x14ac:dyDescent="0.25">
      <c r="A37" s="39">
        <v>2016</v>
      </c>
      <c r="B37" s="40" t="s">
        <v>149</v>
      </c>
      <c r="C37" s="131">
        <v>1512298.9151399999</v>
      </c>
      <c r="D37" s="131">
        <v>1983150.7717299999</v>
      </c>
      <c r="E37" s="131">
        <v>2046685.6943099999</v>
      </c>
      <c r="F37" s="131">
        <v>2045827.21077</v>
      </c>
      <c r="G37" s="131">
        <v>1998460.11934</v>
      </c>
      <c r="H37" s="131">
        <v>2148010.2819300001</v>
      </c>
      <c r="I37" s="131">
        <v>1724587.2621200001</v>
      </c>
      <c r="J37" s="131">
        <v>1677707.3315300001</v>
      </c>
      <c r="K37" s="131">
        <v>1940451.14277</v>
      </c>
      <c r="L37" s="131">
        <v>2210950.9842500002</v>
      </c>
      <c r="M37" s="131">
        <v>2253253.0586899999</v>
      </c>
      <c r="N37" s="131">
        <v>2346596.3215999999</v>
      </c>
      <c r="O37" s="132">
        <v>23887979.094179999</v>
      </c>
    </row>
    <row r="38" spans="1:15" ht="15" x14ac:dyDescent="0.25">
      <c r="A38" s="37">
        <v>2017</v>
      </c>
      <c r="B38" s="40" t="s">
        <v>150</v>
      </c>
      <c r="C38" s="131">
        <v>65125.639880000002</v>
      </c>
      <c r="D38" s="131">
        <v>84700.491330000004</v>
      </c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2">
        <v>149826.13120999999</v>
      </c>
    </row>
    <row r="39" spans="1:15" ht="15" x14ac:dyDescent="0.25">
      <c r="A39" s="39">
        <v>2016</v>
      </c>
      <c r="B39" s="40" t="s">
        <v>150</v>
      </c>
      <c r="C39" s="131">
        <v>41417.644560000001</v>
      </c>
      <c r="D39" s="131">
        <v>60218.646050000003</v>
      </c>
      <c r="E39" s="131">
        <v>79474.406210000001</v>
      </c>
      <c r="F39" s="131">
        <v>93023.938320000001</v>
      </c>
      <c r="G39" s="131">
        <v>33871.65148</v>
      </c>
      <c r="H39" s="131">
        <v>58325.262360000001</v>
      </c>
      <c r="I39" s="131">
        <v>22687.391009999999</v>
      </c>
      <c r="J39" s="131">
        <v>60940.400569999998</v>
      </c>
      <c r="K39" s="131">
        <v>19930.44469</v>
      </c>
      <c r="L39" s="131">
        <v>74293.334279999995</v>
      </c>
      <c r="M39" s="131">
        <v>272260.00621999998</v>
      </c>
      <c r="N39" s="131">
        <v>156426.67077</v>
      </c>
      <c r="O39" s="132">
        <v>972869.79651999997</v>
      </c>
    </row>
    <row r="40" spans="1:15" ht="15" x14ac:dyDescent="0.25">
      <c r="A40" s="37">
        <v>2017</v>
      </c>
      <c r="B40" s="40" t="s">
        <v>151</v>
      </c>
      <c r="C40" s="131">
        <v>605020.86023999995</v>
      </c>
      <c r="D40" s="131">
        <v>702302.40671999997</v>
      </c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2">
        <v>1307323.2669599999</v>
      </c>
    </row>
    <row r="41" spans="1:15" ht="15" x14ac:dyDescent="0.25">
      <c r="A41" s="39">
        <v>2016</v>
      </c>
      <c r="B41" s="40" t="s">
        <v>151</v>
      </c>
      <c r="C41" s="131">
        <v>626645.54021999997</v>
      </c>
      <c r="D41" s="131">
        <v>803500.83227999997</v>
      </c>
      <c r="E41" s="131">
        <v>897845.23930999998</v>
      </c>
      <c r="F41" s="131">
        <v>885134.66258999996</v>
      </c>
      <c r="G41" s="131">
        <v>806574.66910000006</v>
      </c>
      <c r="H41" s="131">
        <v>925552.07799999998</v>
      </c>
      <c r="I41" s="131">
        <v>627820.54579</v>
      </c>
      <c r="J41" s="131">
        <v>854589.34334999998</v>
      </c>
      <c r="K41" s="131">
        <v>803416.48488</v>
      </c>
      <c r="L41" s="131">
        <v>896072.31949999998</v>
      </c>
      <c r="M41" s="131">
        <v>897969.20322000002</v>
      </c>
      <c r="N41" s="131">
        <v>949746.83924999996</v>
      </c>
      <c r="O41" s="132">
        <v>9974867.7574899998</v>
      </c>
    </row>
    <row r="42" spans="1:15" ht="15" x14ac:dyDescent="0.25">
      <c r="A42" s="37">
        <v>2017</v>
      </c>
      <c r="B42" s="40" t="s">
        <v>152</v>
      </c>
      <c r="C42" s="131">
        <v>390076.44001000002</v>
      </c>
      <c r="D42" s="131">
        <v>435783.45980000001</v>
      </c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2">
        <v>825859.89980999997</v>
      </c>
    </row>
    <row r="43" spans="1:15" ht="15" x14ac:dyDescent="0.25">
      <c r="A43" s="39">
        <v>2016</v>
      </c>
      <c r="B43" s="40" t="s">
        <v>152</v>
      </c>
      <c r="C43" s="131">
        <v>375918.05167999998</v>
      </c>
      <c r="D43" s="131">
        <v>439491.33590000001</v>
      </c>
      <c r="E43" s="131">
        <v>469290.16256999999</v>
      </c>
      <c r="F43" s="131">
        <v>493259.56589999999</v>
      </c>
      <c r="G43" s="131">
        <v>455987.73937000002</v>
      </c>
      <c r="H43" s="131">
        <v>474822.42969000002</v>
      </c>
      <c r="I43" s="131">
        <v>351496.09875</v>
      </c>
      <c r="J43" s="131">
        <v>450441.87657000002</v>
      </c>
      <c r="K43" s="131">
        <v>403975.42975000001</v>
      </c>
      <c r="L43" s="131">
        <v>441762.73931999999</v>
      </c>
      <c r="M43" s="131">
        <v>455002.50803999999</v>
      </c>
      <c r="N43" s="131">
        <v>492190.55527000001</v>
      </c>
      <c r="O43" s="132">
        <v>5303638.4928099997</v>
      </c>
    </row>
    <row r="44" spans="1:15" ht="15" x14ac:dyDescent="0.25">
      <c r="A44" s="37">
        <v>2017</v>
      </c>
      <c r="B44" s="40" t="s">
        <v>153</v>
      </c>
      <c r="C44" s="131">
        <v>466923.21016000002</v>
      </c>
      <c r="D44" s="131">
        <v>502190.36440000002</v>
      </c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2">
        <v>969113.57455999998</v>
      </c>
    </row>
    <row r="45" spans="1:15" ht="15" x14ac:dyDescent="0.25">
      <c r="A45" s="39">
        <v>2016</v>
      </c>
      <c r="B45" s="40" t="s">
        <v>153</v>
      </c>
      <c r="C45" s="131">
        <v>423834.37780999998</v>
      </c>
      <c r="D45" s="131">
        <v>502325.66833999997</v>
      </c>
      <c r="E45" s="131">
        <v>536208.23216999997</v>
      </c>
      <c r="F45" s="131">
        <v>515698.53482</v>
      </c>
      <c r="G45" s="131">
        <v>503328.32130000001</v>
      </c>
      <c r="H45" s="131">
        <v>538478.59747000004</v>
      </c>
      <c r="I45" s="131">
        <v>408631.73946000001</v>
      </c>
      <c r="J45" s="131">
        <v>517506.08111000003</v>
      </c>
      <c r="K45" s="131">
        <v>483426.61929</v>
      </c>
      <c r="L45" s="131">
        <v>508007.76964999997</v>
      </c>
      <c r="M45" s="131">
        <v>517790.73125999997</v>
      </c>
      <c r="N45" s="131">
        <v>491193.06929000001</v>
      </c>
      <c r="O45" s="132">
        <v>5946429.7419699999</v>
      </c>
    </row>
    <row r="46" spans="1:15" ht="15" x14ac:dyDescent="0.25">
      <c r="A46" s="37">
        <v>2017</v>
      </c>
      <c r="B46" s="40" t="s">
        <v>154</v>
      </c>
      <c r="C46" s="131">
        <v>851490.09328000003</v>
      </c>
      <c r="D46" s="131">
        <v>949921.31643999997</v>
      </c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2">
        <v>1801411.4097200001</v>
      </c>
    </row>
    <row r="47" spans="1:15" ht="15" x14ac:dyDescent="0.25">
      <c r="A47" s="39">
        <v>2016</v>
      </c>
      <c r="B47" s="40" t="s">
        <v>154</v>
      </c>
      <c r="C47" s="131">
        <v>626931.87659</v>
      </c>
      <c r="D47" s="131">
        <v>744873.26393999998</v>
      </c>
      <c r="E47" s="131">
        <v>731682.20571000001</v>
      </c>
      <c r="F47" s="131">
        <v>695900.65306000004</v>
      </c>
      <c r="G47" s="131">
        <v>748298.24387000001</v>
      </c>
      <c r="H47" s="131">
        <v>903307.21918999997</v>
      </c>
      <c r="I47" s="131">
        <v>603972.51031000004</v>
      </c>
      <c r="J47" s="131">
        <v>880308.12133999995</v>
      </c>
      <c r="K47" s="131">
        <v>716752.76349000004</v>
      </c>
      <c r="L47" s="131">
        <v>758597.07016</v>
      </c>
      <c r="M47" s="131">
        <v>739308.53784999996</v>
      </c>
      <c r="N47" s="131">
        <v>926474.80897999997</v>
      </c>
      <c r="O47" s="132">
        <v>9076407.2744900007</v>
      </c>
    </row>
    <row r="48" spans="1:15" ht="15" x14ac:dyDescent="0.25">
      <c r="A48" s="37">
        <v>2017</v>
      </c>
      <c r="B48" s="40" t="s">
        <v>155</v>
      </c>
      <c r="C48" s="131">
        <v>183144.19680999999</v>
      </c>
      <c r="D48" s="131">
        <v>203501.07644999999</v>
      </c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2">
        <v>386645.27325999999</v>
      </c>
    </row>
    <row r="49" spans="1:15" ht="15" x14ac:dyDescent="0.25">
      <c r="A49" s="39">
        <v>2016</v>
      </c>
      <c r="B49" s="40" t="s">
        <v>155</v>
      </c>
      <c r="C49" s="131">
        <v>184458.32011999999</v>
      </c>
      <c r="D49" s="131">
        <v>224268.11603999999</v>
      </c>
      <c r="E49" s="131">
        <v>273740.46263000002</v>
      </c>
      <c r="F49" s="131">
        <v>251589.98237000001</v>
      </c>
      <c r="G49" s="131">
        <v>233936.51415999999</v>
      </c>
      <c r="H49" s="131">
        <v>239475.64504</v>
      </c>
      <c r="I49" s="131">
        <v>180024.11906999999</v>
      </c>
      <c r="J49" s="131">
        <v>226478.1053</v>
      </c>
      <c r="K49" s="131">
        <v>215720.07672000001</v>
      </c>
      <c r="L49" s="131">
        <v>207117.53393999999</v>
      </c>
      <c r="M49" s="131">
        <v>212251.35545</v>
      </c>
      <c r="N49" s="131">
        <v>202342.89376000001</v>
      </c>
      <c r="O49" s="132">
        <v>2651403.1246000002</v>
      </c>
    </row>
    <row r="50" spans="1:15" ht="15" x14ac:dyDescent="0.25">
      <c r="A50" s="37">
        <v>2017</v>
      </c>
      <c r="B50" s="40" t="s">
        <v>156</v>
      </c>
      <c r="C50" s="131">
        <v>199143.67468</v>
      </c>
      <c r="D50" s="131">
        <v>255047.54975999999</v>
      </c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2">
        <v>454191.22444000002</v>
      </c>
    </row>
    <row r="51" spans="1:15" ht="15" x14ac:dyDescent="0.25">
      <c r="A51" s="39">
        <v>2016</v>
      </c>
      <c r="B51" s="40" t="s">
        <v>156</v>
      </c>
      <c r="C51" s="131">
        <v>170447.06148999999</v>
      </c>
      <c r="D51" s="131">
        <v>155557.30212000001</v>
      </c>
      <c r="E51" s="131">
        <v>194886.80061999999</v>
      </c>
      <c r="F51" s="131">
        <v>247962.09906000001</v>
      </c>
      <c r="G51" s="131">
        <v>172302.63368</v>
      </c>
      <c r="H51" s="131">
        <v>156340.66411000001</v>
      </c>
      <c r="I51" s="131">
        <v>90822.687439999994</v>
      </c>
      <c r="J51" s="131">
        <v>232009.08877</v>
      </c>
      <c r="K51" s="131">
        <v>196605.24945</v>
      </c>
      <c r="L51" s="131">
        <v>227770.82175999999</v>
      </c>
      <c r="M51" s="131">
        <v>255046.39541999999</v>
      </c>
      <c r="N51" s="131">
        <v>346964.71931000001</v>
      </c>
      <c r="O51" s="132">
        <v>2446715.5232299999</v>
      </c>
    </row>
    <row r="52" spans="1:15" ht="15" x14ac:dyDescent="0.25">
      <c r="A52" s="37">
        <v>2017</v>
      </c>
      <c r="B52" s="40" t="s">
        <v>157</v>
      </c>
      <c r="C52" s="131">
        <v>100262.37963</v>
      </c>
      <c r="D52" s="131">
        <v>122333.79163000001</v>
      </c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2">
        <v>222596.17126</v>
      </c>
    </row>
    <row r="53" spans="1:15" ht="15" x14ac:dyDescent="0.25">
      <c r="A53" s="39">
        <v>2016</v>
      </c>
      <c r="B53" s="40" t="s">
        <v>157</v>
      </c>
      <c r="C53" s="131">
        <v>118636.14177</v>
      </c>
      <c r="D53" s="131">
        <v>136586.82457999999</v>
      </c>
      <c r="E53" s="131">
        <v>164167.68768999999</v>
      </c>
      <c r="F53" s="131">
        <v>146799.34344</v>
      </c>
      <c r="G53" s="131">
        <v>106338.51489999999</v>
      </c>
      <c r="H53" s="131">
        <v>143121.23869999999</v>
      </c>
      <c r="I53" s="131">
        <v>97285.00662</v>
      </c>
      <c r="J53" s="131">
        <v>151570.55338999999</v>
      </c>
      <c r="K53" s="131">
        <v>140241.91118</v>
      </c>
      <c r="L53" s="131">
        <v>124349.49412</v>
      </c>
      <c r="M53" s="131">
        <v>135521.15710000001</v>
      </c>
      <c r="N53" s="131">
        <v>212636.20813000001</v>
      </c>
      <c r="O53" s="132">
        <v>1677254.0816200001</v>
      </c>
    </row>
    <row r="54" spans="1:15" ht="15" x14ac:dyDescent="0.25">
      <c r="A54" s="37">
        <v>2017</v>
      </c>
      <c r="B54" s="40" t="s">
        <v>158</v>
      </c>
      <c r="C54" s="131">
        <v>258519.60636999999</v>
      </c>
      <c r="D54" s="131">
        <v>270559.89554</v>
      </c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2">
        <v>529079.50190999999</v>
      </c>
    </row>
    <row r="55" spans="1:15" ht="15" x14ac:dyDescent="0.25">
      <c r="A55" s="39">
        <v>2016</v>
      </c>
      <c r="B55" s="40" t="s">
        <v>158</v>
      </c>
      <c r="C55" s="131">
        <v>254117.76933000001</v>
      </c>
      <c r="D55" s="131">
        <v>280094.70999</v>
      </c>
      <c r="E55" s="131">
        <v>314645.38643000001</v>
      </c>
      <c r="F55" s="131">
        <v>303604.24443000002</v>
      </c>
      <c r="G55" s="131">
        <v>286639.18878999999</v>
      </c>
      <c r="H55" s="131">
        <v>335511.14055000001</v>
      </c>
      <c r="I55" s="131">
        <v>225691.47210000001</v>
      </c>
      <c r="J55" s="131">
        <v>302033.78678999998</v>
      </c>
      <c r="K55" s="131">
        <v>281829.04858</v>
      </c>
      <c r="L55" s="131">
        <v>313817.30453000002</v>
      </c>
      <c r="M55" s="131">
        <v>320435.87698</v>
      </c>
      <c r="N55" s="131">
        <v>289624.33487000002</v>
      </c>
      <c r="O55" s="132">
        <v>3508044.2633699998</v>
      </c>
    </row>
    <row r="56" spans="1:15" ht="15" x14ac:dyDescent="0.25">
      <c r="A56" s="37">
        <v>2017</v>
      </c>
      <c r="B56" s="40" t="s">
        <v>159</v>
      </c>
      <c r="C56" s="131">
        <v>5835.5761400000001</v>
      </c>
      <c r="D56" s="131">
        <v>7424.9968099999996</v>
      </c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2">
        <v>13260.57295</v>
      </c>
    </row>
    <row r="57" spans="1:15" ht="15" x14ac:dyDescent="0.25">
      <c r="A57" s="39">
        <v>2016</v>
      </c>
      <c r="B57" s="40" t="s">
        <v>159</v>
      </c>
      <c r="C57" s="131">
        <v>4812.4913900000001</v>
      </c>
      <c r="D57" s="131">
        <v>7726.5723200000002</v>
      </c>
      <c r="E57" s="131">
        <v>8985.9353599999995</v>
      </c>
      <c r="F57" s="131">
        <v>9578.23956</v>
      </c>
      <c r="G57" s="131">
        <v>9036.3687800000007</v>
      </c>
      <c r="H57" s="131">
        <v>12975.900439999999</v>
      </c>
      <c r="I57" s="131">
        <v>4723.1270400000003</v>
      </c>
      <c r="J57" s="131">
        <v>7828.6501799999996</v>
      </c>
      <c r="K57" s="131">
        <v>6318.59735</v>
      </c>
      <c r="L57" s="131">
        <v>7118.3256799999999</v>
      </c>
      <c r="M57" s="131">
        <v>8211.1586499999994</v>
      </c>
      <c r="N57" s="131">
        <v>8379.3903399999999</v>
      </c>
      <c r="O57" s="132">
        <v>95694.757089999999</v>
      </c>
    </row>
    <row r="58" spans="1:15" ht="15" x14ac:dyDescent="0.25">
      <c r="A58" s="37">
        <v>2017</v>
      </c>
      <c r="B58" s="38" t="s">
        <v>31</v>
      </c>
      <c r="C58" s="134">
        <f>C60</f>
        <v>328058.58783999999</v>
      </c>
      <c r="D58" s="134">
        <f t="shared" ref="D58:O58" si="4">D60</f>
        <v>309934.77448000002</v>
      </c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>
        <f t="shared" si="4"/>
        <v>637993.36231999996</v>
      </c>
    </row>
    <row r="59" spans="1:15" ht="15" x14ac:dyDescent="0.25">
      <c r="A59" s="39">
        <v>2016</v>
      </c>
      <c r="B59" s="38" t="s">
        <v>31</v>
      </c>
      <c r="C59" s="134">
        <f>C61</f>
        <v>236204.63557000001</v>
      </c>
      <c r="D59" s="134">
        <f t="shared" ref="D59:O59" si="5">D61</f>
        <v>244178.06928</v>
      </c>
      <c r="E59" s="134">
        <f t="shared" si="5"/>
        <v>265568.22891000001</v>
      </c>
      <c r="F59" s="134">
        <f t="shared" si="5"/>
        <v>337034.79820000002</v>
      </c>
      <c r="G59" s="134">
        <f t="shared" si="5"/>
        <v>315280.87226999999</v>
      </c>
      <c r="H59" s="134">
        <f t="shared" si="5"/>
        <v>361234.93433999998</v>
      </c>
      <c r="I59" s="134">
        <f t="shared" si="5"/>
        <v>271374.76497000002</v>
      </c>
      <c r="J59" s="134">
        <f t="shared" si="5"/>
        <v>344705.85963999998</v>
      </c>
      <c r="K59" s="134">
        <f t="shared" si="5"/>
        <v>322210.03495</v>
      </c>
      <c r="L59" s="134">
        <f t="shared" si="5"/>
        <v>351230.83656999998</v>
      </c>
      <c r="M59" s="134">
        <f t="shared" si="5"/>
        <v>384059.91061999998</v>
      </c>
      <c r="N59" s="134">
        <f t="shared" si="5"/>
        <v>354334.05336000002</v>
      </c>
      <c r="O59" s="134">
        <f t="shared" si="5"/>
        <v>3787416.9986800002</v>
      </c>
    </row>
    <row r="60" spans="1:15" ht="15" x14ac:dyDescent="0.25">
      <c r="A60" s="37">
        <v>2017</v>
      </c>
      <c r="B60" s="40" t="s">
        <v>160</v>
      </c>
      <c r="C60" s="131">
        <v>328058.58783999999</v>
      </c>
      <c r="D60" s="131">
        <v>309934.77448000002</v>
      </c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2">
        <v>637993.36231999996</v>
      </c>
    </row>
    <row r="61" spans="1:15" ht="15.75" thickBot="1" x14ac:dyDescent="0.3">
      <c r="A61" s="39">
        <v>2016</v>
      </c>
      <c r="B61" s="40" t="s">
        <v>160</v>
      </c>
      <c r="C61" s="131">
        <v>236204.63557000001</v>
      </c>
      <c r="D61" s="131">
        <v>244178.06928</v>
      </c>
      <c r="E61" s="131">
        <v>265568.22891000001</v>
      </c>
      <c r="F61" s="131">
        <v>337034.79820000002</v>
      </c>
      <c r="G61" s="131">
        <v>315280.87226999999</v>
      </c>
      <c r="H61" s="131">
        <v>361234.93433999998</v>
      </c>
      <c r="I61" s="131">
        <v>271374.76497000002</v>
      </c>
      <c r="J61" s="131">
        <v>344705.85963999998</v>
      </c>
      <c r="K61" s="131">
        <v>322210.03495</v>
      </c>
      <c r="L61" s="131">
        <v>351230.83656999998</v>
      </c>
      <c r="M61" s="131">
        <v>384059.91061999998</v>
      </c>
      <c r="N61" s="131">
        <v>354334.05336000002</v>
      </c>
      <c r="O61" s="132">
        <v>3787416.9986800002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5">
        <v>2607319.6609999998</v>
      </c>
      <c r="D62" s="135">
        <v>2383772.9539999999</v>
      </c>
      <c r="E62" s="135">
        <v>2918943.5210000002</v>
      </c>
      <c r="F62" s="135">
        <v>2742857.9219999998</v>
      </c>
      <c r="G62" s="135">
        <v>3000325.2429999998</v>
      </c>
      <c r="H62" s="135">
        <v>2770693.8810000001</v>
      </c>
      <c r="I62" s="135">
        <v>3103851.8620000002</v>
      </c>
      <c r="J62" s="135">
        <v>2975888.9739999999</v>
      </c>
      <c r="K62" s="135">
        <v>3218206.861</v>
      </c>
      <c r="L62" s="135">
        <v>3501128.02</v>
      </c>
      <c r="M62" s="135">
        <v>3593604.8960000002</v>
      </c>
      <c r="N62" s="135">
        <v>3242495.2340000002</v>
      </c>
      <c r="O62" s="136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5">
        <v>3533705.5819999999</v>
      </c>
      <c r="D63" s="135">
        <v>2923460.39</v>
      </c>
      <c r="E63" s="135">
        <v>3908255.9909999999</v>
      </c>
      <c r="F63" s="135">
        <v>3662183.449</v>
      </c>
      <c r="G63" s="135">
        <v>3860471.3</v>
      </c>
      <c r="H63" s="135">
        <v>3796113.5219999999</v>
      </c>
      <c r="I63" s="135">
        <v>4236114.2640000004</v>
      </c>
      <c r="J63" s="135">
        <v>3828726.17</v>
      </c>
      <c r="K63" s="135">
        <v>4114677.523</v>
      </c>
      <c r="L63" s="135">
        <v>4824388.2589999996</v>
      </c>
      <c r="M63" s="135">
        <v>3969697.4580000001</v>
      </c>
      <c r="N63" s="135">
        <v>4595042.3940000003</v>
      </c>
      <c r="O63" s="136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5">
        <v>4619660.84</v>
      </c>
      <c r="D64" s="135">
        <v>3664503.0430000001</v>
      </c>
      <c r="E64" s="135">
        <v>5218042.1770000001</v>
      </c>
      <c r="F64" s="135">
        <v>5072462.9939999999</v>
      </c>
      <c r="G64" s="135">
        <v>5170061.6050000004</v>
      </c>
      <c r="H64" s="135">
        <v>5284383.2860000003</v>
      </c>
      <c r="I64" s="135">
        <v>5632138.7980000004</v>
      </c>
      <c r="J64" s="135">
        <v>4707491.284</v>
      </c>
      <c r="K64" s="135">
        <v>5656283.5209999997</v>
      </c>
      <c r="L64" s="135">
        <v>5867342.1210000003</v>
      </c>
      <c r="M64" s="135">
        <v>5733908.9759999998</v>
      </c>
      <c r="N64" s="135">
        <v>6540874.1749999998</v>
      </c>
      <c r="O64" s="136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5">
        <v>4997279.7240000004</v>
      </c>
      <c r="D65" s="135">
        <v>5651741.2520000003</v>
      </c>
      <c r="E65" s="135">
        <v>6591859.2180000003</v>
      </c>
      <c r="F65" s="135">
        <v>6128131.8779999996</v>
      </c>
      <c r="G65" s="135">
        <v>5977226.2170000002</v>
      </c>
      <c r="H65" s="135">
        <v>6038534.3669999996</v>
      </c>
      <c r="I65" s="135">
        <v>5763466.3530000001</v>
      </c>
      <c r="J65" s="135">
        <v>5552867.2120000003</v>
      </c>
      <c r="K65" s="135">
        <v>6814268.9409999996</v>
      </c>
      <c r="L65" s="135">
        <v>6772178.5690000001</v>
      </c>
      <c r="M65" s="135">
        <v>5942575.7819999997</v>
      </c>
      <c r="N65" s="135">
        <v>7246278.6299999999</v>
      </c>
      <c r="O65" s="136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5">
        <v>5133048.8810000001</v>
      </c>
      <c r="D66" s="135">
        <v>6058251.2790000001</v>
      </c>
      <c r="E66" s="135">
        <v>7411101.659</v>
      </c>
      <c r="F66" s="135">
        <v>6456090.2609999999</v>
      </c>
      <c r="G66" s="135">
        <v>7041543.2470000004</v>
      </c>
      <c r="H66" s="135">
        <v>7815434.6220000004</v>
      </c>
      <c r="I66" s="135">
        <v>7067411.4790000003</v>
      </c>
      <c r="J66" s="135">
        <v>6811202.4100000001</v>
      </c>
      <c r="K66" s="135">
        <v>7606551.0949999997</v>
      </c>
      <c r="L66" s="135">
        <v>6888812.5489999996</v>
      </c>
      <c r="M66" s="135">
        <v>8641474.5559999999</v>
      </c>
      <c r="N66" s="135">
        <v>8603753.4800000004</v>
      </c>
      <c r="O66" s="136">
        <f t="shared" ref="O66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5">
        <v>6564559.7929999996</v>
      </c>
      <c r="D67" s="135">
        <v>7656951.608</v>
      </c>
      <c r="E67" s="135">
        <v>8957851.6209999993</v>
      </c>
      <c r="F67" s="135">
        <v>8313312.0049999999</v>
      </c>
      <c r="G67" s="135">
        <v>9147620.0419999994</v>
      </c>
      <c r="H67" s="135">
        <v>8980247.4370000008</v>
      </c>
      <c r="I67" s="135">
        <v>8937741.591</v>
      </c>
      <c r="J67" s="135">
        <v>8736689.0920000002</v>
      </c>
      <c r="K67" s="135">
        <v>9038743.8959999997</v>
      </c>
      <c r="L67" s="135">
        <v>9895216.6219999995</v>
      </c>
      <c r="M67" s="135">
        <v>11318798.220000001</v>
      </c>
      <c r="N67" s="135">
        <v>9724017.977</v>
      </c>
      <c r="O67" s="136">
        <f t="shared" ref="O67:O77" si="8">SUM(C67:N67)</f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5">
        <v>10632207.040999999</v>
      </c>
      <c r="D68" s="135">
        <v>11077899.119999999</v>
      </c>
      <c r="E68" s="135">
        <v>11428587.233999999</v>
      </c>
      <c r="F68" s="135">
        <v>11363963.503</v>
      </c>
      <c r="G68" s="135">
        <v>12477968.699999999</v>
      </c>
      <c r="H68" s="135">
        <v>11770634.384</v>
      </c>
      <c r="I68" s="135">
        <v>12595426.863</v>
      </c>
      <c r="J68" s="135">
        <v>11046830.085999999</v>
      </c>
      <c r="K68" s="135">
        <v>12793148.034</v>
      </c>
      <c r="L68" s="135">
        <v>9722708.7899999991</v>
      </c>
      <c r="M68" s="135">
        <v>9395872.8969999999</v>
      </c>
      <c r="N68" s="135">
        <v>7721948.9740000004</v>
      </c>
      <c r="O68" s="136">
        <f t="shared" si="8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5">
        <v>7884493.5240000002</v>
      </c>
      <c r="D69" s="135">
        <v>8435115.8340000007</v>
      </c>
      <c r="E69" s="135">
        <v>8155485.0810000002</v>
      </c>
      <c r="F69" s="135">
        <v>7561696.2829999998</v>
      </c>
      <c r="G69" s="135">
        <v>7346407.5279999999</v>
      </c>
      <c r="H69" s="135">
        <v>8329692.7829999998</v>
      </c>
      <c r="I69" s="135">
        <v>9055733.6710000001</v>
      </c>
      <c r="J69" s="135">
        <v>7839908.8420000002</v>
      </c>
      <c r="K69" s="135">
        <v>8480708.3870000001</v>
      </c>
      <c r="L69" s="135">
        <v>10095768.029999999</v>
      </c>
      <c r="M69" s="135">
        <v>8903010.773</v>
      </c>
      <c r="N69" s="135">
        <v>10054591.867000001</v>
      </c>
      <c r="O69" s="136">
        <f t="shared" si="8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5">
        <v>7828748.0580000002</v>
      </c>
      <c r="D70" s="135">
        <v>8263237.8140000002</v>
      </c>
      <c r="E70" s="135">
        <v>9886488.1710000001</v>
      </c>
      <c r="F70" s="135">
        <v>9396006.6539999992</v>
      </c>
      <c r="G70" s="135">
        <v>9799958.1170000006</v>
      </c>
      <c r="H70" s="135">
        <v>9542907.6439999994</v>
      </c>
      <c r="I70" s="135">
        <v>9564682.5449999999</v>
      </c>
      <c r="J70" s="135">
        <v>8523451.9729999993</v>
      </c>
      <c r="K70" s="135">
        <v>8909230.5209999997</v>
      </c>
      <c r="L70" s="135">
        <v>10963586.27</v>
      </c>
      <c r="M70" s="135">
        <v>9382369.7180000003</v>
      </c>
      <c r="N70" s="135">
        <v>11822551.698999999</v>
      </c>
      <c r="O70" s="136">
        <f t="shared" si="8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5">
        <v>9551084.6390000004</v>
      </c>
      <c r="D71" s="135">
        <v>10059126.307</v>
      </c>
      <c r="E71" s="135">
        <v>11811085.16</v>
      </c>
      <c r="F71" s="135">
        <v>11873269.447000001</v>
      </c>
      <c r="G71" s="135">
        <v>10943364.372</v>
      </c>
      <c r="H71" s="135">
        <v>11349953.558</v>
      </c>
      <c r="I71" s="135">
        <v>11860004.271</v>
      </c>
      <c r="J71" s="135">
        <v>11245124.657</v>
      </c>
      <c r="K71" s="135">
        <v>10750626.098999999</v>
      </c>
      <c r="L71" s="135">
        <v>11907219.297</v>
      </c>
      <c r="M71" s="135">
        <v>11078524.743000001</v>
      </c>
      <c r="N71" s="135">
        <v>12477486.279999999</v>
      </c>
      <c r="O71" s="136">
        <f t="shared" si="8"/>
        <v>134906868.83000001</v>
      </c>
    </row>
    <row r="72" spans="1:15" ht="13.5" thickBot="1" x14ac:dyDescent="0.25">
      <c r="A72" s="41">
        <v>2012</v>
      </c>
      <c r="B72" s="42" t="s">
        <v>40</v>
      </c>
      <c r="C72" s="135">
        <v>10348187.165999999</v>
      </c>
      <c r="D72" s="135">
        <v>11748000.124</v>
      </c>
      <c r="E72" s="135">
        <v>13208572.977</v>
      </c>
      <c r="F72" s="135">
        <v>12630226.718</v>
      </c>
      <c r="G72" s="135">
        <v>13131530.960999999</v>
      </c>
      <c r="H72" s="135">
        <v>13231198.687999999</v>
      </c>
      <c r="I72" s="135">
        <v>12830675.307</v>
      </c>
      <c r="J72" s="135">
        <v>12831394.572000001</v>
      </c>
      <c r="K72" s="135">
        <v>12952651.721999999</v>
      </c>
      <c r="L72" s="135">
        <v>13190769.654999999</v>
      </c>
      <c r="M72" s="135">
        <v>13753052.493000001</v>
      </c>
      <c r="N72" s="135">
        <v>12605476.173</v>
      </c>
      <c r="O72" s="136">
        <f t="shared" si="8"/>
        <v>152461736.55599999</v>
      </c>
    </row>
    <row r="73" spans="1:15" ht="13.5" thickBot="1" x14ac:dyDescent="0.25">
      <c r="A73" s="41">
        <v>2013</v>
      </c>
      <c r="B73" s="42" t="s">
        <v>40</v>
      </c>
      <c r="C73" s="135">
        <v>11481521.079</v>
      </c>
      <c r="D73" s="135">
        <v>12385690.909</v>
      </c>
      <c r="E73" s="135">
        <v>13122058.141000001</v>
      </c>
      <c r="F73" s="135">
        <v>12468202.903000001</v>
      </c>
      <c r="G73" s="135">
        <v>13277209.017000001</v>
      </c>
      <c r="H73" s="135">
        <v>12399973.961999999</v>
      </c>
      <c r="I73" s="135">
        <v>13059519.685000001</v>
      </c>
      <c r="J73" s="135">
        <v>11118300.903000001</v>
      </c>
      <c r="K73" s="135">
        <v>13060371.039000001</v>
      </c>
      <c r="L73" s="135">
        <v>12053704.638</v>
      </c>
      <c r="M73" s="135">
        <v>14201227.351</v>
      </c>
      <c r="N73" s="135">
        <v>13174857.460000001</v>
      </c>
      <c r="O73" s="136">
        <f t="shared" si="8"/>
        <v>151802637.08700001</v>
      </c>
    </row>
    <row r="74" spans="1:15" ht="13.5" thickBot="1" x14ac:dyDescent="0.25">
      <c r="A74" s="41">
        <v>2014</v>
      </c>
      <c r="B74" s="42" t="s">
        <v>40</v>
      </c>
      <c r="C74" s="135">
        <v>12399761.948000001</v>
      </c>
      <c r="D74" s="135">
        <v>13053292.493000001</v>
      </c>
      <c r="E74" s="135">
        <v>14680110.779999999</v>
      </c>
      <c r="F74" s="135">
        <v>13371185.664000001</v>
      </c>
      <c r="G74" s="135">
        <v>13681906.159</v>
      </c>
      <c r="H74" s="135">
        <v>12880924.245999999</v>
      </c>
      <c r="I74" s="135">
        <v>13344776.958000001</v>
      </c>
      <c r="J74" s="135">
        <v>11386828.925000001</v>
      </c>
      <c r="K74" s="135">
        <v>13583120.905999999</v>
      </c>
      <c r="L74" s="135">
        <v>12891630.102</v>
      </c>
      <c r="M74" s="135">
        <v>13067348.107000001</v>
      </c>
      <c r="N74" s="135">
        <v>13269271.402000001</v>
      </c>
      <c r="O74" s="136">
        <f t="shared" si="8"/>
        <v>157610157.69</v>
      </c>
    </row>
    <row r="75" spans="1:15" ht="13.5" thickBot="1" x14ac:dyDescent="0.25">
      <c r="A75" s="41">
        <v>2015</v>
      </c>
      <c r="B75" s="42" t="s">
        <v>40</v>
      </c>
      <c r="C75" s="135">
        <v>12301766.75</v>
      </c>
      <c r="D75" s="135">
        <v>12231860.140000001</v>
      </c>
      <c r="E75" s="135">
        <v>12519910.437999999</v>
      </c>
      <c r="F75" s="135">
        <v>13349346.866</v>
      </c>
      <c r="G75" s="135">
        <v>11080385.127</v>
      </c>
      <c r="H75" s="135">
        <v>11949647.085999999</v>
      </c>
      <c r="I75" s="135">
        <v>11129358.973999999</v>
      </c>
      <c r="J75" s="135">
        <v>11022045.344000001</v>
      </c>
      <c r="K75" s="135">
        <v>11581703.842</v>
      </c>
      <c r="L75" s="135">
        <v>13240039.088</v>
      </c>
      <c r="M75" s="135">
        <v>11681989.013</v>
      </c>
      <c r="N75" s="135">
        <v>11750818.76</v>
      </c>
      <c r="O75" s="136">
        <f t="shared" si="8"/>
        <v>143838871.428</v>
      </c>
    </row>
    <row r="76" spans="1:15" ht="13.5" thickBot="1" x14ac:dyDescent="0.25">
      <c r="A76" s="41">
        <v>2016</v>
      </c>
      <c r="B76" s="42" t="s">
        <v>40</v>
      </c>
      <c r="C76" s="135">
        <v>9546524.5769999996</v>
      </c>
      <c r="D76" s="135">
        <v>12366596.903000001</v>
      </c>
      <c r="E76" s="135">
        <v>12759104.797</v>
      </c>
      <c r="F76" s="135">
        <v>11951074.288000001</v>
      </c>
      <c r="G76" s="135">
        <v>12099353.175000001</v>
      </c>
      <c r="H76" s="135">
        <v>12868048.523</v>
      </c>
      <c r="I76" s="135">
        <v>9850434.534</v>
      </c>
      <c r="J76" s="135">
        <v>11832779.874</v>
      </c>
      <c r="K76" s="135">
        <v>10903556.586999999</v>
      </c>
      <c r="L76" s="135">
        <v>12800211.795</v>
      </c>
      <c r="M76" s="135">
        <v>12791298.889</v>
      </c>
      <c r="N76" s="135">
        <v>12788370.711999999</v>
      </c>
      <c r="O76" s="136">
        <f t="shared" si="8"/>
        <v>142557354.65400001</v>
      </c>
    </row>
    <row r="77" spans="1:15" ht="13.5" thickBot="1" x14ac:dyDescent="0.25">
      <c r="A77" s="41">
        <v>2017</v>
      </c>
      <c r="B77" s="42" t="s">
        <v>40</v>
      </c>
      <c r="C77" s="135">
        <v>11277644.793</v>
      </c>
      <c r="D77" s="152">
        <f>+D58+D24+D2</f>
        <v>11296166.759270001</v>
      </c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6">
        <f t="shared" si="8"/>
        <v>22573811.552270003</v>
      </c>
    </row>
    <row r="78" spans="1:15" x14ac:dyDescent="0.2">
      <c r="B78" s="44" t="s">
        <v>62</v>
      </c>
    </row>
    <row r="80" spans="1:15" x14ac:dyDescent="0.2">
      <c r="C80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topLeftCell="A61" workbookViewId="0">
      <selection activeCell="B96" sqref="B96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61" t="s">
        <v>63</v>
      </c>
      <c r="B2" s="161"/>
      <c r="C2" s="161"/>
      <c r="D2" s="161"/>
    </row>
    <row r="3" spans="1:4" ht="15.75" x14ac:dyDescent="0.25">
      <c r="A3" s="160" t="s">
        <v>64</v>
      </c>
      <c r="B3" s="160"/>
      <c r="C3" s="160"/>
      <c r="D3" s="160"/>
    </row>
    <row r="5" spans="1:4" x14ac:dyDescent="0.2">
      <c r="A5" s="59" t="s">
        <v>65</v>
      </c>
      <c r="B5" s="60" t="s">
        <v>161</v>
      </c>
      <c r="C5" s="60" t="s">
        <v>162</v>
      </c>
      <c r="D5" s="61" t="s">
        <v>66</v>
      </c>
    </row>
    <row r="6" spans="1:4" x14ac:dyDescent="0.2">
      <c r="A6" s="62" t="s">
        <v>163</v>
      </c>
      <c r="B6" s="137">
        <v>75.602260000000001</v>
      </c>
      <c r="C6" s="137">
        <v>30719.2925</v>
      </c>
      <c r="D6" s="149">
        <v>40532.770105020674</v>
      </c>
    </row>
    <row r="7" spans="1:4" x14ac:dyDescent="0.2">
      <c r="A7" s="62" t="s">
        <v>164</v>
      </c>
      <c r="B7" s="137">
        <v>1369.71828</v>
      </c>
      <c r="C7" s="137">
        <v>23227.383389999999</v>
      </c>
      <c r="D7" s="149">
        <v>1595.7781559285318</v>
      </c>
    </row>
    <row r="8" spans="1:4" x14ac:dyDescent="0.2">
      <c r="A8" s="62" t="s">
        <v>165</v>
      </c>
      <c r="B8" s="137">
        <v>5418.9168200000004</v>
      </c>
      <c r="C8" s="137">
        <v>17003.37328</v>
      </c>
      <c r="D8" s="149">
        <v>213.77808231424373</v>
      </c>
    </row>
    <row r="9" spans="1:4" x14ac:dyDescent="0.2">
      <c r="A9" s="62" t="s">
        <v>166</v>
      </c>
      <c r="B9" s="137">
        <v>32312.90106</v>
      </c>
      <c r="C9" s="137">
        <v>77339.956340000004</v>
      </c>
      <c r="D9" s="149">
        <v>139.34699083933009</v>
      </c>
    </row>
    <row r="10" spans="1:4" x14ac:dyDescent="0.2">
      <c r="A10" s="62" t="s">
        <v>167</v>
      </c>
      <c r="B10" s="137">
        <v>27664.210279999999</v>
      </c>
      <c r="C10" s="137">
        <v>62055.465349999999</v>
      </c>
      <c r="D10" s="149">
        <v>124.31677868955238</v>
      </c>
    </row>
    <row r="11" spans="1:4" x14ac:dyDescent="0.2">
      <c r="A11" s="62" t="s">
        <v>168</v>
      </c>
      <c r="B11" s="137">
        <v>6816.3353900000002</v>
      </c>
      <c r="C11" s="137">
        <v>15037.05222</v>
      </c>
      <c r="D11" s="149">
        <v>120.60317398789262</v>
      </c>
    </row>
    <row r="12" spans="1:4" x14ac:dyDescent="0.2">
      <c r="A12" s="62" t="s">
        <v>169</v>
      </c>
      <c r="B12" s="137">
        <v>50630.321369999998</v>
      </c>
      <c r="C12" s="137">
        <v>107170.02464</v>
      </c>
      <c r="D12" s="149">
        <v>111.67162629052851</v>
      </c>
    </row>
    <row r="13" spans="1:4" x14ac:dyDescent="0.2">
      <c r="A13" s="62" t="s">
        <v>170</v>
      </c>
      <c r="B13" s="137">
        <v>31508.47712</v>
      </c>
      <c r="C13" s="137">
        <v>60223.17497</v>
      </c>
      <c r="D13" s="149">
        <v>91.133245636214355</v>
      </c>
    </row>
    <row r="14" spans="1:4" x14ac:dyDescent="0.2">
      <c r="A14" s="62" t="s">
        <v>171</v>
      </c>
      <c r="B14" s="137">
        <v>7034.4545399999997</v>
      </c>
      <c r="C14" s="137">
        <v>11966.57242</v>
      </c>
      <c r="D14" s="149">
        <v>70.113721710112856</v>
      </c>
    </row>
    <row r="15" spans="1:4" x14ac:dyDescent="0.2">
      <c r="A15" s="62" t="s">
        <v>172</v>
      </c>
      <c r="B15" s="137">
        <v>107601.87053</v>
      </c>
      <c r="C15" s="137">
        <v>179656.07517</v>
      </c>
      <c r="D15" s="149">
        <v>66.963710096388041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61" t="s">
        <v>68</v>
      </c>
      <c r="B18" s="161"/>
      <c r="C18" s="161"/>
      <c r="D18" s="161"/>
    </row>
    <row r="19" spans="1:4" ht="15.75" x14ac:dyDescent="0.25">
      <c r="A19" s="160" t="s">
        <v>69</v>
      </c>
      <c r="B19" s="160"/>
      <c r="C19" s="160"/>
      <c r="D19" s="160"/>
    </row>
    <row r="20" spans="1:4" x14ac:dyDescent="0.2">
      <c r="A20" s="31"/>
    </row>
    <row r="21" spans="1:4" x14ac:dyDescent="0.2">
      <c r="A21" s="59" t="s">
        <v>65</v>
      </c>
      <c r="B21" s="60" t="s">
        <v>161</v>
      </c>
      <c r="C21" s="60" t="s">
        <v>162</v>
      </c>
      <c r="D21" s="61" t="s">
        <v>66</v>
      </c>
    </row>
    <row r="22" spans="1:4" x14ac:dyDescent="0.2">
      <c r="A22" s="62" t="s">
        <v>173</v>
      </c>
      <c r="B22" s="137">
        <v>1140609.4991899999</v>
      </c>
      <c r="C22" s="137">
        <v>1107111.09687</v>
      </c>
      <c r="D22" s="149">
        <f>(C22-B22)/B22*100</f>
        <v>-2.9368861423465837</v>
      </c>
    </row>
    <row r="23" spans="1:4" x14ac:dyDescent="0.2">
      <c r="A23" s="62" t="s">
        <v>174</v>
      </c>
      <c r="B23" s="137">
        <v>703842.56409</v>
      </c>
      <c r="C23" s="137">
        <v>700213.48444000003</v>
      </c>
      <c r="D23" s="149">
        <f t="shared" ref="D23:D31" si="0">(C23-B23)/B23*100</f>
        <v>-0.51560957452069101</v>
      </c>
    </row>
    <row r="24" spans="1:4" x14ac:dyDescent="0.2">
      <c r="A24" s="62" t="s">
        <v>175</v>
      </c>
      <c r="B24" s="137">
        <v>688232.96924000001</v>
      </c>
      <c r="C24" s="137">
        <v>696661.67510999995</v>
      </c>
      <c r="D24" s="149">
        <f t="shared" si="0"/>
        <v>1.2246878959180894</v>
      </c>
    </row>
    <row r="25" spans="1:4" x14ac:dyDescent="0.2">
      <c r="A25" s="62" t="s">
        <v>176</v>
      </c>
      <c r="B25" s="137">
        <v>588487.16145999997</v>
      </c>
      <c r="C25" s="137">
        <v>679130.61144000001</v>
      </c>
      <c r="D25" s="149">
        <f t="shared" si="0"/>
        <v>15.402791414364808</v>
      </c>
    </row>
    <row r="26" spans="1:4" x14ac:dyDescent="0.2">
      <c r="A26" s="62" t="s">
        <v>177</v>
      </c>
      <c r="B26" s="137">
        <v>475273.13685000001</v>
      </c>
      <c r="C26" s="137">
        <v>607347.23592999997</v>
      </c>
      <c r="D26" s="149">
        <f t="shared" si="0"/>
        <v>27.789094068172339</v>
      </c>
    </row>
    <row r="27" spans="1:4" x14ac:dyDescent="0.2">
      <c r="A27" s="62" t="s">
        <v>178</v>
      </c>
      <c r="B27" s="137">
        <v>511153.95660999999</v>
      </c>
      <c r="C27" s="137">
        <v>509004.12183000002</v>
      </c>
      <c r="D27" s="149">
        <f t="shared" si="0"/>
        <v>-0.42058459143264648</v>
      </c>
    </row>
    <row r="28" spans="1:4" x14ac:dyDescent="0.2">
      <c r="A28" s="62" t="s">
        <v>179</v>
      </c>
      <c r="B28" s="137">
        <v>421188.77789000003</v>
      </c>
      <c r="C28" s="137">
        <v>436705.28912999999</v>
      </c>
      <c r="D28" s="149">
        <f t="shared" si="0"/>
        <v>3.6839802137492703</v>
      </c>
    </row>
    <row r="29" spans="1:4" x14ac:dyDescent="0.2">
      <c r="A29" s="62" t="s">
        <v>180</v>
      </c>
      <c r="B29" s="137">
        <v>297365.36193999997</v>
      </c>
      <c r="C29" s="137">
        <v>286421.05962000001</v>
      </c>
      <c r="D29" s="149">
        <f t="shared" si="0"/>
        <v>-3.6804227125176108</v>
      </c>
    </row>
    <row r="30" spans="1:4" x14ac:dyDescent="0.2">
      <c r="A30" s="62" t="s">
        <v>181</v>
      </c>
      <c r="B30" s="137">
        <v>271156.83689999999</v>
      </c>
      <c r="C30" s="137">
        <v>276191.67595</v>
      </c>
      <c r="D30" s="149">
        <f t="shared" si="0"/>
        <v>1.8567995952308625</v>
      </c>
    </row>
    <row r="31" spans="1:4" x14ac:dyDescent="0.2">
      <c r="A31" s="62" t="s">
        <v>182</v>
      </c>
      <c r="B31" s="137">
        <v>294758.85846999998</v>
      </c>
      <c r="C31" s="137">
        <v>269980.13542000001</v>
      </c>
      <c r="D31" s="149">
        <f t="shared" si="0"/>
        <v>-8.4064388017440717</v>
      </c>
    </row>
    <row r="33" spans="1:4" ht="19.5" x14ac:dyDescent="0.3">
      <c r="A33" s="161" t="s">
        <v>70</v>
      </c>
      <c r="B33" s="161"/>
      <c r="C33" s="161"/>
      <c r="D33" s="161"/>
    </row>
    <row r="34" spans="1:4" ht="15.75" x14ac:dyDescent="0.25">
      <c r="A34" s="160" t="s">
        <v>74</v>
      </c>
      <c r="B34" s="160"/>
      <c r="C34" s="160"/>
      <c r="D34" s="160"/>
    </row>
    <row r="36" spans="1:4" x14ac:dyDescent="0.2">
      <c r="A36" s="59" t="s">
        <v>72</v>
      </c>
      <c r="B36" s="60" t="s">
        <v>161</v>
      </c>
      <c r="C36" s="60" t="s">
        <v>162</v>
      </c>
      <c r="D36" s="61" t="s">
        <v>66</v>
      </c>
    </row>
    <row r="37" spans="1:4" x14ac:dyDescent="0.2">
      <c r="A37" s="62" t="s">
        <v>139</v>
      </c>
      <c r="B37" s="137">
        <v>15895.20304</v>
      </c>
      <c r="C37" s="137">
        <v>28978.176670000001</v>
      </c>
      <c r="D37" s="149">
        <v>82.307684885036863</v>
      </c>
    </row>
    <row r="38" spans="1:4" x14ac:dyDescent="0.2">
      <c r="A38" s="62" t="s">
        <v>156</v>
      </c>
      <c r="B38" s="137">
        <v>155557.30212000001</v>
      </c>
      <c r="C38" s="137">
        <v>255047.54975999999</v>
      </c>
      <c r="D38" s="149">
        <v>63.957298232937497</v>
      </c>
    </row>
    <row r="39" spans="1:4" x14ac:dyDescent="0.2">
      <c r="A39" s="62" t="s">
        <v>150</v>
      </c>
      <c r="B39" s="137">
        <v>60218.646050000003</v>
      </c>
      <c r="C39" s="137">
        <v>84700.491330000004</v>
      </c>
      <c r="D39" s="149">
        <v>40.654924821246453</v>
      </c>
    </row>
    <row r="40" spans="1:4" x14ac:dyDescent="0.2">
      <c r="A40" s="62" t="s">
        <v>154</v>
      </c>
      <c r="B40" s="137">
        <v>744873.26393999998</v>
      </c>
      <c r="C40" s="137">
        <v>949921.31643999997</v>
      </c>
      <c r="D40" s="149">
        <v>27.527911448371807</v>
      </c>
    </row>
    <row r="41" spans="1:4" x14ac:dyDescent="0.2">
      <c r="A41" s="62" t="s">
        <v>160</v>
      </c>
      <c r="B41" s="137">
        <v>244178.06928</v>
      </c>
      <c r="C41" s="137">
        <v>309934.77448000002</v>
      </c>
      <c r="D41" s="149">
        <v>26.929816176323563</v>
      </c>
    </row>
    <row r="42" spans="1:4" x14ac:dyDescent="0.2">
      <c r="A42" s="62" t="s">
        <v>142</v>
      </c>
      <c r="B42" s="137">
        <v>143119.48126</v>
      </c>
      <c r="C42" s="137">
        <v>171295.52989000001</v>
      </c>
      <c r="D42" s="149">
        <v>19.687081298746175</v>
      </c>
    </row>
    <row r="43" spans="1:4" x14ac:dyDescent="0.2">
      <c r="A43" s="64" t="s">
        <v>147</v>
      </c>
      <c r="B43" s="137">
        <v>1136929.47416</v>
      </c>
      <c r="C43" s="137">
        <v>1348438.87289</v>
      </c>
      <c r="D43" s="149">
        <v>18.603563680699711</v>
      </c>
    </row>
    <row r="44" spans="1:4" x14ac:dyDescent="0.2">
      <c r="A44" s="62" t="s">
        <v>149</v>
      </c>
      <c r="B44" s="137">
        <v>1983150.7717299999</v>
      </c>
      <c r="C44" s="137">
        <v>2230199.3394999998</v>
      </c>
      <c r="D44" s="149">
        <v>12.457376982713592</v>
      </c>
    </row>
    <row r="45" spans="1:4" x14ac:dyDescent="0.2">
      <c r="A45" s="62" t="s">
        <v>145</v>
      </c>
      <c r="B45" s="137">
        <v>108392.23509</v>
      </c>
      <c r="C45" s="137">
        <v>116797.15051000001</v>
      </c>
      <c r="D45" s="149">
        <v>7.7541674576792792</v>
      </c>
    </row>
    <row r="46" spans="1:4" x14ac:dyDescent="0.2">
      <c r="A46" s="62" t="s">
        <v>135</v>
      </c>
      <c r="B46" s="137">
        <v>159285.92468</v>
      </c>
      <c r="C46" s="137">
        <v>168987.70238999999</v>
      </c>
      <c r="D46" s="149">
        <v>6.0907941046834742</v>
      </c>
    </row>
    <row r="48" spans="1:4" ht="19.5" x14ac:dyDescent="0.3">
      <c r="A48" s="161" t="s">
        <v>73</v>
      </c>
      <c r="B48" s="161"/>
      <c r="C48" s="161"/>
      <c r="D48" s="161"/>
    </row>
    <row r="49" spans="1:4" ht="15.75" x14ac:dyDescent="0.25">
      <c r="A49" s="160" t="s">
        <v>71</v>
      </c>
      <c r="B49" s="160"/>
      <c r="C49" s="160"/>
      <c r="D49" s="160"/>
    </row>
    <row r="51" spans="1:4" x14ac:dyDescent="0.2">
      <c r="A51" s="59" t="s">
        <v>72</v>
      </c>
      <c r="B51" s="60" t="s">
        <v>161</v>
      </c>
      <c r="C51" s="60" t="s">
        <v>162</v>
      </c>
      <c r="D51" s="61" t="s">
        <v>66</v>
      </c>
    </row>
    <row r="52" spans="1:4" x14ac:dyDescent="0.2">
      <c r="A52" s="62" t="s">
        <v>149</v>
      </c>
      <c r="B52" s="137">
        <v>1983150.7717299999</v>
      </c>
      <c r="C52" s="137">
        <v>2230199.3394999998</v>
      </c>
      <c r="D52" s="149">
        <v>12.457376982713592</v>
      </c>
    </row>
    <row r="53" spans="1:4" x14ac:dyDescent="0.2">
      <c r="A53" s="62" t="s">
        <v>147</v>
      </c>
      <c r="B53" s="137">
        <v>1136929.47416</v>
      </c>
      <c r="C53" s="137">
        <v>1348438.87289</v>
      </c>
      <c r="D53" s="149">
        <v>18.603563680699711</v>
      </c>
    </row>
    <row r="54" spans="1:4" x14ac:dyDescent="0.2">
      <c r="A54" s="62" t="s">
        <v>148</v>
      </c>
      <c r="B54" s="137">
        <v>1417244.4698300001</v>
      </c>
      <c r="C54" s="137">
        <v>1288928.4593700001</v>
      </c>
      <c r="D54" s="149">
        <v>-9.053908001870111</v>
      </c>
    </row>
    <row r="55" spans="1:4" x14ac:dyDescent="0.2">
      <c r="A55" s="62" t="s">
        <v>154</v>
      </c>
      <c r="B55" s="137">
        <v>744873.26393999998</v>
      </c>
      <c r="C55" s="137">
        <v>949921.31643999997</v>
      </c>
      <c r="D55" s="149">
        <v>27.527911448371807</v>
      </c>
    </row>
    <row r="56" spans="1:4" x14ac:dyDescent="0.2">
      <c r="A56" s="62" t="s">
        <v>151</v>
      </c>
      <c r="B56" s="137">
        <v>803500.83227999997</v>
      </c>
      <c r="C56" s="137">
        <v>702302.40671999997</v>
      </c>
      <c r="D56" s="149">
        <v>-12.594688330669317</v>
      </c>
    </row>
    <row r="57" spans="1:4" x14ac:dyDescent="0.2">
      <c r="A57" s="62" t="s">
        <v>144</v>
      </c>
      <c r="B57" s="137">
        <v>632879.71793000004</v>
      </c>
      <c r="C57" s="137">
        <v>638890.20296999998</v>
      </c>
      <c r="D57" s="149">
        <v>0.9497041649018042</v>
      </c>
    </row>
    <row r="58" spans="1:4" x14ac:dyDescent="0.2">
      <c r="A58" s="62" t="s">
        <v>134</v>
      </c>
      <c r="B58" s="137">
        <v>562243.6078</v>
      </c>
      <c r="C58" s="137">
        <v>557047.74190000002</v>
      </c>
      <c r="D58" s="149">
        <v>-0.92413071983706074</v>
      </c>
    </row>
    <row r="59" spans="1:4" x14ac:dyDescent="0.2">
      <c r="A59" s="62" t="s">
        <v>153</v>
      </c>
      <c r="B59" s="137">
        <v>502325.66833999997</v>
      </c>
      <c r="C59" s="137">
        <v>502190.36440000002</v>
      </c>
      <c r="D59" s="149">
        <v>-2.693550191196268E-2</v>
      </c>
    </row>
    <row r="60" spans="1:4" x14ac:dyDescent="0.2">
      <c r="A60" s="62" t="s">
        <v>152</v>
      </c>
      <c r="B60" s="137">
        <v>439491.33590000001</v>
      </c>
      <c r="C60" s="137">
        <v>435783.45980000001</v>
      </c>
      <c r="D60" s="149">
        <v>-0.84367444750803344</v>
      </c>
    </row>
    <row r="61" spans="1:4" x14ac:dyDescent="0.2">
      <c r="A61" s="62" t="s">
        <v>143</v>
      </c>
      <c r="B61" s="137">
        <v>345267.60492999997</v>
      </c>
      <c r="C61" s="137">
        <v>333359.81760000001</v>
      </c>
      <c r="D61" s="149">
        <v>-3.4488573963995841</v>
      </c>
    </row>
    <row r="63" spans="1:4" ht="19.5" x14ac:dyDescent="0.3">
      <c r="A63" s="161" t="s">
        <v>75</v>
      </c>
      <c r="B63" s="161"/>
      <c r="C63" s="161"/>
      <c r="D63" s="161"/>
    </row>
    <row r="64" spans="1:4" ht="15.75" x14ac:dyDescent="0.25">
      <c r="A64" s="160" t="s">
        <v>76</v>
      </c>
      <c r="B64" s="160"/>
      <c r="C64" s="160"/>
      <c r="D64" s="160"/>
    </row>
    <row r="66" spans="1:4" x14ac:dyDescent="0.2">
      <c r="A66" s="59" t="s">
        <v>77</v>
      </c>
      <c r="B66" s="60" t="s">
        <v>161</v>
      </c>
      <c r="C66" s="60" t="s">
        <v>162</v>
      </c>
      <c r="D66" s="61" t="s">
        <v>66</v>
      </c>
    </row>
    <row r="67" spans="1:4" x14ac:dyDescent="0.2">
      <c r="A67" s="62" t="s">
        <v>183</v>
      </c>
      <c r="B67" s="63">
        <v>4690610.8563599996</v>
      </c>
      <c r="C67" s="63">
        <v>4726491.2412599996</v>
      </c>
      <c r="D67" s="138">
        <f>(C67-B67)/B67</f>
        <v>7.6494055889010128E-3</v>
      </c>
    </row>
    <row r="68" spans="1:4" x14ac:dyDescent="0.2">
      <c r="A68" s="62" t="s">
        <v>184</v>
      </c>
      <c r="B68" s="63">
        <v>1054254.01425</v>
      </c>
      <c r="C68" s="63">
        <v>1148932.5277199999</v>
      </c>
      <c r="D68" s="138">
        <f t="shared" ref="D68:D76" si="1">(C68-B68)/B68</f>
        <v>8.9806168333496472E-2</v>
      </c>
    </row>
    <row r="69" spans="1:4" x14ac:dyDescent="0.2">
      <c r="A69" s="62" t="s">
        <v>185</v>
      </c>
      <c r="B69" s="63">
        <v>869726.74115000002</v>
      </c>
      <c r="C69" s="63">
        <v>1042286.07719</v>
      </c>
      <c r="D69" s="138">
        <f t="shared" si="1"/>
        <v>0.19840638199974467</v>
      </c>
    </row>
    <row r="70" spans="1:4" x14ac:dyDescent="0.2">
      <c r="A70" s="62" t="s">
        <v>186</v>
      </c>
      <c r="B70" s="63">
        <v>651797.83091999998</v>
      </c>
      <c r="C70" s="63">
        <v>656597.86895000003</v>
      </c>
      <c r="D70" s="138">
        <f t="shared" si="1"/>
        <v>7.3643050073132245E-3</v>
      </c>
    </row>
    <row r="71" spans="1:4" x14ac:dyDescent="0.2">
      <c r="A71" s="62" t="s">
        <v>187</v>
      </c>
      <c r="B71" s="63">
        <v>530839.87182999996</v>
      </c>
      <c r="C71" s="63">
        <v>520071.99783000001</v>
      </c>
      <c r="D71" s="138">
        <f t="shared" si="1"/>
        <v>-2.0284599125681983E-2</v>
      </c>
    </row>
    <row r="72" spans="1:4" x14ac:dyDescent="0.2">
      <c r="A72" s="62" t="s">
        <v>188</v>
      </c>
      <c r="B72" s="63">
        <v>552961.84031999996</v>
      </c>
      <c r="C72" s="63">
        <v>478715.19459999999</v>
      </c>
      <c r="D72" s="138">
        <f t="shared" si="1"/>
        <v>-0.1342708308353309</v>
      </c>
    </row>
    <row r="73" spans="1:4" x14ac:dyDescent="0.2">
      <c r="A73" s="62" t="s">
        <v>189</v>
      </c>
      <c r="B73" s="63">
        <v>148610.92997999999</v>
      </c>
      <c r="C73" s="63">
        <v>397320.13893000002</v>
      </c>
      <c r="D73" s="138">
        <f t="shared" si="1"/>
        <v>1.6735593336470691</v>
      </c>
    </row>
    <row r="74" spans="1:4" x14ac:dyDescent="0.2">
      <c r="A74" s="62" t="s">
        <v>190</v>
      </c>
      <c r="B74" s="63">
        <v>303809.90853999997</v>
      </c>
      <c r="C74" s="63">
        <v>258633.25524999999</v>
      </c>
      <c r="D74" s="138">
        <f t="shared" si="1"/>
        <v>-0.14870039462209303</v>
      </c>
    </row>
    <row r="75" spans="1:4" x14ac:dyDescent="0.2">
      <c r="A75" s="62" t="s">
        <v>191</v>
      </c>
      <c r="B75" s="63">
        <v>213078.32133000001</v>
      </c>
      <c r="C75" s="63">
        <v>211791.53072000001</v>
      </c>
      <c r="D75" s="138">
        <f t="shared" si="1"/>
        <v>-6.0390498759707702E-3</v>
      </c>
    </row>
    <row r="76" spans="1:4" x14ac:dyDescent="0.2">
      <c r="A76" s="62" t="s">
        <v>192</v>
      </c>
      <c r="B76" s="63">
        <v>130922.19269</v>
      </c>
      <c r="C76" s="63">
        <v>204193.18977999999</v>
      </c>
      <c r="D76" s="138">
        <f t="shared" si="1"/>
        <v>0.55965299377083011</v>
      </c>
    </row>
    <row r="78" spans="1:4" ht="19.5" x14ac:dyDescent="0.3">
      <c r="A78" s="161" t="s">
        <v>78</v>
      </c>
      <c r="B78" s="161"/>
      <c r="C78" s="161"/>
      <c r="D78" s="161"/>
    </row>
    <row r="79" spans="1:4" ht="15.75" x14ac:dyDescent="0.25">
      <c r="A79" s="160" t="s">
        <v>79</v>
      </c>
      <c r="B79" s="160"/>
      <c r="C79" s="160"/>
      <c r="D79" s="160"/>
    </row>
    <row r="81" spans="1:4" x14ac:dyDescent="0.2">
      <c r="A81" s="59" t="s">
        <v>77</v>
      </c>
      <c r="B81" s="60" t="s">
        <v>161</v>
      </c>
      <c r="C81" s="60" t="s">
        <v>162</v>
      </c>
      <c r="D81" s="61" t="s">
        <v>66</v>
      </c>
    </row>
    <row r="82" spans="1:4" x14ac:dyDescent="0.2">
      <c r="A82" s="62" t="s">
        <v>193</v>
      </c>
      <c r="B82" s="63">
        <v>1764.75325</v>
      </c>
      <c r="C82" s="63">
        <v>23468.50418</v>
      </c>
      <c r="D82" s="149">
        <v>1229.8462082446936</v>
      </c>
    </row>
    <row r="83" spans="1:4" x14ac:dyDescent="0.2">
      <c r="A83" s="62" t="s">
        <v>194</v>
      </c>
      <c r="B83" s="63">
        <v>10420.770640000001</v>
      </c>
      <c r="C83" s="63">
        <v>43389.585370000001</v>
      </c>
      <c r="D83" s="149">
        <v>316.37597514573065</v>
      </c>
    </row>
    <row r="84" spans="1:4" x14ac:dyDescent="0.2">
      <c r="A84" s="62" t="s">
        <v>195</v>
      </c>
      <c r="B84" s="63">
        <v>100.48465</v>
      </c>
      <c r="C84" s="63">
        <v>352.34116999999998</v>
      </c>
      <c r="D84" s="149">
        <v>250.6417845909798</v>
      </c>
    </row>
    <row r="85" spans="1:4" x14ac:dyDescent="0.2">
      <c r="A85" s="62" t="s">
        <v>196</v>
      </c>
      <c r="B85" s="63">
        <v>58.593000000000004</v>
      </c>
      <c r="C85" s="63">
        <v>183.23938000000001</v>
      </c>
      <c r="D85" s="149">
        <v>212.73254484324065</v>
      </c>
    </row>
    <row r="86" spans="1:4" x14ac:dyDescent="0.2">
      <c r="A86" s="62" t="s">
        <v>197</v>
      </c>
      <c r="B86" s="63">
        <v>2191.1065199999998</v>
      </c>
      <c r="C86" s="63">
        <v>6802.3080200000004</v>
      </c>
      <c r="D86" s="149">
        <v>210.45081368294223</v>
      </c>
    </row>
    <row r="87" spans="1:4" x14ac:dyDescent="0.2">
      <c r="A87" s="62" t="s">
        <v>189</v>
      </c>
      <c r="B87" s="63">
        <v>148610.92997999999</v>
      </c>
      <c r="C87" s="63">
        <v>397320.13893000002</v>
      </c>
      <c r="D87" s="149">
        <v>167.35593336470686</v>
      </c>
    </row>
    <row r="88" spans="1:4" x14ac:dyDescent="0.2">
      <c r="A88" s="62" t="s">
        <v>192</v>
      </c>
      <c r="B88" s="63">
        <v>130922.19269</v>
      </c>
      <c r="C88" s="63">
        <v>204193.18977999999</v>
      </c>
      <c r="D88" s="149">
        <v>55.965299377083021</v>
      </c>
    </row>
    <row r="89" spans="1:4" x14ac:dyDescent="0.2">
      <c r="A89" s="62" t="s">
        <v>198</v>
      </c>
      <c r="B89" s="63">
        <v>246.05914000000001</v>
      </c>
      <c r="C89" s="63">
        <v>376.54825</v>
      </c>
      <c r="D89" s="149">
        <v>53.031604515889953</v>
      </c>
    </row>
    <row r="90" spans="1:4" x14ac:dyDescent="0.2">
      <c r="A90" s="62" t="s">
        <v>199</v>
      </c>
      <c r="B90" s="63">
        <v>28402.898679999998</v>
      </c>
      <c r="C90" s="63">
        <v>43061.70981</v>
      </c>
      <c r="D90" s="149">
        <v>51.610264484455776</v>
      </c>
    </row>
    <row r="91" spans="1:4" x14ac:dyDescent="0.2">
      <c r="A91" s="62" t="s">
        <v>200</v>
      </c>
      <c r="B91" s="63">
        <v>6308.5425599999999</v>
      </c>
      <c r="C91" s="63">
        <v>9550.4752800000006</v>
      </c>
      <c r="D91" s="149">
        <v>51.38956722834569</v>
      </c>
    </row>
    <row r="92" spans="1:4" x14ac:dyDescent="0.2">
      <c r="A92" s="67" t="s">
        <v>225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70" zoomScaleNormal="70" workbookViewId="0">
      <selection activeCell="B56" sqref="B56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9" t="s">
        <v>123</v>
      </c>
      <c r="C1" s="159"/>
      <c r="D1" s="159"/>
      <c r="E1" s="159"/>
      <c r="F1" s="159"/>
      <c r="G1" s="159"/>
      <c r="H1" s="159"/>
      <c r="I1" s="159"/>
      <c r="J1" s="159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2" t="s">
        <v>116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1:13" ht="18" x14ac:dyDescent="0.2">
      <c r="A6" s="70"/>
      <c r="B6" s="155" t="str">
        <f>SEKTOR_USD!B6</f>
        <v>1 - 28 ŞUBAT</v>
      </c>
      <c r="C6" s="155"/>
      <c r="D6" s="155"/>
      <c r="E6" s="155"/>
      <c r="F6" s="155" t="str">
        <f>SEKTOR_USD!F6</f>
        <v>1 OCAK  -  28 ŞUBAT</v>
      </c>
      <c r="G6" s="155"/>
      <c r="H6" s="155"/>
      <c r="I6" s="155"/>
      <c r="J6" s="155" t="s">
        <v>106</v>
      </c>
      <c r="K6" s="155"/>
      <c r="L6" s="155"/>
      <c r="M6" s="155"/>
    </row>
    <row r="7" spans="1:13" ht="30" x14ac:dyDescent="0.25">
      <c r="A7" s="71" t="s">
        <v>1</v>
      </c>
      <c r="B7" s="5">
        <f>SEKTOR_USD!B7</f>
        <v>2016</v>
      </c>
      <c r="C7" s="6">
        <f>SEKTOR_USD!C7</f>
        <v>2017</v>
      </c>
      <c r="D7" s="7" t="s">
        <v>120</v>
      </c>
      <c r="E7" s="7" t="s">
        <v>121</v>
      </c>
      <c r="F7" s="5">
        <f>SEKTOR_USD!F7</f>
        <v>2016</v>
      </c>
      <c r="G7" s="6">
        <f>SEKTOR_USD!G7</f>
        <v>2017</v>
      </c>
      <c r="H7" s="7" t="s">
        <v>120</v>
      </c>
      <c r="I7" s="7" t="s">
        <v>121</v>
      </c>
      <c r="J7" s="5" t="str">
        <f>SEKTOR_USD!J7</f>
        <v>2015 - 2016</v>
      </c>
      <c r="K7" s="6" t="str">
        <f>SEKTOR_USD!K7</f>
        <v>2016 - 2017</v>
      </c>
      <c r="L7" s="7" t="s">
        <v>120</v>
      </c>
      <c r="M7" s="7" t="s">
        <v>111</v>
      </c>
    </row>
    <row r="8" spans="1:13" ht="16.5" x14ac:dyDescent="0.25">
      <c r="A8" s="72" t="s">
        <v>2</v>
      </c>
      <c r="B8" s="73">
        <f>SEKTOR_USD!B8*$B$53</f>
        <v>5047510.8937852355</v>
      </c>
      <c r="C8" s="73">
        <f>SEKTOR_USD!C8*$C$53</f>
        <v>6126824.0603354545</v>
      </c>
      <c r="D8" s="74">
        <f t="shared" ref="D8:D43" si="0">(C8-B8)/B8*100</f>
        <v>21.383077506165009</v>
      </c>
      <c r="E8" s="74">
        <f>C8/C$44*100</f>
        <v>14.813076841281822</v>
      </c>
      <c r="F8" s="73">
        <f>SEKTOR_USD!F8*$B$54</f>
        <v>9414361.8791369274</v>
      </c>
      <c r="G8" s="73">
        <f>SEKTOR_USD!G8*$C$54</f>
        <v>12334282.122111542</v>
      </c>
      <c r="H8" s="74">
        <f t="shared" ref="H8:H43" si="1">(G8-F8)/F8*100</f>
        <v>31.015593839083461</v>
      </c>
      <c r="I8" s="74">
        <f>G8/G$44*100</f>
        <v>15.273721786869752</v>
      </c>
      <c r="J8" s="73">
        <f>SEKTOR_USD!J8*$B$55</f>
        <v>57275335.78816887</v>
      </c>
      <c r="K8" s="73">
        <f>SEKTOR_USD!K8*$C$55</f>
        <v>64120110.81623292</v>
      </c>
      <c r="L8" s="74">
        <f t="shared" ref="L8:L43" si="2">(K8-J8)/J8*100</f>
        <v>11.950650195014564</v>
      </c>
      <c r="M8" s="74">
        <f>K8/K$44*100</f>
        <v>15.26328514400031</v>
      </c>
    </row>
    <row r="9" spans="1:13" s="23" customFormat="1" ht="15.75" x14ac:dyDescent="0.25">
      <c r="A9" s="75" t="s">
        <v>3</v>
      </c>
      <c r="B9" s="76">
        <f>SEKTOR_USD!B9*$B$53</f>
        <v>3609064.4088298287</v>
      </c>
      <c r="C9" s="76">
        <f>SEKTOR_USD!C9*$C$53</f>
        <v>4279028.5055008205</v>
      </c>
      <c r="D9" s="77">
        <f t="shared" si="0"/>
        <v>18.56337323966504</v>
      </c>
      <c r="E9" s="77">
        <f t="shared" ref="E9:E44" si="3">C9/C$44*100</f>
        <v>10.345584830544082</v>
      </c>
      <c r="F9" s="76">
        <f>SEKTOR_USD!F9*$B$54</f>
        <v>6753824.1476249034</v>
      </c>
      <c r="G9" s="76">
        <f>SEKTOR_USD!G9*$C$54</f>
        <v>8674678.3244053405</v>
      </c>
      <c r="H9" s="77">
        <f t="shared" si="1"/>
        <v>28.440985948026764</v>
      </c>
      <c r="I9" s="77">
        <f t="shared" ref="I9:I44" si="4">G9/G$44*100</f>
        <v>10.741980928102405</v>
      </c>
      <c r="J9" s="76">
        <f>SEKTOR_USD!J9*$B$55</f>
        <v>41251610.9041337</v>
      </c>
      <c r="K9" s="76">
        <f>SEKTOR_USD!K9*$C$55</f>
        <v>44972638.453760058</v>
      </c>
      <c r="L9" s="77">
        <f t="shared" si="2"/>
        <v>9.0203205840222953</v>
      </c>
      <c r="M9" s="77">
        <f t="shared" ref="M9:M44" si="5">K9/K$44*100</f>
        <v>10.705380818275088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1655976.0980533401</v>
      </c>
      <c r="C10" s="78">
        <f>SEKTOR_USD!C10*$C$53</f>
        <v>2039630.3069668503</v>
      </c>
      <c r="D10" s="79">
        <f t="shared" si="0"/>
        <v>23.1678590871275</v>
      </c>
      <c r="E10" s="79">
        <f t="shared" si="3"/>
        <v>4.93129885359446</v>
      </c>
      <c r="F10" s="78">
        <f>SEKTOR_USD!F10*$B$54</f>
        <v>3041579.5687992959</v>
      </c>
      <c r="G10" s="78">
        <f>SEKTOR_USD!G10*$C$54</f>
        <v>4003727.1574179335</v>
      </c>
      <c r="H10" s="79">
        <f t="shared" si="1"/>
        <v>31.633155301554648</v>
      </c>
      <c r="I10" s="79">
        <f t="shared" si="4"/>
        <v>4.9578738436110648</v>
      </c>
      <c r="J10" s="78">
        <f>SEKTOR_USD!J10*$B$55</f>
        <v>17174176.967721794</v>
      </c>
      <c r="K10" s="78">
        <f>SEKTOR_USD!K10*$C$55</f>
        <v>20190636.965666212</v>
      </c>
      <c r="L10" s="79">
        <f t="shared" si="2"/>
        <v>17.563927538500035</v>
      </c>
      <c r="M10" s="79">
        <f t="shared" si="5"/>
        <v>4.8062214073394518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469144.83396000398</v>
      </c>
      <c r="C11" s="78">
        <f>SEKTOR_USD!C11*$C$53</f>
        <v>618748.47230098501</v>
      </c>
      <c r="D11" s="79">
        <f t="shared" si="0"/>
        <v>31.88858269592183</v>
      </c>
      <c r="E11" s="79">
        <f t="shared" si="3"/>
        <v>1.4959738643316611</v>
      </c>
      <c r="F11" s="78">
        <f>SEKTOR_USD!F11*$B$54</f>
        <v>870418.15604301589</v>
      </c>
      <c r="G11" s="78">
        <f>SEKTOR_USD!G11*$C$54</f>
        <v>1344960.1908275401</v>
      </c>
      <c r="H11" s="79">
        <f t="shared" si="1"/>
        <v>54.518857573218227</v>
      </c>
      <c r="I11" s="79">
        <f t="shared" si="4"/>
        <v>1.6654838575719526</v>
      </c>
      <c r="J11" s="78">
        <f>SEKTOR_USD!J11*$B$55</f>
        <v>5641692.7577982405</v>
      </c>
      <c r="K11" s="78">
        <f>SEKTOR_USD!K11*$C$55</f>
        <v>6430916.915758281</v>
      </c>
      <c r="L11" s="79">
        <f t="shared" si="2"/>
        <v>13.98913751318935</v>
      </c>
      <c r="M11" s="79">
        <f t="shared" si="5"/>
        <v>1.5308288986572345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313651.79504692997</v>
      </c>
      <c r="C12" s="78">
        <f>SEKTOR_USD!C12*$C$53</f>
        <v>370856.41253560502</v>
      </c>
      <c r="D12" s="79">
        <f t="shared" si="0"/>
        <v>18.238256050827271</v>
      </c>
      <c r="E12" s="79">
        <f t="shared" si="3"/>
        <v>0.89663494199819538</v>
      </c>
      <c r="F12" s="78">
        <f>SEKTOR_USD!F12*$B$54</f>
        <v>562352.22745228792</v>
      </c>
      <c r="G12" s="78">
        <f>SEKTOR_USD!G12*$C$54</f>
        <v>741970.04415025504</v>
      </c>
      <c r="H12" s="79">
        <f t="shared" si="1"/>
        <v>31.940447273004992</v>
      </c>
      <c r="I12" s="79">
        <f t="shared" si="4"/>
        <v>0.91879234773027829</v>
      </c>
      <c r="J12" s="78">
        <f>SEKTOR_USD!J12*$B$55</f>
        <v>3701639.0057783681</v>
      </c>
      <c r="K12" s="78">
        <f>SEKTOR_USD!K12*$C$55</f>
        <v>4208193.5833704555</v>
      </c>
      <c r="L12" s="79">
        <f t="shared" si="2"/>
        <v>13.684602328896489</v>
      </c>
      <c r="M12" s="79">
        <f t="shared" si="5"/>
        <v>1.001727192709011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311325.28525856603</v>
      </c>
      <c r="C13" s="78">
        <f>SEKTOR_USD!C13*$C$53</f>
        <v>345918.70619551506</v>
      </c>
      <c r="D13" s="79">
        <f t="shared" si="0"/>
        <v>11.111664414992196</v>
      </c>
      <c r="E13" s="79">
        <f t="shared" si="3"/>
        <v>0.83634201427197508</v>
      </c>
      <c r="F13" s="78">
        <f>SEKTOR_USD!F13*$B$54</f>
        <v>581142.14795195987</v>
      </c>
      <c r="G13" s="78">
        <f>SEKTOR_USD!G13*$C$54</f>
        <v>706944.50063356501</v>
      </c>
      <c r="H13" s="79">
        <f t="shared" si="1"/>
        <v>21.647432237526264</v>
      </c>
      <c r="I13" s="79">
        <f t="shared" si="4"/>
        <v>0.87541970538177971</v>
      </c>
      <c r="J13" s="78">
        <f>SEKTOR_USD!J13*$B$55</f>
        <v>3789231.2160414718</v>
      </c>
      <c r="K13" s="78">
        <f>SEKTOR_USD!K13*$C$55</f>
        <v>4067624.3224523594</v>
      </c>
      <c r="L13" s="79">
        <f t="shared" si="2"/>
        <v>7.346954844885893</v>
      </c>
      <c r="M13" s="79">
        <f t="shared" si="5"/>
        <v>0.96826579215055952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499503.58645891404</v>
      </c>
      <c r="C14" s="78">
        <f>SEKTOR_USD!C14*$C$53</f>
        <v>558333.32678575511</v>
      </c>
      <c r="D14" s="79">
        <f t="shared" si="0"/>
        <v>11.777641226542029</v>
      </c>
      <c r="E14" s="79">
        <f t="shared" si="3"/>
        <v>1.3499056593234493</v>
      </c>
      <c r="F14" s="78">
        <f>SEKTOR_USD!F14*$B$54</f>
        <v>1034833.6262617919</v>
      </c>
      <c r="G14" s="78">
        <f>SEKTOR_USD!G14*$C$54</f>
        <v>1139821.9113019321</v>
      </c>
      <c r="H14" s="79">
        <f t="shared" si="1"/>
        <v>10.14542650874202</v>
      </c>
      <c r="I14" s="79">
        <f t="shared" si="4"/>
        <v>1.4114581284462697</v>
      </c>
      <c r="J14" s="78">
        <f>SEKTOR_USD!J14*$B$55</f>
        <v>7603070.0831882553</v>
      </c>
      <c r="K14" s="78">
        <f>SEKTOR_USD!K14*$C$55</f>
        <v>6117784.2038190942</v>
      </c>
      <c r="L14" s="79">
        <f t="shared" si="2"/>
        <v>-19.535343790311668</v>
      </c>
      <c r="M14" s="79">
        <f t="shared" si="5"/>
        <v>1.4562901336831735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46816.141513711998</v>
      </c>
      <c r="C15" s="78">
        <f>SEKTOR_USD!C15*$C$53</f>
        <v>106103.59387720501</v>
      </c>
      <c r="D15" s="79">
        <f t="shared" si="0"/>
        <v>126.63891223527742</v>
      </c>
      <c r="E15" s="79">
        <f t="shared" si="3"/>
        <v>0.2565310630371101</v>
      </c>
      <c r="F15" s="78">
        <f>SEKTOR_USD!F15*$B$54</f>
        <v>77571.442937519998</v>
      </c>
      <c r="G15" s="78">
        <f>SEKTOR_USD!G15*$C$54</f>
        <v>200078.96009898599</v>
      </c>
      <c r="H15" s="79">
        <f t="shared" si="1"/>
        <v>157.92863007607039</v>
      </c>
      <c r="I15" s="79">
        <f t="shared" si="4"/>
        <v>0.24776069995024316</v>
      </c>
      <c r="J15" s="78">
        <f>SEKTOR_USD!J15*$B$55</f>
        <v>506340.15249251202</v>
      </c>
      <c r="K15" s="78">
        <f>SEKTOR_USD!K15*$C$55</f>
        <v>688300.48016946402</v>
      </c>
      <c r="L15" s="79">
        <f t="shared" si="2"/>
        <v>35.936381260943534</v>
      </c>
      <c r="M15" s="79">
        <f t="shared" si="5"/>
        <v>0.16384448435667995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280413.61577298201</v>
      </c>
      <c r="C16" s="78">
        <f>SEKTOR_USD!C16*$C$53</f>
        <v>207604.959466575</v>
      </c>
      <c r="D16" s="79">
        <f t="shared" si="0"/>
        <v>-25.964736450369667</v>
      </c>
      <c r="E16" s="79">
        <f t="shared" si="3"/>
        <v>0.50193512771463478</v>
      </c>
      <c r="F16" s="78">
        <f>SEKTOR_USD!F16*$B$54</f>
        <v>534412.059962256</v>
      </c>
      <c r="G16" s="78">
        <f>SEKTOR_USD!G16*$C$54</f>
        <v>478456.971889365</v>
      </c>
      <c r="H16" s="79">
        <f t="shared" si="1"/>
        <v>-10.470401449556162</v>
      </c>
      <c r="I16" s="79">
        <f t="shared" si="4"/>
        <v>0.59248025975712604</v>
      </c>
      <c r="J16" s="78">
        <f>SEKTOR_USD!J16*$B$55</f>
        <v>2610482.2474864637</v>
      </c>
      <c r="K16" s="78">
        <f>SEKTOR_USD!K16*$C$55</f>
        <v>3017838.9682569671</v>
      </c>
      <c r="L16" s="79">
        <f t="shared" si="2"/>
        <v>15.604653935598758</v>
      </c>
      <c r="M16" s="79">
        <f t="shared" si="5"/>
        <v>0.71837269313515439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32233.052765379998</v>
      </c>
      <c r="C17" s="78">
        <f>SEKTOR_USD!C17*$C$53</f>
        <v>31832.727372330002</v>
      </c>
      <c r="D17" s="79">
        <f t="shared" si="0"/>
        <v>-1.2419716989386949</v>
      </c>
      <c r="E17" s="79">
        <f t="shared" si="3"/>
        <v>7.696330627259465E-2</v>
      </c>
      <c r="F17" s="78">
        <f>SEKTOR_USD!F17*$B$54</f>
        <v>51514.918216776001</v>
      </c>
      <c r="G17" s="78">
        <f>SEKTOR_USD!G17*$C$54</f>
        <v>58718.588085765005</v>
      </c>
      <c r="H17" s="79">
        <f t="shared" si="1"/>
        <v>13.983657779821741</v>
      </c>
      <c r="I17" s="79">
        <f t="shared" si="4"/>
        <v>7.2712085653692263E-2</v>
      </c>
      <c r="J17" s="78">
        <f>SEKTOR_USD!J17*$B$55</f>
        <v>224978.47362659199</v>
      </c>
      <c r="K17" s="78">
        <f>SEKTOR_USD!K17*$C$55</f>
        <v>251343.01426722301</v>
      </c>
      <c r="L17" s="79">
        <f t="shared" si="2"/>
        <v>11.718694778056662</v>
      </c>
      <c r="M17" s="79">
        <f t="shared" si="5"/>
        <v>5.9830216243823828E-2</v>
      </c>
    </row>
    <row r="18" spans="1:13" s="23" customFormat="1" ht="15.75" x14ac:dyDescent="0.25">
      <c r="A18" s="75" t="s">
        <v>12</v>
      </c>
      <c r="B18" s="76">
        <f>SEKTOR_USD!B18*$B$53</f>
        <v>421529.80815507803</v>
      </c>
      <c r="C18" s="76">
        <f>SEKTOR_USD!C18*$C$53</f>
        <v>627198.58269223501</v>
      </c>
      <c r="D18" s="77">
        <f t="shared" si="0"/>
        <v>48.791039342463961</v>
      </c>
      <c r="E18" s="77">
        <f t="shared" si="3"/>
        <v>1.5164040469695557</v>
      </c>
      <c r="F18" s="76">
        <f>SEKTOR_USD!F18*$B$54</f>
        <v>824526.92174328002</v>
      </c>
      <c r="G18" s="76">
        <f>SEKTOR_USD!G18*$C$54</f>
        <v>1269191.8628290892</v>
      </c>
      <c r="H18" s="77">
        <f t="shared" si="1"/>
        <v>53.92970555111328</v>
      </c>
      <c r="I18" s="77">
        <f t="shared" si="4"/>
        <v>1.5716588298445571</v>
      </c>
      <c r="J18" s="76">
        <f>SEKTOR_USD!J18*$B$55</f>
        <v>4934167.2560810242</v>
      </c>
      <c r="K18" s="76">
        <f>SEKTOR_USD!K18*$C$55</f>
        <v>6155493.1291531613</v>
      </c>
      <c r="L18" s="77">
        <f t="shared" si="2"/>
        <v>24.75242142566076</v>
      </c>
      <c r="M18" s="77">
        <f t="shared" si="5"/>
        <v>1.4652664450544566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421529.80815507803</v>
      </c>
      <c r="C19" s="78">
        <f>SEKTOR_USD!C19*$C$53</f>
        <v>627198.58269223501</v>
      </c>
      <c r="D19" s="79">
        <f t="shared" si="0"/>
        <v>48.791039342463961</v>
      </c>
      <c r="E19" s="79">
        <f t="shared" si="3"/>
        <v>1.5164040469695557</v>
      </c>
      <c r="F19" s="78">
        <f>SEKTOR_USD!F19*$B$54</f>
        <v>824526.92174328002</v>
      </c>
      <c r="G19" s="78">
        <f>SEKTOR_USD!G19*$C$54</f>
        <v>1269191.8628290892</v>
      </c>
      <c r="H19" s="79">
        <f t="shared" si="1"/>
        <v>53.92970555111328</v>
      </c>
      <c r="I19" s="79">
        <f t="shared" si="4"/>
        <v>1.5716588298445571</v>
      </c>
      <c r="J19" s="78">
        <f>SEKTOR_USD!J19*$B$55</f>
        <v>4934167.2560810242</v>
      </c>
      <c r="K19" s="78">
        <f>SEKTOR_USD!K19*$C$55</f>
        <v>6155493.1291531613</v>
      </c>
      <c r="L19" s="79">
        <f t="shared" si="2"/>
        <v>24.75242142566076</v>
      </c>
      <c r="M19" s="79">
        <f t="shared" si="5"/>
        <v>1.4652664450544566</v>
      </c>
    </row>
    <row r="20" spans="1:13" s="23" customFormat="1" ht="15.75" x14ac:dyDescent="0.25">
      <c r="A20" s="75" t="s">
        <v>114</v>
      </c>
      <c r="B20" s="76">
        <f>SEKTOR_USD!B20*$B$53</f>
        <v>1016916.6768003289</v>
      </c>
      <c r="C20" s="76">
        <f>SEKTOR_USD!C20*$C$53</f>
        <v>1220596.9721424</v>
      </c>
      <c r="D20" s="77">
        <f t="shared" si="0"/>
        <v>20.029201997447785</v>
      </c>
      <c r="E20" s="77">
        <f t="shared" si="3"/>
        <v>2.9510879637681882</v>
      </c>
      <c r="F20" s="76">
        <f>SEKTOR_USD!F20*$B$54</f>
        <v>1836010.8097687438</v>
      </c>
      <c r="G20" s="76">
        <f>SEKTOR_USD!G20*$C$54</f>
        <v>2390411.934877113</v>
      </c>
      <c r="H20" s="77">
        <f t="shared" si="1"/>
        <v>30.195961927816711</v>
      </c>
      <c r="I20" s="77">
        <f t="shared" si="4"/>
        <v>2.9600820289227907</v>
      </c>
      <c r="J20" s="76">
        <f>SEKTOR_USD!J20*$B$55</f>
        <v>11089557.627954144</v>
      </c>
      <c r="K20" s="76">
        <f>SEKTOR_USD!K20*$C$55</f>
        <v>12991979.2333197</v>
      </c>
      <c r="L20" s="77">
        <f t="shared" si="2"/>
        <v>17.155072088448346</v>
      </c>
      <c r="M20" s="77">
        <f t="shared" si="5"/>
        <v>3.0926378806707637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1016916.6768003289</v>
      </c>
      <c r="C21" s="78">
        <f>SEKTOR_USD!C21*$C$53</f>
        <v>1220596.9721424</v>
      </c>
      <c r="D21" s="79">
        <f t="shared" si="0"/>
        <v>20.029201997447785</v>
      </c>
      <c r="E21" s="79">
        <f t="shared" si="3"/>
        <v>2.9510879637681882</v>
      </c>
      <c r="F21" s="78">
        <f>SEKTOR_USD!F21*$B$54</f>
        <v>1836010.8097687438</v>
      </c>
      <c r="G21" s="78">
        <f>SEKTOR_USD!G21*$C$54</f>
        <v>2390411.934877113</v>
      </c>
      <c r="H21" s="79">
        <f t="shared" si="1"/>
        <v>30.195961927816711</v>
      </c>
      <c r="I21" s="79">
        <f t="shared" si="4"/>
        <v>2.9600820289227907</v>
      </c>
      <c r="J21" s="78">
        <f>SEKTOR_USD!J21*$B$55</f>
        <v>11089557.627954144</v>
      </c>
      <c r="K21" s="78">
        <f>SEKTOR_USD!K21*$C$55</f>
        <v>12991979.2333197</v>
      </c>
      <c r="L21" s="79">
        <f t="shared" si="2"/>
        <v>17.155072088448346</v>
      </c>
      <c r="M21" s="79">
        <f t="shared" si="5"/>
        <v>3.0926378806707637</v>
      </c>
    </row>
    <row r="22" spans="1:13" ht="16.5" x14ac:dyDescent="0.25">
      <c r="A22" s="72" t="s">
        <v>14</v>
      </c>
      <c r="B22" s="73">
        <f>SEKTOR_USD!B22*$B$53</f>
        <v>25884106.369811356</v>
      </c>
      <c r="C22" s="73">
        <f>SEKTOR_USD!C22*$C$53</f>
        <v>34099264.351973139</v>
      </c>
      <c r="D22" s="80">
        <f t="shared" si="0"/>
        <v>31.738232971191639</v>
      </c>
      <c r="E22" s="80">
        <f t="shared" si="3"/>
        <v>82.443206807101319</v>
      </c>
      <c r="F22" s="73">
        <f>SEKTOR_USD!F22*$B$54</f>
        <v>48343158.100567505</v>
      </c>
      <c r="G22" s="73">
        <f>SEKTOR_USD!G22*$C$54</f>
        <v>66058979.891982451</v>
      </c>
      <c r="H22" s="80">
        <f t="shared" si="1"/>
        <v>36.64597533028563</v>
      </c>
      <c r="I22" s="80">
        <f t="shared" si="4"/>
        <v>81.801800089021754</v>
      </c>
      <c r="J22" s="73">
        <f>SEKTOR_USD!J22*$B$55</f>
        <v>304323077.60854918</v>
      </c>
      <c r="K22" s="73">
        <f>SEKTOR_USD!K22*$C$55</f>
        <v>343563002.111305</v>
      </c>
      <c r="L22" s="80">
        <f t="shared" si="2"/>
        <v>12.894166558485631</v>
      </c>
      <c r="M22" s="80">
        <f t="shared" si="5"/>
        <v>81.782454824236837</v>
      </c>
    </row>
    <row r="23" spans="1:13" s="23" customFormat="1" ht="15.75" x14ac:dyDescent="0.25">
      <c r="A23" s="75" t="s">
        <v>15</v>
      </c>
      <c r="B23" s="76">
        <f>SEKTOR_USD!B23*$B$53</f>
        <v>2639893.0568755702</v>
      </c>
      <c r="C23" s="76">
        <f>SEKTOR_USD!C23*$C$53</f>
        <v>3337787.1583997705</v>
      </c>
      <c r="D23" s="77">
        <f t="shared" si="0"/>
        <v>26.436453541424466</v>
      </c>
      <c r="E23" s="77">
        <f t="shared" si="3"/>
        <v>8.0699065568585002</v>
      </c>
      <c r="F23" s="76">
        <f>SEKTOR_USD!F23*$B$54</f>
        <v>5086153.6621499518</v>
      </c>
      <c r="G23" s="76">
        <f>SEKTOR_USD!G23*$C$54</f>
        <v>6530053.9718772899</v>
      </c>
      <c r="H23" s="77">
        <f t="shared" si="1"/>
        <v>28.38884559215208</v>
      </c>
      <c r="I23" s="77">
        <f t="shared" si="4"/>
        <v>8.0862612539807088</v>
      </c>
      <c r="J23" s="76">
        <f>SEKTOR_USD!J23*$B$55</f>
        <v>32053830.22664573</v>
      </c>
      <c r="K23" s="76">
        <f>SEKTOR_USD!K23*$C$55</f>
        <v>35350423.356856503</v>
      </c>
      <c r="L23" s="77">
        <f t="shared" si="2"/>
        <v>10.28455291271362</v>
      </c>
      <c r="M23" s="77">
        <f t="shared" si="5"/>
        <v>8.4148886330407144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1864020.6332192291</v>
      </c>
      <c r="C24" s="78">
        <f>SEKTOR_USD!C24*$C$53</f>
        <v>2339296.4781746552</v>
      </c>
      <c r="D24" s="79">
        <f t="shared" si="0"/>
        <v>25.497348928729835</v>
      </c>
      <c r="E24" s="79">
        <f t="shared" si="3"/>
        <v>5.6558141941885376</v>
      </c>
      <c r="F24" s="78">
        <f>SEKTOR_USD!F24*$B$54</f>
        <v>3655299.5138640958</v>
      </c>
      <c r="G24" s="78">
        <f>SEKTOR_USD!G24*$C$54</f>
        <v>4644015.0839259215</v>
      </c>
      <c r="H24" s="79">
        <f t="shared" si="1"/>
        <v>27.048825036409486</v>
      </c>
      <c r="I24" s="79">
        <f t="shared" si="4"/>
        <v>5.7507517392319993</v>
      </c>
      <c r="J24" s="78">
        <f>SEKTOR_USD!J24*$B$55</f>
        <v>22325825.590778302</v>
      </c>
      <c r="K24" s="78">
        <f>SEKTOR_USD!K24*$C$55</f>
        <v>24833603.586037353</v>
      </c>
      <c r="L24" s="79">
        <f t="shared" si="2"/>
        <v>11.23263274212305</v>
      </c>
      <c r="M24" s="79">
        <f t="shared" si="5"/>
        <v>5.911442882141694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319247.650010577</v>
      </c>
      <c r="C25" s="78">
        <f>SEKTOR_USD!C25*$C$53</f>
        <v>427652.76659236505</v>
      </c>
      <c r="D25" s="79">
        <f t="shared" si="0"/>
        <v>33.956433689706564</v>
      </c>
      <c r="E25" s="79">
        <f t="shared" si="3"/>
        <v>1.0339538446894163</v>
      </c>
      <c r="F25" s="78">
        <f>SEKTOR_USD!F25*$B$54</f>
        <v>584773.30127966392</v>
      </c>
      <c r="G25" s="78">
        <f>SEKTOR_USD!G25*$C$54</f>
        <v>769111.35901012807</v>
      </c>
      <c r="H25" s="79">
        <f t="shared" si="1"/>
        <v>31.522994864347559</v>
      </c>
      <c r="I25" s="79">
        <f t="shared" si="4"/>
        <v>0.95240183452451799</v>
      </c>
      <c r="J25" s="78">
        <f>SEKTOR_USD!J25*$B$55</f>
        <v>4063501.2487295996</v>
      </c>
      <c r="K25" s="78">
        <f>SEKTOR_USD!K25*$C$55</f>
        <v>4425020.9189794632</v>
      </c>
      <c r="L25" s="79">
        <f t="shared" si="2"/>
        <v>8.8967530245718009</v>
      </c>
      <c r="M25" s="79">
        <f t="shared" si="5"/>
        <v>1.0533412246918799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456624.77364576398</v>
      </c>
      <c r="C26" s="78">
        <f>SEKTOR_USD!C26*$C$53</f>
        <v>570837.91363274993</v>
      </c>
      <c r="D26" s="79">
        <f t="shared" si="0"/>
        <v>25.012471197103537</v>
      </c>
      <c r="E26" s="79">
        <f t="shared" si="3"/>
        <v>1.3801385179805452</v>
      </c>
      <c r="F26" s="78">
        <f>SEKTOR_USD!F26*$B$54</f>
        <v>846080.84700619197</v>
      </c>
      <c r="G26" s="78">
        <f>SEKTOR_USD!G26*$C$54</f>
        <v>1116927.5289412411</v>
      </c>
      <c r="H26" s="79">
        <f t="shared" si="1"/>
        <v>32.011915042566493</v>
      </c>
      <c r="I26" s="79">
        <f t="shared" si="4"/>
        <v>1.3831076802241928</v>
      </c>
      <c r="J26" s="78">
        <f>SEKTOR_USD!J26*$B$55</f>
        <v>5664503.3871378237</v>
      </c>
      <c r="K26" s="78">
        <f>SEKTOR_USD!K26*$C$55</f>
        <v>6091798.8518396839</v>
      </c>
      <c r="L26" s="79">
        <f t="shared" si="2"/>
        <v>7.5433879282710654</v>
      </c>
      <c r="M26" s="79">
        <f t="shared" si="5"/>
        <v>1.4501045262071406</v>
      </c>
    </row>
    <row r="27" spans="1:13" s="23" customFormat="1" ht="15.75" x14ac:dyDescent="0.25">
      <c r="A27" s="75" t="s">
        <v>19</v>
      </c>
      <c r="B27" s="76">
        <f>SEKTOR_USD!B27*$B$53</f>
        <v>3348598.3802434481</v>
      </c>
      <c r="C27" s="76">
        <f>SEKTOR_USD!C27*$C$53</f>
        <v>4937308.9330867352</v>
      </c>
      <c r="D27" s="77">
        <f t="shared" si="0"/>
        <v>47.444045909374935</v>
      </c>
      <c r="E27" s="77">
        <f t="shared" si="3"/>
        <v>11.937136744050166</v>
      </c>
      <c r="F27" s="76">
        <f>SEKTOR_USD!F27*$B$54</f>
        <v>6347838.5146763995</v>
      </c>
      <c r="G27" s="76">
        <f>SEKTOR_USD!G27*$C$54</f>
        <v>9557647.4409895446</v>
      </c>
      <c r="H27" s="77">
        <f t="shared" si="1"/>
        <v>50.565384089276492</v>
      </c>
      <c r="I27" s="77">
        <f t="shared" si="4"/>
        <v>11.835374487580722</v>
      </c>
      <c r="J27" s="76">
        <f>SEKTOR_USD!J27*$B$55</f>
        <v>42734075.806627423</v>
      </c>
      <c r="K27" s="76">
        <f>SEKTOR_USD!K27*$C$55</f>
        <v>45255218.507196702</v>
      </c>
      <c r="L27" s="77">
        <f t="shared" si="2"/>
        <v>5.8996074045862192</v>
      </c>
      <c r="M27" s="77">
        <f t="shared" si="5"/>
        <v>10.772646764585938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3348598.3802434481</v>
      </c>
      <c r="C28" s="78">
        <f>SEKTOR_USD!C28*$C$53</f>
        <v>4937308.9330867352</v>
      </c>
      <c r="D28" s="79">
        <f t="shared" si="0"/>
        <v>47.444045909374935</v>
      </c>
      <c r="E28" s="79">
        <f t="shared" si="3"/>
        <v>11.937136744050166</v>
      </c>
      <c r="F28" s="78">
        <f>SEKTOR_USD!F28*$B$54</f>
        <v>6347838.5146763995</v>
      </c>
      <c r="G28" s="78">
        <f>SEKTOR_USD!G28*$C$54</f>
        <v>9557647.4409895446</v>
      </c>
      <c r="H28" s="79">
        <f t="shared" si="1"/>
        <v>50.565384089276492</v>
      </c>
      <c r="I28" s="79">
        <f t="shared" si="4"/>
        <v>11.835374487580722</v>
      </c>
      <c r="J28" s="78">
        <f>SEKTOR_USD!J28*$B$55</f>
        <v>42734075.806627423</v>
      </c>
      <c r="K28" s="78">
        <f>SEKTOR_USD!K28*$C$55</f>
        <v>45255218.507196702</v>
      </c>
      <c r="L28" s="79">
        <f t="shared" si="2"/>
        <v>5.8996074045862192</v>
      </c>
      <c r="M28" s="79">
        <f t="shared" si="5"/>
        <v>10.772646764585938</v>
      </c>
    </row>
    <row r="29" spans="1:13" s="23" customFormat="1" ht="15.75" x14ac:dyDescent="0.25">
      <c r="A29" s="75" t="s">
        <v>21</v>
      </c>
      <c r="B29" s="76">
        <f>SEKTOR_USD!B29*$B$53</f>
        <v>19895614.932692342</v>
      </c>
      <c r="C29" s="76">
        <f>SEKTOR_USD!C29*$C$53</f>
        <v>25824168.260486629</v>
      </c>
      <c r="D29" s="77">
        <f t="shared" si="0"/>
        <v>29.798291472019432</v>
      </c>
      <c r="E29" s="77">
        <f t="shared" si="3"/>
        <v>62.436163506192642</v>
      </c>
      <c r="F29" s="76">
        <f>SEKTOR_USD!F29*$B$54</f>
        <v>36909165.923741154</v>
      </c>
      <c r="G29" s="76">
        <f>SEKTOR_USD!G29*$C$54</f>
        <v>49971278.479115613</v>
      </c>
      <c r="H29" s="77">
        <f t="shared" si="1"/>
        <v>35.389888198401394</v>
      </c>
      <c r="I29" s="77">
        <f t="shared" si="4"/>
        <v>61.880164347460308</v>
      </c>
      <c r="J29" s="76">
        <f>SEKTOR_USD!J29*$B$55</f>
        <v>229535171.57527605</v>
      </c>
      <c r="K29" s="76">
        <f>SEKTOR_USD!K29*$C$55</f>
        <v>262957360.24725181</v>
      </c>
      <c r="L29" s="77">
        <f t="shared" si="2"/>
        <v>14.560813683847556</v>
      </c>
      <c r="M29" s="77">
        <f t="shared" si="5"/>
        <v>62.594919426610183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4174210.1369902994</v>
      </c>
      <c r="C30" s="78">
        <f>SEKTOR_USD!C30*$C$53</f>
        <v>4719411.5539832553</v>
      </c>
      <c r="D30" s="79">
        <f t="shared" si="0"/>
        <v>13.061187604370547</v>
      </c>
      <c r="E30" s="79">
        <f t="shared" si="3"/>
        <v>11.410317206164326</v>
      </c>
      <c r="F30" s="78">
        <f>SEKTOR_USD!F30*$B$54</f>
        <v>8132710.2665326549</v>
      </c>
      <c r="G30" s="78">
        <f>SEKTOR_USD!G30*$C$54</f>
        <v>9405341.6813029628</v>
      </c>
      <c r="H30" s="79">
        <f t="shared" si="1"/>
        <v>15.648306321785254</v>
      </c>
      <c r="I30" s="79">
        <f t="shared" si="4"/>
        <v>11.64677203978845</v>
      </c>
      <c r="J30" s="78">
        <f>SEKTOR_USD!J30*$B$55</f>
        <v>48046192.940043487</v>
      </c>
      <c r="K30" s="78">
        <f>SEKTOR_USD!K30*$C$55</f>
        <v>52739755.070664369</v>
      </c>
      <c r="L30" s="79">
        <f t="shared" si="2"/>
        <v>9.7688533542666871</v>
      </c>
      <c r="M30" s="79">
        <f t="shared" si="5"/>
        <v>12.554281485497587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5840973.967976369</v>
      </c>
      <c r="C31" s="78">
        <f>SEKTOR_USD!C31*$C$53</f>
        <v>8165874.8815792492</v>
      </c>
      <c r="D31" s="79">
        <f t="shared" si="0"/>
        <v>39.803308940415505</v>
      </c>
      <c r="E31" s="79">
        <f t="shared" si="3"/>
        <v>19.742974648190508</v>
      </c>
      <c r="F31" s="78">
        <f>SEKTOR_USD!F31*$B$54</f>
        <v>10394069.188876631</v>
      </c>
      <c r="G31" s="78">
        <f>SEKTOR_USD!G31*$C$54</f>
        <v>15915179.979372323</v>
      </c>
      <c r="H31" s="79">
        <f t="shared" si="1"/>
        <v>53.117895312878915</v>
      </c>
      <c r="I31" s="79">
        <f t="shared" si="4"/>
        <v>19.707999929490672</v>
      </c>
      <c r="J31" s="78">
        <f>SEKTOR_USD!J31*$B$55</f>
        <v>59811554.51620096</v>
      </c>
      <c r="K31" s="78">
        <f>SEKTOR_USD!K31*$C$55</f>
        <v>77678418.058525205</v>
      </c>
      <c r="L31" s="79">
        <f t="shared" si="2"/>
        <v>29.871926397573745</v>
      </c>
      <c r="M31" s="79">
        <f t="shared" si="5"/>
        <v>18.490732927148567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177361.978211065</v>
      </c>
      <c r="C32" s="78">
        <f>SEKTOR_USD!C32*$C$53</f>
        <v>310130.84900479502</v>
      </c>
      <c r="D32" s="79">
        <f t="shared" si="0"/>
        <v>74.857572143073341</v>
      </c>
      <c r="E32" s="79">
        <f t="shared" si="3"/>
        <v>0.74981622646896595</v>
      </c>
      <c r="F32" s="78">
        <f>SEKTOR_USD!F32*$B$54</f>
        <v>302225.67375789594</v>
      </c>
      <c r="G32" s="78">
        <f>SEKTOR_USD!G32*$C$54</f>
        <v>554611.38990005699</v>
      </c>
      <c r="H32" s="79">
        <f t="shared" si="1"/>
        <v>83.509025889157186</v>
      </c>
      <c r="I32" s="79">
        <f t="shared" si="4"/>
        <v>0.68678338838843123</v>
      </c>
      <c r="J32" s="78">
        <f>SEKTOR_USD!J32*$B$55</f>
        <v>2863973.9082274879</v>
      </c>
      <c r="K32" s="78">
        <f>SEKTOR_USD!K32*$C$55</f>
        <v>3212151.5124158082</v>
      </c>
      <c r="L32" s="79">
        <f t="shared" si="2"/>
        <v>12.157150007131426</v>
      </c>
      <c r="M32" s="79">
        <f t="shared" si="5"/>
        <v>0.76462725712136792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2366551.0013142838</v>
      </c>
      <c r="C33" s="78">
        <f>SEKTOR_USD!C33*$C$53</f>
        <v>2571480.2622052799</v>
      </c>
      <c r="D33" s="79">
        <f t="shared" si="0"/>
        <v>8.6594060629661858</v>
      </c>
      <c r="E33" s="79">
        <f t="shared" si="3"/>
        <v>6.2171745662630897</v>
      </c>
      <c r="F33" s="78">
        <f>SEKTOR_USD!F33*$B$54</f>
        <v>4252683.2532660002</v>
      </c>
      <c r="G33" s="78">
        <f>SEKTOR_USD!G33*$C$54</f>
        <v>4839318.5373058319</v>
      </c>
      <c r="H33" s="79">
        <f t="shared" si="1"/>
        <v>13.794473961570125</v>
      </c>
      <c r="I33" s="79">
        <f t="shared" si="4"/>
        <v>5.9925988594297799</v>
      </c>
      <c r="J33" s="78">
        <f>SEKTOR_USD!J33*$B$55</f>
        <v>29124378.658210658</v>
      </c>
      <c r="K33" s="78">
        <f>SEKTOR_USD!K33*$C$55</f>
        <v>30993547.270569507</v>
      </c>
      <c r="L33" s="79">
        <f t="shared" si="2"/>
        <v>6.4178832252337141</v>
      </c>
      <c r="M33" s="79">
        <f t="shared" si="5"/>
        <v>7.3777687466970523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1294433.83162627</v>
      </c>
      <c r="C34" s="78">
        <f>SEKTOR_USD!C34*$C$53</f>
        <v>1595621.1380577001</v>
      </c>
      <c r="D34" s="79">
        <f t="shared" si="0"/>
        <v>23.26787967624669</v>
      </c>
      <c r="E34" s="79">
        <f t="shared" si="3"/>
        <v>3.8577994561064886</v>
      </c>
      <c r="F34" s="78">
        <f>SEKTOR_USD!F34*$B$54</f>
        <v>2424701.354907888</v>
      </c>
      <c r="G34" s="78">
        <f>SEKTOR_USD!G34*$C$54</f>
        <v>3057085.5911266771</v>
      </c>
      <c r="H34" s="79">
        <f t="shared" si="1"/>
        <v>26.080912395201462</v>
      </c>
      <c r="I34" s="79">
        <f t="shared" si="4"/>
        <v>3.7856337592449685</v>
      </c>
      <c r="J34" s="78">
        <f>SEKTOR_USD!J34*$B$55</f>
        <v>15342133.053531198</v>
      </c>
      <c r="K34" s="78">
        <f>SEKTOR_USD!K34*$C$55</f>
        <v>16717592.600955337</v>
      </c>
      <c r="L34" s="79">
        <f t="shared" si="2"/>
        <v>8.965243246326553</v>
      </c>
      <c r="M34" s="79">
        <f t="shared" si="5"/>
        <v>3.9794906705777606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1479499.790961802</v>
      </c>
      <c r="C35" s="78">
        <f>SEKTOR_USD!C35*$C$53</f>
        <v>1838770.0192506001</v>
      </c>
      <c r="D35" s="79">
        <f t="shared" si="0"/>
        <v>24.283222646164866</v>
      </c>
      <c r="E35" s="79">
        <f t="shared" si="3"/>
        <v>4.4456705987266556</v>
      </c>
      <c r="F35" s="78">
        <f>SEKTOR_USD!F35*$B$54</f>
        <v>2754029.5132316398</v>
      </c>
      <c r="G35" s="78">
        <f>SEKTOR_USD!G35*$C$54</f>
        <v>3587367.7189487522</v>
      </c>
      <c r="H35" s="79">
        <f t="shared" si="1"/>
        <v>30.2588698382994</v>
      </c>
      <c r="I35" s="79">
        <f t="shared" si="4"/>
        <v>4.4422898668901798</v>
      </c>
      <c r="J35" s="78">
        <f>SEKTOR_USD!J35*$B$55</f>
        <v>17468087.349529792</v>
      </c>
      <c r="K35" s="78">
        <f>SEKTOR_USD!K35*$C$55</f>
        <v>18842000.83028844</v>
      </c>
      <c r="L35" s="79">
        <f t="shared" si="2"/>
        <v>7.8652771380584587</v>
      </c>
      <c r="M35" s="79">
        <f t="shared" si="5"/>
        <v>4.4851892439863867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2193875.2242824822</v>
      </c>
      <c r="C36" s="78">
        <f>SEKTOR_USD!C36*$C$53</f>
        <v>3478136.9001450599</v>
      </c>
      <c r="D36" s="79">
        <f t="shared" si="0"/>
        <v>58.538501262422614</v>
      </c>
      <c r="E36" s="79">
        <f t="shared" si="3"/>
        <v>8.4092359530764167</v>
      </c>
      <c r="F36" s="78">
        <f>SEKTOR_USD!F36*$B$54</f>
        <v>4079199.7658800078</v>
      </c>
      <c r="G36" s="78">
        <f>SEKTOR_USD!G36*$C$54</f>
        <v>6668284.6153605245</v>
      </c>
      <c r="H36" s="79">
        <f t="shared" si="1"/>
        <v>63.470410817744593</v>
      </c>
      <c r="I36" s="79">
        <f t="shared" si="4"/>
        <v>8.2574342797053273</v>
      </c>
      <c r="J36" s="78">
        <f>SEKTOR_USD!J36*$B$55</f>
        <v>26674457.395974688</v>
      </c>
      <c r="K36" s="78">
        <f>SEKTOR_USD!K36*$C$55</f>
        <v>29904968.007062912</v>
      </c>
      <c r="L36" s="79">
        <f t="shared" si="2"/>
        <v>12.110876570541691</v>
      </c>
      <c r="M36" s="79">
        <f t="shared" si="5"/>
        <v>7.1186410644576048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660536.88217261201</v>
      </c>
      <c r="C37" s="78">
        <f>SEKTOR_USD!C37*$C$53</f>
        <v>745119.19142167503</v>
      </c>
      <c r="D37" s="79">
        <f t="shared" si="0"/>
        <v>12.805085004619002</v>
      </c>
      <c r="E37" s="79">
        <f t="shared" si="3"/>
        <v>1.8015055973124725</v>
      </c>
      <c r="F37" s="78">
        <f>SEKTOR_USD!F37*$B$54</f>
        <v>1215388.9305653758</v>
      </c>
      <c r="G37" s="78">
        <f>SEKTOR_USD!G37*$C$54</f>
        <v>1431244.808026542</v>
      </c>
      <c r="H37" s="79">
        <f t="shared" si="1"/>
        <v>17.760230658078651</v>
      </c>
      <c r="I37" s="79">
        <f t="shared" si="4"/>
        <v>1.7723313598859745</v>
      </c>
      <c r="J37" s="78">
        <f>SEKTOR_USD!J37*$B$55</f>
        <v>7747630.5829132479</v>
      </c>
      <c r="K37" s="78">
        <f>SEKTOR_USD!K37*$C$55</f>
        <v>8271583.9593120301</v>
      </c>
      <c r="L37" s="79">
        <f t="shared" si="2"/>
        <v>6.7627563135795041</v>
      </c>
      <c r="M37" s="79">
        <f t="shared" si="5"/>
        <v>1.9689851273862147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458162.92193403601</v>
      </c>
      <c r="C38" s="78">
        <f>SEKTOR_USD!C38*$C$53</f>
        <v>933856.60344624007</v>
      </c>
      <c r="D38" s="79">
        <f t="shared" si="0"/>
        <v>103.82631564862686</v>
      </c>
      <c r="E38" s="79">
        <f t="shared" si="3"/>
        <v>2.2578238724273412</v>
      </c>
      <c r="F38" s="78">
        <f>SEKTOR_USD!F38*$B$54</f>
        <v>969406.57563069591</v>
      </c>
      <c r="G38" s="78">
        <f>SEKTOR_USD!G38*$C$54</f>
        <v>1681279.6555095483</v>
      </c>
      <c r="H38" s="79">
        <f t="shared" si="1"/>
        <v>73.433902531113716</v>
      </c>
      <c r="I38" s="79">
        <f t="shared" si="4"/>
        <v>2.0819531651657184</v>
      </c>
      <c r="J38" s="78">
        <f>SEKTOR_USD!J38*$B$55</f>
        <v>7160875.4027240956</v>
      </c>
      <c r="K38" s="78">
        <f>SEKTOR_USD!K38*$C$55</f>
        <v>8100385.4100143546</v>
      </c>
      <c r="L38" s="79">
        <f t="shared" si="2"/>
        <v>13.120044051218324</v>
      </c>
      <c r="M38" s="79">
        <f t="shared" si="5"/>
        <v>1.9282326670285184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402289.17443547398</v>
      </c>
      <c r="C39" s="78">
        <f>SEKTOR_USD!C39*$C$53</f>
        <v>447925.17805324506</v>
      </c>
      <c r="D39" s="79">
        <f t="shared" si="0"/>
        <v>11.344079462692818</v>
      </c>
      <c r="E39" s="79">
        <f t="shared" si="3"/>
        <v>1.0829672953403324</v>
      </c>
      <c r="F39" s="78">
        <f>SEKTOR_USD!F39*$B$54</f>
        <v>758931.01273835998</v>
      </c>
      <c r="G39" s="78">
        <f>SEKTOR_USD!G39*$C$54</f>
        <v>823984.247153142</v>
      </c>
      <c r="H39" s="79">
        <f t="shared" si="1"/>
        <v>8.5716927260698217</v>
      </c>
      <c r="I39" s="79">
        <f t="shared" si="4"/>
        <v>1.0203517337436983</v>
      </c>
      <c r="J39" s="78">
        <f>SEKTOR_USD!J39*$B$55</f>
        <v>4828963.9871080639</v>
      </c>
      <c r="K39" s="78">
        <f>SEKTOR_USD!K39*$C$55</f>
        <v>5173832.980694727</v>
      </c>
      <c r="L39" s="79">
        <f t="shared" si="2"/>
        <v>7.1416766517075629</v>
      </c>
      <c r="M39" s="79">
        <f t="shared" si="5"/>
        <v>1.2315900123457735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824962.94933354703</v>
      </c>
      <c r="C40" s="78">
        <f>SEKTOR_USD!C40*$C$53</f>
        <v>990655.05751971004</v>
      </c>
      <c r="D40" s="79">
        <f t="shared" si="0"/>
        <v>20.084793907413502</v>
      </c>
      <c r="E40" s="79">
        <f t="shared" si="3"/>
        <v>2.3951478524161285</v>
      </c>
      <c r="F40" s="78">
        <f>SEKTOR_USD!F40*$B$54</f>
        <v>1588534.2285059521</v>
      </c>
      <c r="G40" s="78">
        <f>SEKTOR_USD!G40*$C$54</f>
        <v>1958493.592220247</v>
      </c>
      <c r="H40" s="79">
        <f t="shared" si="1"/>
        <v>23.289354240874562</v>
      </c>
      <c r="I40" s="79">
        <f t="shared" si="4"/>
        <v>2.4252312337913522</v>
      </c>
      <c r="J40" s="78">
        <f>SEKTOR_USD!J40*$B$55</f>
        <v>10177739.209699169</v>
      </c>
      <c r="K40" s="78">
        <f>SEKTOR_USD!K40*$C$55</f>
        <v>11019808.614501564</v>
      </c>
      <c r="L40" s="79">
        <f t="shared" si="2"/>
        <v>8.2736390415655467</v>
      </c>
      <c r="M40" s="79">
        <f t="shared" si="5"/>
        <v>2.6231782661371588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22757.073454096</v>
      </c>
      <c r="C41" s="78">
        <f>SEKTOR_USD!C41*$C$53</f>
        <v>27186.625819814999</v>
      </c>
      <c r="D41" s="79">
        <f t="shared" si="0"/>
        <v>19.464507923894462</v>
      </c>
      <c r="E41" s="79">
        <f t="shared" si="3"/>
        <v>6.573023369991246E-2</v>
      </c>
      <c r="F41" s="78">
        <f>SEKTOR_USD!F41*$B$54</f>
        <v>37286.159848055999</v>
      </c>
      <c r="G41" s="78">
        <f>SEKTOR_USD!G41*$C$54</f>
        <v>49086.662889015002</v>
      </c>
      <c r="H41" s="79">
        <f t="shared" si="1"/>
        <v>31.64848053284911</v>
      </c>
      <c r="I41" s="79">
        <f t="shared" si="4"/>
        <v>6.0784731935767486E-2</v>
      </c>
      <c r="J41" s="78">
        <f>SEKTOR_USD!J41*$B$55</f>
        <v>289184.57111315196</v>
      </c>
      <c r="K41" s="78">
        <f>SEKTOR_USD!K41*$C$55</f>
        <v>303315.93224754703</v>
      </c>
      <c r="L41" s="79">
        <f t="shared" si="2"/>
        <v>4.8866234737211318</v>
      </c>
      <c r="M41" s="79">
        <f t="shared" si="5"/>
        <v>7.2201958226194157E-2</v>
      </c>
    </row>
    <row r="42" spans="1:13" ht="16.5" x14ac:dyDescent="0.25">
      <c r="A42" s="72" t="s">
        <v>31</v>
      </c>
      <c r="B42" s="73">
        <f>SEKTOR_USD!B42*$B$53</f>
        <v>719177.667450384</v>
      </c>
      <c r="C42" s="73">
        <f>SEKTOR_USD!C42*$C$53</f>
        <v>1134826.1767585201</v>
      </c>
      <c r="D42" s="80">
        <f t="shared" si="0"/>
        <v>57.794968909655644</v>
      </c>
      <c r="E42" s="80">
        <f t="shared" si="3"/>
        <v>2.7437163516168659</v>
      </c>
      <c r="F42" s="73">
        <f>SEKTOR_USD!F42*$B$54</f>
        <v>1428466.0111419598</v>
      </c>
      <c r="G42" s="73">
        <f>SEKTOR_USD!G42*$C$54</f>
        <v>2361660.0292999442</v>
      </c>
      <c r="H42" s="80">
        <f t="shared" si="1"/>
        <v>65.328401997605823</v>
      </c>
      <c r="I42" s="80">
        <f t="shared" si="4"/>
        <v>2.9244781241085196</v>
      </c>
      <c r="J42" s="73">
        <f>SEKTOR_USD!J42*$B$55</f>
        <v>10764856.268292448</v>
      </c>
      <c r="K42" s="73">
        <f>SEKTOR_USD!K42*$C$55</f>
        <v>12410662.503482286</v>
      </c>
      <c r="L42" s="80">
        <f t="shared" si="2"/>
        <v>15.288696794192319</v>
      </c>
      <c r="M42" s="80">
        <f t="shared" si="5"/>
        <v>2.954260031762868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719177.667450384</v>
      </c>
      <c r="C43" s="78">
        <f>SEKTOR_USD!C43*$C$53</f>
        <v>1134826.1767585201</v>
      </c>
      <c r="D43" s="79">
        <f t="shared" si="0"/>
        <v>57.794968909655644</v>
      </c>
      <c r="E43" s="79">
        <f t="shared" si="3"/>
        <v>2.7437163516168659</v>
      </c>
      <c r="F43" s="78">
        <f>SEKTOR_USD!F43*$B$54</f>
        <v>1428466.0111419598</v>
      </c>
      <c r="G43" s="78">
        <f>SEKTOR_USD!G43*$C$54</f>
        <v>2361660.0292999442</v>
      </c>
      <c r="H43" s="79">
        <f t="shared" si="1"/>
        <v>65.328401997605823</v>
      </c>
      <c r="I43" s="79">
        <f t="shared" si="4"/>
        <v>2.9244781241085196</v>
      </c>
      <c r="J43" s="78">
        <f>SEKTOR_USD!J43*$B$55</f>
        <v>10764856.268292448</v>
      </c>
      <c r="K43" s="78">
        <f>SEKTOR_USD!K43*$C$55</f>
        <v>12410662.503482286</v>
      </c>
      <c r="L43" s="79">
        <f t="shared" si="2"/>
        <v>15.288696794192319</v>
      </c>
      <c r="M43" s="79">
        <f t="shared" si="5"/>
        <v>2.954260031762868</v>
      </c>
    </row>
    <row r="44" spans="1:13" ht="18" x14ac:dyDescent="0.25">
      <c r="A44" s="81" t="s">
        <v>33</v>
      </c>
      <c r="B44" s="142">
        <f>SEKTOR_USD!B44*$B$53</f>
        <v>31650794.931046978</v>
      </c>
      <c r="C44" s="142">
        <f>SEKTOR_USD!C44*$C$53</f>
        <v>41360914.589067109</v>
      </c>
      <c r="D44" s="143">
        <f>(C44-B44)/B44*100</f>
        <v>30.678912422813294</v>
      </c>
      <c r="E44" s="144">
        <f t="shared" si="3"/>
        <v>100</v>
      </c>
      <c r="F44" s="142">
        <f>SEKTOR_USD!F44*$B$54</f>
        <v>59185985.990846388</v>
      </c>
      <c r="G44" s="142">
        <f>SEKTOR_USD!G44*$C$54</f>
        <v>80754922.043393925</v>
      </c>
      <c r="H44" s="143">
        <f>(G44-F44)/F44*100</f>
        <v>36.442640418093831</v>
      </c>
      <c r="I44" s="143">
        <f t="shared" si="4"/>
        <v>100</v>
      </c>
      <c r="J44" s="142">
        <f>SEKTOR_USD!J44*$B$55</f>
        <v>372363269.66501051</v>
      </c>
      <c r="K44" s="142">
        <f>SEKTOR_USD!K44*$C$55</f>
        <v>420093775.43102014</v>
      </c>
      <c r="L44" s="143">
        <f>(K44-J44)/J44*100</f>
        <v>12.818263683458753</v>
      </c>
      <c r="M44" s="143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841685.73407153343</v>
      </c>
      <c r="G45" s="78">
        <f>SEKTOR_USD!G45*2.5613</f>
        <v>1941927.315266507</v>
      </c>
      <c r="H45" s="79">
        <f>(G45-F45)/F45*100</f>
        <v>130.71881067446796</v>
      </c>
      <c r="I45" s="79">
        <f t="shared" ref="I45:I46" si="6">G45/G$46*100</f>
        <v>3.3586722486560507</v>
      </c>
      <c r="J45" s="78">
        <f>SEKTOR_USD!J45*2.0809</f>
        <v>15641689.824313648</v>
      </c>
      <c r="K45" s="78">
        <f>SEKTOR_USD!K45*2.3856</f>
        <v>23095307.221091017</v>
      </c>
      <c r="L45" s="79">
        <f>(K45-J45)/J45*100</f>
        <v>47.652251646055326</v>
      </c>
      <c r="M45" s="79">
        <f t="shared" ref="M45:M46" si="7">K45/K$46*100</f>
        <v>6.7597148688514759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43917523.399322331</v>
      </c>
      <c r="G46" s="84">
        <f>SEKTOR_USD!G46*2.5613</f>
        <v>57818303.528829157</v>
      </c>
      <c r="H46" s="85">
        <f>(G46-F46)/F46*100</f>
        <v>31.652012803894408</v>
      </c>
      <c r="I46" s="86">
        <f t="shared" si="6"/>
        <v>100</v>
      </c>
      <c r="J46" s="84">
        <f>SEKTOR_USD!J46*2.0809</f>
        <v>290489422.45978487</v>
      </c>
      <c r="K46" s="84">
        <f>SEKTOR_USD!K46*2.3856</f>
        <v>341660967.49898976</v>
      </c>
      <c r="L46" s="85">
        <f>(K46-J46)/J46*100</f>
        <v>17.615631097992576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9"/>
      <c r="B52" s="140">
        <v>2016</v>
      </c>
      <c r="C52" s="140">
        <v>2017</v>
      </c>
    </row>
    <row r="53" spans="1:3" x14ac:dyDescent="0.2">
      <c r="A53" s="150" t="s">
        <v>228</v>
      </c>
      <c r="B53" s="141">
        <v>2.9453</v>
      </c>
      <c r="C53" s="141">
        <v>3.6615000000000002</v>
      </c>
    </row>
    <row r="54" spans="1:3" x14ac:dyDescent="0.2">
      <c r="A54" s="140" t="s">
        <v>229</v>
      </c>
      <c r="B54" s="141">
        <v>2.9735999999999998</v>
      </c>
      <c r="C54" s="141">
        <v>3.7017000000000002</v>
      </c>
    </row>
    <row r="55" spans="1:3" x14ac:dyDescent="0.2">
      <c r="A55" s="140" t="s">
        <v>227</v>
      </c>
      <c r="B55" s="141">
        <v>2.8191999999999999</v>
      </c>
      <c r="C55" s="141">
        <v>3.1459000000000001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2" t="s">
        <v>37</v>
      </c>
      <c r="B5" s="163"/>
      <c r="C5" s="163"/>
      <c r="D5" s="163"/>
      <c r="E5" s="163"/>
      <c r="F5" s="163"/>
      <c r="G5" s="164"/>
    </row>
    <row r="6" spans="1:7" ht="50.25" customHeight="1" x14ac:dyDescent="0.2">
      <c r="A6" s="70"/>
      <c r="B6" s="165" t="s">
        <v>223</v>
      </c>
      <c r="C6" s="165"/>
      <c r="D6" s="165" t="s">
        <v>224</v>
      </c>
      <c r="E6" s="165"/>
      <c r="F6" s="165" t="s">
        <v>124</v>
      </c>
      <c r="G6" s="165"/>
    </row>
    <row r="7" spans="1:7" ht="30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5">
        <f>SEKTOR_USD!D8</f>
        <v>-2.3598038566413262</v>
      </c>
      <c r="C8" s="145">
        <f>SEKTOR_TL!D8</f>
        <v>21.383077506165009</v>
      </c>
      <c r="D8" s="145">
        <f>SEKTOR_USD!H8</f>
        <v>5.2456897749408515</v>
      </c>
      <c r="E8" s="145">
        <f>SEKTOR_TL!H8</f>
        <v>31.015593839083461</v>
      </c>
      <c r="F8" s="145">
        <f>SEKTOR_USD!L8</f>
        <v>0.32463620260816756</v>
      </c>
      <c r="G8" s="145">
        <f>SEKTOR_TL!L8</f>
        <v>11.950650195014564</v>
      </c>
    </row>
    <row r="9" spans="1:7" s="23" customFormat="1" ht="15.75" x14ac:dyDescent="0.25">
      <c r="A9" s="75" t="s">
        <v>3</v>
      </c>
      <c r="B9" s="146">
        <f>SEKTOR_USD!D9</f>
        <v>-4.6279658056027841</v>
      </c>
      <c r="C9" s="146">
        <f>SEKTOR_TL!D9</f>
        <v>18.56337323966504</v>
      </c>
      <c r="D9" s="146">
        <f>SEKTOR_USD!H9</f>
        <v>3.1774902923122612</v>
      </c>
      <c r="E9" s="146">
        <f>SEKTOR_TL!H9</f>
        <v>28.440985948026764</v>
      </c>
      <c r="F9" s="146">
        <f>SEKTOR_USD!L9</f>
        <v>-2.3013802757634796</v>
      </c>
      <c r="G9" s="146">
        <f>SEKTOR_TL!L9</f>
        <v>9.0203205840222953</v>
      </c>
    </row>
    <row r="10" spans="1:7" ht="14.25" x14ac:dyDescent="0.2">
      <c r="A10" s="14" t="s">
        <v>4</v>
      </c>
      <c r="B10" s="147">
        <f>SEKTOR_USD!D10</f>
        <v>-0.92413071983705619</v>
      </c>
      <c r="C10" s="147">
        <f>SEKTOR_TL!D10</f>
        <v>23.1678590871275</v>
      </c>
      <c r="D10" s="147">
        <f>SEKTOR_USD!H10</f>
        <v>5.7417809667727946</v>
      </c>
      <c r="E10" s="147">
        <f>SEKTOR_TL!H10</f>
        <v>31.633155301554648</v>
      </c>
      <c r="F10" s="147">
        <f>SEKTOR_USD!L10</f>
        <v>5.3549777540733379</v>
      </c>
      <c r="G10" s="147">
        <f>SEKTOR_TL!L10</f>
        <v>17.563927538500035</v>
      </c>
    </row>
    <row r="11" spans="1:7" ht="14.25" x14ac:dyDescent="0.2">
      <c r="A11" s="14" t="s">
        <v>5</v>
      </c>
      <c r="B11" s="147">
        <f>SEKTOR_USD!D11</f>
        <v>6.0907941046834715</v>
      </c>
      <c r="C11" s="147">
        <f>SEKTOR_TL!D11</f>
        <v>31.88858269592183</v>
      </c>
      <c r="D11" s="147">
        <f>SEKTOR_USD!H11</f>
        <v>24.126016392393133</v>
      </c>
      <c r="E11" s="147">
        <f>SEKTOR_TL!H11</f>
        <v>54.518857573218227</v>
      </c>
      <c r="F11" s="147">
        <f>SEKTOR_USD!L11</f>
        <v>2.1514277240800443</v>
      </c>
      <c r="G11" s="147">
        <f>SEKTOR_TL!L11</f>
        <v>13.98913751318935</v>
      </c>
    </row>
    <row r="12" spans="1:7" ht="14.25" x14ac:dyDescent="0.2">
      <c r="A12" s="14" t="s">
        <v>6</v>
      </c>
      <c r="B12" s="147">
        <f>SEKTOR_USD!D12</f>
        <v>-4.8894891310933977</v>
      </c>
      <c r="C12" s="147">
        <f>SEKTOR_TL!D12</f>
        <v>18.238256050827271</v>
      </c>
      <c r="D12" s="147">
        <f>SEKTOR_USD!H12</f>
        <v>5.9886306321440408</v>
      </c>
      <c r="E12" s="147">
        <f>SEKTOR_TL!H12</f>
        <v>31.940447273004992</v>
      </c>
      <c r="F12" s="147">
        <f>SEKTOR_USD!L12</f>
        <v>1.8785183526574121</v>
      </c>
      <c r="G12" s="147">
        <f>SEKTOR_TL!L12</f>
        <v>13.684602328896489</v>
      </c>
    </row>
    <row r="13" spans="1:7" ht="14.25" x14ac:dyDescent="0.2">
      <c r="A13" s="14" t="s">
        <v>7</v>
      </c>
      <c r="B13" s="147">
        <f>SEKTOR_USD!D13</f>
        <v>-10.622098811559059</v>
      </c>
      <c r="C13" s="147">
        <f>SEKTOR_TL!D13</f>
        <v>11.111664414992196</v>
      </c>
      <c r="D13" s="147">
        <f>SEKTOR_USD!H13</f>
        <v>-2.2798161651381719</v>
      </c>
      <c r="E13" s="147">
        <f>SEKTOR_TL!H13</f>
        <v>21.647432237526264</v>
      </c>
      <c r="F13" s="147">
        <f>SEKTOR_USD!L13</f>
        <v>-3.8009678951326253</v>
      </c>
      <c r="G13" s="147">
        <f>SEKTOR_TL!L13</f>
        <v>7.346954844885893</v>
      </c>
    </row>
    <row r="14" spans="1:7" ht="14.25" x14ac:dyDescent="0.2">
      <c r="A14" s="14" t="s">
        <v>8</v>
      </c>
      <c r="B14" s="147">
        <f>SEKTOR_USD!D14</f>
        <v>-10.086388992343521</v>
      </c>
      <c r="C14" s="147">
        <f>SEKTOR_TL!D14</f>
        <v>11.777641226542029</v>
      </c>
      <c r="D14" s="147">
        <f>SEKTOR_USD!H14</f>
        <v>-11.519453152228644</v>
      </c>
      <c r="E14" s="147">
        <f>SEKTOR_TL!H14</f>
        <v>10.14542650874202</v>
      </c>
      <c r="F14" s="147">
        <f>SEKTOR_USD!L14</f>
        <v>-27.891554472057816</v>
      </c>
      <c r="G14" s="147">
        <f>SEKTOR_TL!L14</f>
        <v>-19.535343790311668</v>
      </c>
    </row>
    <row r="15" spans="1:7" ht="14.25" x14ac:dyDescent="0.2">
      <c r="A15" s="14" t="s">
        <v>9</v>
      </c>
      <c r="B15" s="147">
        <f>SEKTOR_USD!D15</f>
        <v>82.307684885036863</v>
      </c>
      <c r="C15" s="147">
        <f>SEKTOR_TL!D15</f>
        <v>126.63891223527742</v>
      </c>
      <c r="D15" s="147">
        <f>SEKTOR_USD!H15</f>
        <v>107.19576799692112</v>
      </c>
      <c r="E15" s="147">
        <f>SEKTOR_TL!H15</f>
        <v>157.92863007607039</v>
      </c>
      <c r="F15" s="147">
        <f>SEKTOR_USD!L15</f>
        <v>21.819462173257897</v>
      </c>
      <c r="G15" s="147">
        <f>SEKTOR_TL!L15</f>
        <v>35.936381260943534</v>
      </c>
    </row>
    <row r="16" spans="1:7" ht="14.25" x14ac:dyDescent="0.2">
      <c r="A16" s="14" t="s">
        <v>10</v>
      </c>
      <c r="B16" s="147">
        <f>SEKTOR_USD!D16</f>
        <v>-40.446248331905984</v>
      </c>
      <c r="C16" s="147">
        <f>SEKTOR_TL!D16</f>
        <v>-25.964736450369667</v>
      </c>
      <c r="D16" s="147">
        <f>SEKTOR_USD!H16</f>
        <v>-28.080283586028099</v>
      </c>
      <c r="E16" s="147">
        <f>SEKTOR_TL!H16</f>
        <v>-10.470401449556162</v>
      </c>
      <c r="F16" s="147">
        <f>SEKTOR_USD!L16</f>
        <v>3.5991736467274862</v>
      </c>
      <c r="G16" s="147">
        <f>SEKTOR_TL!L16</f>
        <v>15.604653935598758</v>
      </c>
    </row>
    <row r="17" spans="1:7" ht="14.25" x14ac:dyDescent="0.2">
      <c r="A17" s="11" t="s">
        <v>11</v>
      </c>
      <c r="B17" s="147">
        <f>SEKTOR_USD!D17</f>
        <v>-20.559327937971911</v>
      </c>
      <c r="C17" s="147">
        <f>SEKTOR_TL!D17</f>
        <v>-1.2419716989386949</v>
      </c>
      <c r="D17" s="147">
        <f>SEKTOR_USD!H17</f>
        <v>-8.4361766825842501</v>
      </c>
      <c r="E17" s="147">
        <f>SEKTOR_TL!H17</f>
        <v>13.983657779821741</v>
      </c>
      <c r="F17" s="147">
        <f>SEKTOR_USD!L17</f>
        <v>0.11676922924992238</v>
      </c>
      <c r="G17" s="147">
        <f>SEKTOR_TL!L17</f>
        <v>11.718694778056662</v>
      </c>
    </row>
    <row r="18" spans="1:7" s="23" customFormat="1" ht="15.75" x14ac:dyDescent="0.25">
      <c r="A18" s="75" t="s">
        <v>12</v>
      </c>
      <c r="B18" s="146">
        <f>SEKTOR_USD!D18</f>
        <v>19.687081298746183</v>
      </c>
      <c r="C18" s="146">
        <f>SEKTOR_TL!D18</f>
        <v>48.791039342463961</v>
      </c>
      <c r="D18" s="146">
        <f>SEKTOR_USD!H18</f>
        <v>23.652746691193343</v>
      </c>
      <c r="E18" s="146">
        <f>SEKTOR_TL!H18</f>
        <v>53.92970555111328</v>
      </c>
      <c r="F18" s="146">
        <f>SEKTOR_USD!L18</f>
        <v>11.796950469888682</v>
      </c>
      <c r="G18" s="146">
        <f>SEKTOR_TL!L18</f>
        <v>24.75242142566076</v>
      </c>
    </row>
    <row r="19" spans="1:7" ht="14.25" x14ac:dyDescent="0.2">
      <c r="A19" s="14" t="s">
        <v>13</v>
      </c>
      <c r="B19" s="147">
        <f>SEKTOR_USD!D19</f>
        <v>19.687081298746183</v>
      </c>
      <c r="C19" s="147">
        <f>SEKTOR_TL!D19</f>
        <v>48.791039342463961</v>
      </c>
      <c r="D19" s="147">
        <f>SEKTOR_USD!H19</f>
        <v>23.652746691193343</v>
      </c>
      <c r="E19" s="147">
        <f>SEKTOR_TL!H19</f>
        <v>53.92970555111328</v>
      </c>
      <c r="F19" s="147">
        <f>SEKTOR_USD!L19</f>
        <v>11.796950469888682</v>
      </c>
      <c r="G19" s="147">
        <f>SEKTOR_TL!L19</f>
        <v>24.75242142566076</v>
      </c>
    </row>
    <row r="20" spans="1:7" s="23" customFormat="1" ht="15.75" x14ac:dyDescent="0.25">
      <c r="A20" s="75" t="s">
        <v>114</v>
      </c>
      <c r="B20" s="146">
        <f>SEKTOR_USD!D20</f>
        <v>-3.4488573963995739</v>
      </c>
      <c r="C20" s="146">
        <f>SEKTOR_TL!D20</f>
        <v>20.029201997447785</v>
      </c>
      <c r="D20" s="146">
        <f>SEKTOR_USD!H20</f>
        <v>4.5872740601766049</v>
      </c>
      <c r="E20" s="146">
        <f>SEKTOR_TL!H20</f>
        <v>30.195961927816711</v>
      </c>
      <c r="F20" s="146">
        <f>SEKTOR_USD!L20</f>
        <v>4.9885817196203091</v>
      </c>
      <c r="G20" s="146">
        <f>SEKTOR_TL!L20</f>
        <v>17.155072088448346</v>
      </c>
    </row>
    <row r="21" spans="1:7" ht="14.25" x14ac:dyDescent="0.2">
      <c r="A21" s="14" t="s">
        <v>113</v>
      </c>
      <c r="B21" s="147">
        <f>SEKTOR_USD!D21</f>
        <v>-3.4488573963995739</v>
      </c>
      <c r="C21" s="147">
        <f>SEKTOR_TL!D21</f>
        <v>20.029201997447785</v>
      </c>
      <c r="D21" s="147">
        <f>SEKTOR_USD!H21</f>
        <v>4.5872740601766049</v>
      </c>
      <c r="E21" s="147">
        <f>SEKTOR_TL!H21</f>
        <v>30.195961927816711</v>
      </c>
      <c r="F21" s="147">
        <f>SEKTOR_USD!L21</f>
        <v>4.9885817196203091</v>
      </c>
      <c r="G21" s="147">
        <f>SEKTOR_TL!L21</f>
        <v>17.155072088448346</v>
      </c>
    </row>
    <row r="22" spans="1:7" ht="16.5" x14ac:dyDescent="0.25">
      <c r="A22" s="72" t="s">
        <v>14</v>
      </c>
      <c r="B22" s="145">
        <f>SEKTOR_USD!D22</f>
        <v>5.9698532213712063</v>
      </c>
      <c r="C22" s="145">
        <f>SEKTOR_TL!D22</f>
        <v>31.738232971191639</v>
      </c>
      <c r="D22" s="145">
        <f>SEKTOR_USD!H22</f>
        <v>9.7686123246446943</v>
      </c>
      <c r="E22" s="145">
        <f>SEKTOR_TL!H22</f>
        <v>36.64597533028563</v>
      </c>
      <c r="F22" s="145">
        <f>SEKTOR_USD!L22</f>
        <v>1.17016890609449</v>
      </c>
      <c r="G22" s="145">
        <f>SEKTOR_TL!L22</f>
        <v>12.894166558485631</v>
      </c>
    </row>
    <row r="23" spans="1:7" s="23" customFormat="1" ht="15.75" x14ac:dyDescent="0.25">
      <c r="A23" s="75" t="s">
        <v>15</v>
      </c>
      <c r="B23" s="146">
        <f>SEKTOR_USD!D23</f>
        <v>1.7051171966564118</v>
      </c>
      <c r="C23" s="146">
        <f>SEKTOR_TL!D23</f>
        <v>26.436453541424466</v>
      </c>
      <c r="D23" s="146">
        <f>SEKTOR_USD!H23</f>
        <v>3.135605600892402</v>
      </c>
      <c r="E23" s="146">
        <f>SEKTOR_TL!H23</f>
        <v>28.38884559215208</v>
      </c>
      <c r="F23" s="146">
        <f>SEKTOR_USD!L23</f>
        <v>-1.1684377852054366</v>
      </c>
      <c r="G23" s="146">
        <f>SEKTOR_TL!L23</f>
        <v>10.28455291271362</v>
      </c>
    </row>
    <row r="24" spans="1:7" ht="14.25" x14ac:dyDescent="0.2">
      <c r="A24" s="14" t="s">
        <v>16</v>
      </c>
      <c r="B24" s="147">
        <f>SEKTOR_USD!D24</f>
        <v>0.94970416490179477</v>
      </c>
      <c r="C24" s="147">
        <f>SEKTOR_TL!D24</f>
        <v>25.497348928729835</v>
      </c>
      <c r="D24" s="147">
        <f>SEKTOR_USD!H24</f>
        <v>2.0591582592503901</v>
      </c>
      <c r="E24" s="147">
        <f>SEKTOR_TL!H24</f>
        <v>27.048825036409486</v>
      </c>
      <c r="F24" s="147">
        <f>SEKTOR_USD!L24</f>
        <v>-0.3188155292306557</v>
      </c>
      <c r="G24" s="147">
        <f>SEKTOR_TL!L24</f>
        <v>11.23263274212305</v>
      </c>
    </row>
    <row r="25" spans="1:7" ht="14.25" x14ac:dyDescent="0.2">
      <c r="A25" s="14" t="s">
        <v>17</v>
      </c>
      <c r="B25" s="147">
        <f>SEKTOR_USD!D25</f>
        <v>7.7541674576792827</v>
      </c>
      <c r="C25" s="147">
        <f>SEKTOR_TL!D25</f>
        <v>33.956433689706564</v>
      </c>
      <c r="D25" s="147">
        <f>SEKTOR_USD!H25</f>
        <v>5.6532883617321392</v>
      </c>
      <c r="E25" s="147">
        <f>SEKTOR_TL!H25</f>
        <v>31.522994864347559</v>
      </c>
      <c r="F25" s="147">
        <f>SEKTOR_USD!L25</f>
        <v>-2.4121154115284047</v>
      </c>
      <c r="G25" s="147">
        <f>SEKTOR_TL!L25</f>
        <v>8.8967530245718009</v>
      </c>
    </row>
    <row r="26" spans="1:7" ht="14.25" x14ac:dyDescent="0.2">
      <c r="A26" s="14" t="s">
        <v>18</v>
      </c>
      <c r="B26" s="147">
        <f>SEKTOR_USD!D26</f>
        <v>0.55966992129702309</v>
      </c>
      <c r="C26" s="147">
        <f>SEKTOR_TL!D26</f>
        <v>25.012471197103537</v>
      </c>
      <c r="D26" s="147">
        <f>SEKTOR_USD!H26</f>
        <v>6.0460411623242534</v>
      </c>
      <c r="E26" s="147">
        <f>SEKTOR_TL!H26</f>
        <v>32.011915042566493</v>
      </c>
      <c r="F26" s="147">
        <f>SEKTOR_USD!L26</f>
        <v>-3.6249342803707165</v>
      </c>
      <c r="G26" s="147">
        <f>SEKTOR_TL!L26</f>
        <v>7.5433879282710654</v>
      </c>
    </row>
    <row r="27" spans="1:7" s="23" customFormat="1" ht="15.75" x14ac:dyDescent="0.25">
      <c r="A27" s="75" t="s">
        <v>19</v>
      </c>
      <c r="B27" s="146">
        <f>SEKTOR_USD!D27</f>
        <v>18.603563680699718</v>
      </c>
      <c r="C27" s="146">
        <f>SEKTOR_TL!D27</f>
        <v>47.444045909374935</v>
      </c>
      <c r="D27" s="146">
        <f>SEKTOR_USD!H27</f>
        <v>20.950165093841356</v>
      </c>
      <c r="E27" s="146">
        <f>SEKTOR_TL!H27</f>
        <v>50.565384089276492</v>
      </c>
      <c r="F27" s="146">
        <f>SEKTOR_USD!L27</f>
        <v>-5.0980090927844373</v>
      </c>
      <c r="G27" s="146">
        <f>SEKTOR_TL!L27</f>
        <v>5.8996074045862192</v>
      </c>
    </row>
    <row r="28" spans="1:7" ht="14.25" x14ac:dyDescent="0.2">
      <c r="A28" s="14" t="s">
        <v>20</v>
      </c>
      <c r="B28" s="147">
        <f>SEKTOR_USD!D28</f>
        <v>18.603563680699718</v>
      </c>
      <c r="C28" s="147">
        <f>SEKTOR_TL!D28</f>
        <v>47.444045909374935</v>
      </c>
      <c r="D28" s="147">
        <f>SEKTOR_USD!H28</f>
        <v>20.950165093841356</v>
      </c>
      <c r="E28" s="147">
        <f>SEKTOR_TL!H28</f>
        <v>50.565384089276492</v>
      </c>
      <c r="F28" s="147">
        <f>SEKTOR_USD!L28</f>
        <v>-5.0980090927844373</v>
      </c>
      <c r="G28" s="147">
        <f>SEKTOR_TL!L28</f>
        <v>5.8996074045862192</v>
      </c>
    </row>
    <row r="29" spans="1:7" s="23" customFormat="1" ht="15.75" x14ac:dyDescent="0.25">
      <c r="A29" s="75" t="s">
        <v>21</v>
      </c>
      <c r="B29" s="146">
        <f>SEKTOR_USD!D29</f>
        <v>4.4093698955452272</v>
      </c>
      <c r="C29" s="146">
        <f>SEKTOR_TL!D29</f>
        <v>29.798291472019432</v>
      </c>
      <c r="D29" s="146">
        <f>SEKTOR_USD!H29</f>
        <v>8.7595892554140846</v>
      </c>
      <c r="E29" s="146">
        <f>SEKTOR_TL!H29</f>
        <v>35.389888198401394</v>
      </c>
      <c r="F29" s="146">
        <f>SEKTOR_USD!L29</f>
        <v>2.6637356360669489</v>
      </c>
      <c r="G29" s="146">
        <f>SEKTOR_TL!L29</f>
        <v>14.560813683847556</v>
      </c>
    </row>
    <row r="30" spans="1:7" ht="14.25" x14ac:dyDescent="0.2">
      <c r="A30" s="14" t="s">
        <v>22</v>
      </c>
      <c r="B30" s="147">
        <f>SEKTOR_USD!D30</f>
        <v>-9.053908001870111</v>
      </c>
      <c r="C30" s="147">
        <f>SEKTOR_TL!D30</f>
        <v>13.061187604370547</v>
      </c>
      <c r="D30" s="147">
        <f>SEKTOR_USD!H30</f>
        <v>-7.0989535406811521</v>
      </c>
      <c r="E30" s="147">
        <f>SEKTOR_TL!H30</f>
        <v>15.648306321785254</v>
      </c>
      <c r="F30" s="147">
        <f>SEKTOR_USD!L30</f>
        <v>-1.6305822256433498</v>
      </c>
      <c r="G30" s="147">
        <f>SEKTOR_TL!L30</f>
        <v>9.7688533542666871</v>
      </c>
    </row>
    <row r="31" spans="1:7" ht="14.25" x14ac:dyDescent="0.2">
      <c r="A31" s="14" t="s">
        <v>23</v>
      </c>
      <c r="B31" s="147">
        <f>SEKTOR_USD!D31</f>
        <v>12.457376982713587</v>
      </c>
      <c r="C31" s="147">
        <f>SEKTOR_TL!D31</f>
        <v>39.803308940415505</v>
      </c>
      <c r="D31" s="147">
        <f>SEKTOR_USD!H31</f>
        <v>23.000614177911956</v>
      </c>
      <c r="E31" s="147">
        <f>SEKTOR_TL!H31</f>
        <v>53.117895312878915</v>
      </c>
      <c r="F31" s="147">
        <f>SEKTOR_USD!L31</f>
        <v>16.384797641387149</v>
      </c>
      <c r="G31" s="147">
        <f>SEKTOR_TL!L31</f>
        <v>29.871926397573745</v>
      </c>
    </row>
    <row r="32" spans="1:7" ht="14.25" x14ac:dyDescent="0.2">
      <c r="A32" s="14" t="s">
        <v>24</v>
      </c>
      <c r="B32" s="147">
        <f>SEKTOR_USD!D32</f>
        <v>40.65492482124646</v>
      </c>
      <c r="C32" s="147">
        <f>SEKTOR_TL!D32</f>
        <v>74.857572143073341</v>
      </c>
      <c r="D32" s="147">
        <f>SEKTOR_USD!H32</f>
        <v>47.414009612879951</v>
      </c>
      <c r="E32" s="147">
        <f>SEKTOR_TL!H32</f>
        <v>83.509025889157186</v>
      </c>
      <c r="F32" s="147">
        <f>SEKTOR_USD!L32</f>
        <v>0.50969112181088883</v>
      </c>
      <c r="G32" s="147">
        <f>SEKTOR_TL!L32</f>
        <v>12.157150007131426</v>
      </c>
    </row>
    <row r="33" spans="1:7" ht="14.25" x14ac:dyDescent="0.2">
      <c r="A33" s="14" t="s">
        <v>107</v>
      </c>
      <c r="B33" s="147">
        <f>SEKTOR_USD!D33</f>
        <v>-12.594688330669317</v>
      </c>
      <c r="C33" s="147">
        <f>SEKTOR_TL!D33</f>
        <v>8.6594060629661858</v>
      </c>
      <c r="D33" s="147">
        <f>SEKTOR_USD!H33</f>
        <v>-8.5881492902923213</v>
      </c>
      <c r="E33" s="147">
        <f>SEKTOR_TL!H33</f>
        <v>13.794473961570125</v>
      </c>
      <c r="F33" s="147">
        <f>SEKTOR_USD!L33</f>
        <v>-4.6335559335710377</v>
      </c>
      <c r="G33" s="147">
        <f>SEKTOR_TL!L33</f>
        <v>6.4178832252337141</v>
      </c>
    </row>
    <row r="34" spans="1:7" ht="14.25" x14ac:dyDescent="0.2">
      <c r="A34" s="14" t="s">
        <v>25</v>
      </c>
      <c r="B34" s="147">
        <f>SEKTOR_USD!D34</f>
        <v>-0.843674447508032</v>
      </c>
      <c r="C34" s="147">
        <f>SEKTOR_TL!D34</f>
        <v>23.26787967624669</v>
      </c>
      <c r="D34" s="147">
        <f>SEKTOR_USD!H34</f>
        <v>1.2816276571226857</v>
      </c>
      <c r="E34" s="147">
        <f>SEKTOR_TL!H34</f>
        <v>26.080912395201462</v>
      </c>
      <c r="F34" s="147">
        <f>SEKTOR_USD!L34</f>
        <v>-2.3507378619651651</v>
      </c>
      <c r="G34" s="147">
        <f>SEKTOR_TL!L34</f>
        <v>8.965243246326553</v>
      </c>
    </row>
    <row r="35" spans="1:7" ht="14.25" x14ac:dyDescent="0.2">
      <c r="A35" s="14" t="s">
        <v>26</v>
      </c>
      <c r="B35" s="147">
        <f>SEKTOR_USD!D35</f>
        <v>-2.6935501911953586E-2</v>
      </c>
      <c r="C35" s="147">
        <f>SEKTOR_TL!D35</f>
        <v>24.283222646164866</v>
      </c>
      <c r="D35" s="147">
        <f>SEKTOR_USD!H35</f>
        <v>4.6378083991590495</v>
      </c>
      <c r="E35" s="147">
        <f>SEKTOR_TL!H35</f>
        <v>30.2588698382994</v>
      </c>
      <c r="F35" s="147">
        <f>SEKTOR_USD!L35</f>
        <v>-3.3364730895405468</v>
      </c>
      <c r="G35" s="147">
        <f>SEKTOR_TL!L35</f>
        <v>7.8652771380584587</v>
      </c>
    </row>
    <row r="36" spans="1:7" ht="14.25" x14ac:dyDescent="0.2">
      <c r="A36" s="14" t="s">
        <v>27</v>
      </c>
      <c r="B36" s="147">
        <f>SEKTOR_USD!D36</f>
        <v>27.527911448371807</v>
      </c>
      <c r="C36" s="147">
        <f>SEKTOR_TL!D36</f>
        <v>58.538501262422614</v>
      </c>
      <c r="D36" s="147">
        <f>SEKTOR_USD!H36</f>
        <v>31.316858094293249</v>
      </c>
      <c r="E36" s="147">
        <f>SEKTOR_TL!H36</f>
        <v>63.470410817744593</v>
      </c>
      <c r="F36" s="147">
        <f>SEKTOR_USD!L36</f>
        <v>0.46822315638484818</v>
      </c>
      <c r="G36" s="147">
        <f>SEKTOR_TL!L36</f>
        <v>12.110876570541691</v>
      </c>
    </row>
    <row r="37" spans="1:7" ht="14.25" x14ac:dyDescent="0.2">
      <c r="A37" s="14" t="s">
        <v>108</v>
      </c>
      <c r="B37" s="147">
        <f>SEKTOR_USD!D37</f>
        <v>-9.2599161916962078</v>
      </c>
      <c r="C37" s="147">
        <f>SEKTOR_TL!D37</f>
        <v>12.805085004619002</v>
      </c>
      <c r="D37" s="147">
        <f>SEKTOR_USD!H37</f>
        <v>-5.4024308061532151</v>
      </c>
      <c r="E37" s="147">
        <f>SEKTOR_TL!H37</f>
        <v>17.760230658078651</v>
      </c>
      <c r="F37" s="147">
        <f>SEKTOR_USD!L37</f>
        <v>-4.3244977274410195</v>
      </c>
      <c r="G37" s="147">
        <f>SEKTOR_TL!L37</f>
        <v>6.7627563135795041</v>
      </c>
    </row>
    <row r="38" spans="1:7" ht="14.25" x14ac:dyDescent="0.2">
      <c r="A38" s="11" t="s">
        <v>28</v>
      </c>
      <c r="B38" s="147">
        <f>SEKTOR_USD!D38</f>
        <v>63.95729823293749</v>
      </c>
      <c r="C38" s="147">
        <f>SEKTOR_TL!D38</f>
        <v>103.82631564862686</v>
      </c>
      <c r="D38" s="147">
        <f>SEKTOR_USD!H38</f>
        <v>39.320596635740237</v>
      </c>
      <c r="E38" s="147">
        <f>SEKTOR_TL!H38</f>
        <v>73.433902531113716</v>
      </c>
      <c r="F38" s="147">
        <f>SEKTOR_USD!L38</f>
        <v>1.3725891443449121</v>
      </c>
      <c r="G38" s="147">
        <f>SEKTOR_TL!L38</f>
        <v>13.120044051218324</v>
      </c>
    </row>
    <row r="39" spans="1:7" ht="14.25" x14ac:dyDescent="0.2">
      <c r="A39" s="11" t="s">
        <v>109</v>
      </c>
      <c r="B39" s="147">
        <f>SEKTOR_USD!D39</f>
        <v>-10.435144820027546</v>
      </c>
      <c r="C39" s="147">
        <f>SEKTOR_TL!D39</f>
        <v>11.344079462692818</v>
      </c>
      <c r="D39" s="147">
        <f>SEKTOR_USD!H39</f>
        <v>-12.783643868967987</v>
      </c>
      <c r="E39" s="147">
        <f>SEKTOR_TL!H39</f>
        <v>8.5716927260698217</v>
      </c>
      <c r="F39" s="147">
        <f>SEKTOR_USD!L39</f>
        <v>-3.9849280598576078</v>
      </c>
      <c r="G39" s="147">
        <f>SEKTOR_TL!L39</f>
        <v>7.1416766517075629</v>
      </c>
    </row>
    <row r="40" spans="1:7" ht="14.25" x14ac:dyDescent="0.2">
      <c r="A40" s="11" t="s">
        <v>29</v>
      </c>
      <c r="B40" s="147">
        <f>SEKTOR_USD!D40</f>
        <v>-3.4041394249610848</v>
      </c>
      <c r="C40" s="147">
        <f>SEKTOR_TL!D40</f>
        <v>20.084793907413502</v>
      </c>
      <c r="D40" s="147">
        <f>SEKTOR_USD!H40</f>
        <v>-0.96084940144674758</v>
      </c>
      <c r="E40" s="147">
        <f>SEKTOR_TL!H40</f>
        <v>23.289354240874562</v>
      </c>
      <c r="F40" s="147">
        <f>SEKTOR_USD!L40</f>
        <v>-2.9705193470925315</v>
      </c>
      <c r="G40" s="147">
        <f>SEKTOR_TL!L40</f>
        <v>8.2736390415655467</v>
      </c>
    </row>
    <row r="41" spans="1:7" ht="14.25" x14ac:dyDescent="0.2">
      <c r="A41" s="14" t="s">
        <v>30</v>
      </c>
      <c r="B41" s="147">
        <f>SEKTOR_USD!D41</f>
        <v>-3.9030956743830822</v>
      </c>
      <c r="C41" s="147">
        <f>SEKTOR_TL!D41</f>
        <v>19.464507923894462</v>
      </c>
      <c r="D41" s="147">
        <f>SEKTOR_USD!H41</f>
        <v>5.7540918260475076</v>
      </c>
      <c r="E41" s="147">
        <f>SEKTOR_TL!H41</f>
        <v>31.64848053284911</v>
      </c>
      <c r="F41" s="147">
        <f>SEKTOR_USD!L41</f>
        <v>-6.005795194661447</v>
      </c>
      <c r="G41" s="147">
        <f>SEKTOR_TL!L41</f>
        <v>4.8866234737211318</v>
      </c>
    </row>
    <row r="42" spans="1:7" ht="16.5" x14ac:dyDescent="0.25">
      <c r="A42" s="72" t="s">
        <v>31</v>
      </c>
      <c r="B42" s="145">
        <f>SEKTOR_USD!D42</f>
        <v>26.929816176323573</v>
      </c>
      <c r="C42" s="145">
        <f>SEKTOR_TL!D42</f>
        <v>57.794968909655644</v>
      </c>
      <c r="D42" s="145">
        <f>SEKTOR_USD!H42</f>
        <v>32.809394651128017</v>
      </c>
      <c r="E42" s="145">
        <f>SEKTOR_TL!H42</f>
        <v>65.328401997605823</v>
      </c>
      <c r="F42" s="145">
        <f>SEKTOR_USD!L42</f>
        <v>3.3160284822107986</v>
      </c>
      <c r="G42" s="145">
        <f>SEKTOR_TL!L42</f>
        <v>15.288696794192319</v>
      </c>
    </row>
    <row r="43" spans="1:7" ht="14.25" x14ac:dyDescent="0.2">
      <c r="A43" s="14" t="s">
        <v>32</v>
      </c>
      <c r="B43" s="147">
        <f>SEKTOR_USD!D43</f>
        <v>26.929816176323573</v>
      </c>
      <c r="C43" s="147">
        <f>SEKTOR_TL!D43</f>
        <v>57.794968909655644</v>
      </c>
      <c r="D43" s="147">
        <f>SEKTOR_USD!H43</f>
        <v>32.809394651128017</v>
      </c>
      <c r="E43" s="147">
        <f>SEKTOR_TL!H43</f>
        <v>65.328401997605823</v>
      </c>
      <c r="F43" s="147">
        <f>SEKTOR_USD!L43</f>
        <v>3.3160284822107986</v>
      </c>
      <c r="G43" s="147">
        <f>SEKTOR_TL!L43</f>
        <v>15.288696794192319</v>
      </c>
    </row>
    <row r="44" spans="1:7" ht="18" x14ac:dyDescent="0.25">
      <c r="A44" s="88" t="s">
        <v>40</v>
      </c>
      <c r="B44" s="148">
        <f>SEKTOR_USD!D44</f>
        <v>5.11773883897638</v>
      </c>
      <c r="C44" s="148">
        <f>SEKTOR_TL!D44</f>
        <v>30.678912422813294</v>
      </c>
      <c r="D44" s="148">
        <f>SEKTOR_USD!H44</f>
        <v>9.6052720499348396</v>
      </c>
      <c r="E44" s="148">
        <f>SEKTOR_TL!H44</f>
        <v>36.442640418093831</v>
      </c>
      <c r="F44" s="148">
        <f>SEKTOR_USD!L44</f>
        <v>1.1021485032604048</v>
      </c>
      <c r="G44" s="148">
        <f>SEKTOR_TL!L44</f>
        <v>12.818263683458753</v>
      </c>
    </row>
    <row r="45" spans="1:7" ht="14.25" hidden="1" x14ac:dyDescent="0.2">
      <c r="A45" s="82" t="s">
        <v>34</v>
      </c>
      <c r="B45" s="89"/>
      <c r="C45" s="89"/>
      <c r="D45" s="79">
        <f>SEKTOR_USD!H45</f>
        <v>94.948522258885532</v>
      </c>
      <c r="E45" s="79">
        <f>SEKTOR_TL!H45</f>
        <v>130.71881067446796</v>
      </c>
      <c r="F45" s="79">
        <f>SEKTOR_USD!L45</f>
        <v>28.793414843341942</v>
      </c>
      <c r="G45" s="79">
        <f>SEKTOR_TL!L45</f>
        <v>47.652251646055326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11.240887873419085</v>
      </c>
      <c r="E46" s="90">
        <f>SEKTOR_TL!H46</f>
        <v>31.652012803894408</v>
      </c>
      <c r="F46" s="90">
        <f>SEKTOR_USD!L46</f>
        <v>2.593212085769939</v>
      </c>
      <c r="G46" s="90">
        <f>SEKTOR_TL!L46</f>
        <v>17.615631097992576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K8" sqref="K8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9" t="s">
        <v>128</v>
      </c>
      <c r="D2" s="159"/>
      <c r="E2" s="159"/>
      <c r="F2" s="159"/>
      <c r="G2" s="159"/>
      <c r="H2" s="159"/>
      <c r="I2" s="159"/>
      <c r="J2" s="159"/>
      <c r="K2" s="159"/>
    </row>
    <row r="6" spans="1:13" ht="22.5" customHeight="1" x14ac:dyDescent="0.2">
      <c r="A6" s="166" t="s">
        <v>117</v>
      </c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8"/>
    </row>
    <row r="7" spans="1:13" ht="24" customHeight="1" x14ac:dyDescent="0.2">
      <c r="A7" s="92"/>
      <c r="B7" s="155" t="s">
        <v>130</v>
      </c>
      <c r="C7" s="155"/>
      <c r="D7" s="155"/>
      <c r="E7" s="155"/>
      <c r="F7" s="155" t="s">
        <v>131</v>
      </c>
      <c r="G7" s="155"/>
      <c r="H7" s="155"/>
      <c r="I7" s="155"/>
      <c r="J7" s="155" t="s">
        <v>106</v>
      </c>
      <c r="K7" s="155"/>
      <c r="L7" s="155"/>
      <c r="M7" s="155"/>
    </row>
    <row r="8" spans="1:13" ht="60" x14ac:dyDescent="0.2">
      <c r="A8" s="93" t="s">
        <v>41</v>
      </c>
      <c r="B8" s="118">
        <v>2016</v>
      </c>
      <c r="C8" s="119">
        <v>2017</v>
      </c>
      <c r="D8" s="120" t="s">
        <v>125</v>
      </c>
      <c r="E8" s="120" t="s">
        <v>126</v>
      </c>
      <c r="F8" s="119">
        <v>2016</v>
      </c>
      <c r="G8" s="121">
        <v>2017</v>
      </c>
      <c r="H8" s="120" t="s">
        <v>125</v>
      </c>
      <c r="I8" s="119" t="s">
        <v>126</v>
      </c>
      <c r="J8" s="119" t="s">
        <v>132</v>
      </c>
      <c r="K8" s="121" t="s">
        <v>133</v>
      </c>
      <c r="L8" s="120" t="s">
        <v>125</v>
      </c>
      <c r="M8" s="119" t="s">
        <v>126</v>
      </c>
    </row>
    <row r="9" spans="1:13" ht="22.5" customHeight="1" x14ac:dyDescent="0.25">
      <c r="A9" s="94" t="s">
        <v>201</v>
      </c>
      <c r="B9" s="124">
        <v>2754925.5875900001</v>
      </c>
      <c r="C9" s="124">
        <v>3010624.0627600001</v>
      </c>
      <c r="D9" s="108">
        <f>(C9-B9)/B9*100</f>
        <v>9.281502060231114</v>
      </c>
      <c r="E9" s="126">
        <f t="shared" ref="E9:E22" si="0">C9/C$22*100</f>
        <v>26.651731750413337</v>
      </c>
      <c r="F9" s="124">
        <v>5170610.3078199998</v>
      </c>
      <c r="G9" s="124">
        <v>5697719.6185400002</v>
      </c>
      <c r="H9" s="108">
        <f t="shared" ref="H9:H21" si="1">(G9-F9)/F9*100</f>
        <v>10.194334504822448</v>
      </c>
      <c r="I9" s="110">
        <f t="shared" ref="I9:I22" si="2">G9/G$22*100</f>
        <v>26.117601476497072</v>
      </c>
      <c r="J9" s="124">
        <v>36458922.44478</v>
      </c>
      <c r="K9" s="124">
        <v>35721771.670570001</v>
      </c>
      <c r="L9" s="108">
        <f t="shared" ref="L9:L22" si="3">(K9-J9)/J9*100</f>
        <v>-2.0218665961027051</v>
      </c>
      <c r="M9" s="126">
        <f t="shared" ref="M9:M22" si="4">K9/K$22*100</f>
        <v>26.750484789532091</v>
      </c>
    </row>
    <row r="10" spans="1:13" ht="22.5" customHeight="1" x14ac:dyDescent="0.25">
      <c r="A10" s="94" t="s">
        <v>202</v>
      </c>
      <c r="B10" s="124">
        <v>2042924.4046100001</v>
      </c>
      <c r="C10" s="124">
        <v>2252424.6070599998</v>
      </c>
      <c r="D10" s="108">
        <f t="shared" ref="D10:D22" si="5">(C10-B10)/B10*100</f>
        <v>10.254917018821063</v>
      </c>
      <c r="E10" s="126">
        <f t="shared" si="0"/>
        <v>19.939725174573823</v>
      </c>
      <c r="F10" s="124">
        <v>3606802.4596799999</v>
      </c>
      <c r="G10" s="124">
        <v>4344429.1241899999</v>
      </c>
      <c r="H10" s="108">
        <f t="shared" si="1"/>
        <v>20.450985956559517</v>
      </c>
      <c r="I10" s="110">
        <f t="shared" si="2"/>
        <v>19.914294859169726</v>
      </c>
      <c r="J10" s="124">
        <v>22200484.62872</v>
      </c>
      <c r="K10" s="124">
        <v>25262711.31992</v>
      </c>
      <c r="L10" s="108">
        <f t="shared" si="3"/>
        <v>13.793512810249659</v>
      </c>
      <c r="M10" s="126">
        <f t="shared" si="4"/>
        <v>18.918148325286484</v>
      </c>
    </row>
    <row r="11" spans="1:13" ht="22.5" customHeight="1" x14ac:dyDescent="0.25">
      <c r="A11" s="94" t="s">
        <v>203</v>
      </c>
      <c r="B11" s="124">
        <v>1479772.85304</v>
      </c>
      <c r="C11" s="124">
        <v>1435761.6757700001</v>
      </c>
      <c r="D11" s="108">
        <f t="shared" si="5"/>
        <v>-2.9741846648683046</v>
      </c>
      <c r="E11" s="126">
        <f t="shared" si="0"/>
        <v>12.710167142245558</v>
      </c>
      <c r="F11" s="124">
        <v>2880151.7244299999</v>
      </c>
      <c r="G11" s="124">
        <v>2779171.4560400001</v>
      </c>
      <c r="H11" s="108">
        <f t="shared" si="1"/>
        <v>-3.5060746117458268</v>
      </c>
      <c r="I11" s="110">
        <f t="shared" si="2"/>
        <v>12.73935844219521</v>
      </c>
      <c r="J11" s="124">
        <v>18405868.715670001</v>
      </c>
      <c r="K11" s="124">
        <v>18294348.142719999</v>
      </c>
      <c r="L11" s="108">
        <f t="shared" si="3"/>
        <v>-0.60589681841562726</v>
      </c>
      <c r="M11" s="126">
        <f t="shared" si="4"/>
        <v>13.699843508305676</v>
      </c>
    </row>
    <row r="12" spans="1:13" ht="22.5" customHeight="1" x14ac:dyDescent="0.25">
      <c r="A12" s="94" t="s">
        <v>204</v>
      </c>
      <c r="B12" s="124">
        <v>948333.70825000003</v>
      </c>
      <c r="C12" s="124">
        <v>916378.91758999997</v>
      </c>
      <c r="D12" s="108">
        <f t="shared" si="5"/>
        <v>-3.3695723754212614</v>
      </c>
      <c r="E12" s="126">
        <f t="shared" si="0"/>
        <v>8.1122998369158257</v>
      </c>
      <c r="F12" s="124">
        <v>1730989.60042</v>
      </c>
      <c r="G12" s="124">
        <v>1747017.3459699999</v>
      </c>
      <c r="H12" s="108">
        <f t="shared" si="1"/>
        <v>0.92592962696661907</v>
      </c>
      <c r="I12" s="110">
        <f t="shared" si="2"/>
        <v>8.0080990061536035</v>
      </c>
      <c r="J12" s="124">
        <v>11106740.08567</v>
      </c>
      <c r="K12" s="124">
        <v>11046593.55075</v>
      </c>
      <c r="L12" s="108">
        <f t="shared" si="3"/>
        <v>-0.5415318487339148</v>
      </c>
      <c r="M12" s="126">
        <f t="shared" si="4"/>
        <v>8.2723145839638015</v>
      </c>
    </row>
    <row r="13" spans="1:13" ht="22.5" customHeight="1" x14ac:dyDescent="0.25">
      <c r="A13" s="95" t="s">
        <v>205</v>
      </c>
      <c r="B13" s="124">
        <v>871683.80501000001</v>
      </c>
      <c r="C13" s="124">
        <v>846200.37970000005</v>
      </c>
      <c r="D13" s="108">
        <f t="shared" si="5"/>
        <v>-2.9234712361906983</v>
      </c>
      <c r="E13" s="126">
        <f t="shared" si="0"/>
        <v>7.491040082296772</v>
      </c>
      <c r="F13" s="124">
        <v>1660696.4878499999</v>
      </c>
      <c r="G13" s="124">
        <v>1713165.8263900001</v>
      </c>
      <c r="H13" s="108">
        <f t="shared" si="1"/>
        <v>3.1594779012225715</v>
      </c>
      <c r="I13" s="110">
        <f t="shared" si="2"/>
        <v>7.8529280681370324</v>
      </c>
      <c r="J13" s="124">
        <v>10285647.71672</v>
      </c>
      <c r="K13" s="124">
        <v>10955685.71902</v>
      </c>
      <c r="L13" s="108">
        <f t="shared" si="3"/>
        <v>6.5143005161532876</v>
      </c>
      <c r="M13" s="126">
        <f t="shared" si="4"/>
        <v>8.2042376533913384</v>
      </c>
    </row>
    <row r="14" spans="1:13" ht="22.5" customHeight="1" x14ac:dyDescent="0.25">
      <c r="A14" s="94" t="s">
        <v>206</v>
      </c>
      <c r="B14" s="124">
        <v>866991.16075000004</v>
      </c>
      <c r="C14" s="124">
        <v>1074578.7283399999</v>
      </c>
      <c r="D14" s="108">
        <f t="shared" si="5"/>
        <v>23.943446829426037</v>
      </c>
      <c r="E14" s="126">
        <f t="shared" si="0"/>
        <v>9.5127732375070142</v>
      </c>
      <c r="F14" s="124">
        <v>1596957.66518</v>
      </c>
      <c r="G14" s="124">
        <v>2074749.9237500001</v>
      </c>
      <c r="H14" s="108">
        <f t="shared" si="1"/>
        <v>29.91890574107023</v>
      </c>
      <c r="I14" s="110">
        <f t="shared" si="2"/>
        <v>9.5103822756691461</v>
      </c>
      <c r="J14" s="124">
        <v>10722416.277489999</v>
      </c>
      <c r="K14" s="124">
        <v>10488094.61796</v>
      </c>
      <c r="L14" s="108">
        <f t="shared" si="3"/>
        <v>-2.1853438018622708</v>
      </c>
      <c r="M14" s="126">
        <f t="shared" si="4"/>
        <v>7.8540789671990963</v>
      </c>
    </row>
    <row r="15" spans="1:13" ht="22.5" customHeight="1" x14ac:dyDescent="0.25">
      <c r="A15" s="94" t="s">
        <v>207</v>
      </c>
      <c r="B15" s="124">
        <v>700766.73363999999</v>
      </c>
      <c r="C15" s="124">
        <v>646184.87436999998</v>
      </c>
      <c r="D15" s="108">
        <f t="shared" si="5"/>
        <v>-7.7888770470716979</v>
      </c>
      <c r="E15" s="126">
        <f t="shared" si="0"/>
        <v>5.7203907143077517</v>
      </c>
      <c r="F15" s="124">
        <v>1230022.4941400001</v>
      </c>
      <c r="G15" s="124">
        <v>1263841.75927</v>
      </c>
      <c r="H15" s="108">
        <f t="shared" si="1"/>
        <v>2.7494834680763711</v>
      </c>
      <c r="I15" s="110">
        <f t="shared" si="2"/>
        <v>5.7932853155078572</v>
      </c>
      <c r="J15" s="124">
        <v>8301857.7088700002</v>
      </c>
      <c r="K15" s="124">
        <v>7806913.1429599999</v>
      </c>
      <c r="L15" s="108">
        <f t="shared" si="3"/>
        <v>-5.9618531570492221</v>
      </c>
      <c r="M15" s="126">
        <f t="shared" si="4"/>
        <v>5.8462585005548595</v>
      </c>
    </row>
    <row r="16" spans="1:13" ht="22.5" customHeight="1" x14ac:dyDescent="0.25">
      <c r="A16" s="94" t="s">
        <v>208</v>
      </c>
      <c r="B16" s="124">
        <v>456865.42439</v>
      </c>
      <c r="C16" s="124">
        <v>505003.95361999999</v>
      </c>
      <c r="D16" s="108">
        <f t="shared" si="5"/>
        <v>10.536697823932254</v>
      </c>
      <c r="E16" s="126">
        <f t="shared" si="0"/>
        <v>4.4705780676049018</v>
      </c>
      <c r="F16" s="124">
        <v>859475.42620999995</v>
      </c>
      <c r="G16" s="124">
        <v>969854.50095999998</v>
      </c>
      <c r="H16" s="108">
        <f t="shared" si="1"/>
        <v>12.8426097342579</v>
      </c>
      <c r="I16" s="110">
        <f t="shared" si="2"/>
        <v>4.4456861765954931</v>
      </c>
      <c r="J16" s="124">
        <v>6250344.0216300003</v>
      </c>
      <c r="K16" s="124">
        <v>6300418.2672699997</v>
      </c>
      <c r="L16" s="108">
        <f t="shared" si="3"/>
        <v>0.80114383251085031</v>
      </c>
      <c r="M16" s="126">
        <f t="shared" si="4"/>
        <v>4.7181098569405568</v>
      </c>
    </row>
    <row r="17" spans="1:13" ht="22.5" customHeight="1" x14ac:dyDescent="0.25">
      <c r="A17" s="94" t="s">
        <v>209</v>
      </c>
      <c r="B17" s="124">
        <v>171581.01968999999</v>
      </c>
      <c r="C17" s="124">
        <v>176621.22945000001</v>
      </c>
      <c r="D17" s="108">
        <f t="shared" si="5"/>
        <v>2.9375100865505455</v>
      </c>
      <c r="E17" s="126">
        <f t="shared" si="0"/>
        <v>1.5635501246921566</v>
      </c>
      <c r="F17" s="124">
        <v>331876.01166999998</v>
      </c>
      <c r="G17" s="124">
        <v>368709.97311000002</v>
      </c>
      <c r="H17" s="108">
        <f t="shared" si="1"/>
        <v>11.098711610595645</v>
      </c>
      <c r="I17" s="110">
        <f t="shared" si="2"/>
        <v>1.6901182899141154</v>
      </c>
      <c r="J17" s="124">
        <v>2114677.17301</v>
      </c>
      <c r="K17" s="124">
        <v>2185193.3569399999</v>
      </c>
      <c r="L17" s="108">
        <f t="shared" si="3"/>
        <v>3.3346075150387207</v>
      </c>
      <c r="M17" s="126">
        <f t="shared" si="4"/>
        <v>1.6363964866045313</v>
      </c>
    </row>
    <row r="18" spans="1:13" ht="22.5" customHeight="1" x14ac:dyDescent="0.25">
      <c r="A18" s="94" t="s">
        <v>210</v>
      </c>
      <c r="B18" s="124">
        <v>147357.32835</v>
      </c>
      <c r="C18" s="124">
        <v>137314.50335000001</v>
      </c>
      <c r="D18" s="108">
        <f t="shared" si="5"/>
        <v>-6.8152871068254424</v>
      </c>
      <c r="E18" s="126">
        <f t="shared" si="0"/>
        <v>1.2155849526328504</v>
      </c>
      <c r="F18" s="124">
        <v>266638.35320000001</v>
      </c>
      <c r="G18" s="124">
        <v>269278.98950000003</v>
      </c>
      <c r="H18" s="108">
        <f t="shared" si="1"/>
        <v>0.99034376274418601</v>
      </c>
      <c r="I18" s="110">
        <f t="shared" si="2"/>
        <v>1.2343396664992399</v>
      </c>
      <c r="J18" s="124">
        <v>2113570.5853300001</v>
      </c>
      <c r="K18" s="124">
        <v>1879518.3685300001</v>
      </c>
      <c r="L18" s="108">
        <f t="shared" si="3"/>
        <v>-11.073782840493902</v>
      </c>
      <c r="M18" s="126">
        <f t="shared" si="4"/>
        <v>1.4074897514232296</v>
      </c>
    </row>
    <row r="19" spans="1:13" ht="22.5" customHeight="1" x14ac:dyDescent="0.25">
      <c r="A19" s="94" t="s">
        <v>211</v>
      </c>
      <c r="B19" s="124">
        <v>113245.93153</v>
      </c>
      <c r="C19" s="124">
        <v>127748.92111</v>
      </c>
      <c r="D19" s="108">
        <f t="shared" si="5"/>
        <v>12.806631888720879</v>
      </c>
      <c r="E19" s="126">
        <f t="shared" si="0"/>
        <v>1.1309050568429782</v>
      </c>
      <c r="F19" s="124">
        <v>213281.0827</v>
      </c>
      <c r="G19" s="124">
        <v>257707.10581000001</v>
      </c>
      <c r="H19" s="108">
        <f t="shared" si="1"/>
        <v>20.829800068339583</v>
      </c>
      <c r="I19" s="110">
        <f t="shared" si="2"/>
        <v>1.1812956652527831</v>
      </c>
      <c r="J19" s="124">
        <v>1425825.7441199999</v>
      </c>
      <c r="K19" s="124">
        <v>1474191.31574</v>
      </c>
      <c r="L19" s="108">
        <f t="shared" si="3"/>
        <v>3.3921095771665022</v>
      </c>
      <c r="M19" s="126">
        <f t="shared" si="4"/>
        <v>1.103957909261613</v>
      </c>
    </row>
    <row r="20" spans="1:13" ht="22.5" customHeight="1" x14ac:dyDescent="0.25">
      <c r="A20" s="94" t="s">
        <v>212</v>
      </c>
      <c r="B20" s="124">
        <v>137038.77136000001</v>
      </c>
      <c r="C20" s="124">
        <v>107378.84411000001</v>
      </c>
      <c r="D20" s="108">
        <f t="shared" si="5"/>
        <v>-21.643456779164751</v>
      </c>
      <c r="E20" s="126">
        <f t="shared" si="0"/>
        <v>0.95057771718783679</v>
      </c>
      <c r="F20" s="124">
        <v>267343.51669000002</v>
      </c>
      <c r="G20" s="124">
        <v>211601.86085</v>
      </c>
      <c r="H20" s="108">
        <f t="shared" si="1"/>
        <v>-20.850199223134943</v>
      </c>
      <c r="I20" s="110">
        <f t="shared" si="2"/>
        <v>0.96995525286686923</v>
      </c>
      <c r="J20" s="124">
        <v>1876619.58938</v>
      </c>
      <c r="K20" s="124">
        <v>1276249.9505799999</v>
      </c>
      <c r="L20" s="108">
        <f t="shared" si="3"/>
        <v>-31.992079918463972</v>
      </c>
      <c r="M20" s="126">
        <f t="shared" si="4"/>
        <v>0.95572820982892204</v>
      </c>
    </row>
    <row r="21" spans="1:13" ht="22.5" customHeight="1" x14ac:dyDescent="0.25">
      <c r="A21" s="94" t="s">
        <v>213</v>
      </c>
      <c r="B21" s="124">
        <v>54717.370199999998</v>
      </c>
      <c r="C21" s="124">
        <v>59946.062039999997</v>
      </c>
      <c r="D21" s="108">
        <f t="shared" si="5"/>
        <v>9.5558171397645122</v>
      </c>
      <c r="E21" s="126">
        <f t="shared" si="0"/>
        <v>0.53067614277919828</v>
      </c>
      <c r="F21" s="124">
        <v>88970.444010000007</v>
      </c>
      <c r="G21" s="124">
        <v>118383.72382</v>
      </c>
      <c r="H21" s="108">
        <f t="shared" si="1"/>
        <v>33.05960775771112</v>
      </c>
      <c r="I21" s="110">
        <f t="shared" si="2"/>
        <v>0.54265550554183473</v>
      </c>
      <c r="J21" s="124">
        <v>818207.79478</v>
      </c>
      <c r="K21" s="124">
        <v>845223.83906999999</v>
      </c>
      <c r="L21" s="108">
        <f t="shared" si="3"/>
        <v>3.3018561375676061</v>
      </c>
      <c r="M21" s="126">
        <f t="shared" si="4"/>
        <v>0.63295145770778538</v>
      </c>
    </row>
    <row r="22" spans="1:13" ht="24" customHeight="1" x14ac:dyDescent="0.2">
      <c r="A22" s="113" t="s">
        <v>42</v>
      </c>
      <c r="B22" s="125">
        <f>SUM(B9:B21)</f>
        <v>10746204.098410003</v>
      </c>
      <c r="C22" s="125">
        <f>SUM(C9:C21)</f>
        <v>11296166.759269999</v>
      </c>
      <c r="D22" s="123">
        <f t="shared" si="5"/>
        <v>5.1177388389763445</v>
      </c>
      <c r="E22" s="127">
        <f t="shared" si="0"/>
        <v>100</v>
      </c>
      <c r="F22" s="111">
        <f>SUM(F9:F21)</f>
        <v>19903815.574000001</v>
      </c>
      <c r="G22" s="111">
        <f>SUM(G9:G21)</f>
        <v>21815631.208200004</v>
      </c>
      <c r="H22" s="123">
        <f>(G22-F22)/F22*100</f>
        <v>9.6052720499348556</v>
      </c>
      <c r="I22" s="115">
        <f t="shared" si="2"/>
        <v>100</v>
      </c>
      <c r="J22" s="125">
        <f>SUM(J9:J21)</f>
        <v>132081182.48616999</v>
      </c>
      <c r="K22" s="125">
        <f>SUM(K9:K21)</f>
        <v>133536913.26203002</v>
      </c>
      <c r="L22" s="123">
        <f t="shared" si="3"/>
        <v>1.1021485032604501</v>
      </c>
      <c r="M22" s="12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P14" sqref="P14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9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9"/>
      <c r="I26" s="169"/>
      <c r="N26" t="s">
        <v>43</v>
      </c>
    </row>
    <row r="27" spans="3:14" x14ac:dyDescent="0.2">
      <c r="H27" s="169"/>
      <c r="I27" s="169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9"/>
      <c r="I39" s="169"/>
    </row>
    <row r="40" spans="8:9" x14ac:dyDescent="0.2">
      <c r="H40" s="169"/>
      <c r="I40" s="169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9"/>
      <c r="I51" s="169"/>
    </row>
    <row r="52" spans="3:9" x14ac:dyDescent="0.2">
      <c r="H52" s="169"/>
      <c r="I52" s="169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2" t="s">
        <v>127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173</v>
      </c>
      <c r="C5" s="128">
        <v>1108737.64356</v>
      </c>
      <c r="D5" s="128">
        <v>1107111.09687</v>
      </c>
      <c r="E5" s="128">
        <v>0</v>
      </c>
      <c r="F5" s="128">
        <v>0</v>
      </c>
      <c r="G5" s="128">
        <v>0</v>
      </c>
      <c r="H5" s="128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8">
        <v>2215848.7404299998</v>
      </c>
      <c r="P5" s="99">
        <f t="shared" ref="P5:P24" si="0">O5/O$26*100</f>
        <v>10.157160795774329</v>
      </c>
    </row>
    <row r="6" spans="1:16" x14ac:dyDescent="0.2">
      <c r="A6" s="96" t="s">
        <v>100</v>
      </c>
      <c r="B6" s="97" t="s">
        <v>174</v>
      </c>
      <c r="C6" s="128">
        <v>667923.25549999997</v>
      </c>
      <c r="D6" s="128">
        <v>700213.48444000003</v>
      </c>
      <c r="E6" s="128">
        <v>0</v>
      </c>
      <c r="F6" s="128">
        <v>0</v>
      </c>
      <c r="G6" s="128">
        <v>0</v>
      </c>
      <c r="H6" s="128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8">
        <v>1368136.73994</v>
      </c>
      <c r="P6" s="99">
        <f t="shared" si="0"/>
        <v>6.271359865240794</v>
      </c>
    </row>
    <row r="7" spans="1:16" x14ac:dyDescent="0.2">
      <c r="A7" s="96" t="s">
        <v>99</v>
      </c>
      <c r="B7" s="97" t="s">
        <v>175</v>
      </c>
      <c r="C7" s="128">
        <v>623710.54789000005</v>
      </c>
      <c r="D7" s="128">
        <v>696661.67510999995</v>
      </c>
      <c r="E7" s="128">
        <v>0</v>
      </c>
      <c r="F7" s="128">
        <v>0</v>
      </c>
      <c r="G7" s="128">
        <v>0</v>
      </c>
      <c r="H7" s="128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8">
        <v>1320372.223</v>
      </c>
      <c r="P7" s="99">
        <f t="shared" si="0"/>
        <v>6.0524135671293449</v>
      </c>
    </row>
    <row r="8" spans="1:16" x14ac:dyDescent="0.2">
      <c r="A8" s="96" t="s">
        <v>98</v>
      </c>
      <c r="B8" s="97" t="s">
        <v>176</v>
      </c>
      <c r="C8" s="128">
        <v>611369.63422999997</v>
      </c>
      <c r="D8" s="128">
        <v>679130.61144000001</v>
      </c>
      <c r="E8" s="128">
        <v>0</v>
      </c>
      <c r="F8" s="128">
        <v>0</v>
      </c>
      <c r="G8" s="128">
        <v>0</v>
      </c>
      <c r="H8" s="12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8">
        <v>1290500.2456700001</v>
      </c>
      <c r="P8" s="99">
        <f t="shared" si="0"/>
        <v>5.9154843302674207</v>
      </c>
    </row>
    <row r="9" spans="1:16" x14ac:dyDescent="0.2">
      <c r="A9" s="96" t="s">
        <v>97</v>
      </c>
      <c r="B9" s="97" t="s">
        <v>177</v>
      </c>
      <c r="C9" s="128">
        <v>509489.74118999997</v>
      </c>
      <c r="D9" s="128">
        <v>607347.23592999997</v>
      </c>
      <c r="E9" s="128">
        <v>0</v>
      </c>
      <c r="F9" s="128">
        <v>0</v>
      </c>
      <c r="G9" s="128">
        <v>0</v>
      </c>
      <c r="H9" s="12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8">
        <v>1116836.9771199999</v>
      </c>
      <c r="P9" s="99">
        <f t="shared" si="0"/>
        <v>5.1194346221813953</v>
      </c>
    </row>
    <row r="10" spans="1:16" x14ac:dyDescent="0.2">
      <c r="A10" s="96" t="s">
        <v>96</v>
      </c>
      <c r="B10" s="97" t="s">
        <v>178</v>
      </c>
      <c r="C10" s="128">
        <v>499256.67119999998</v>
      </c>
      <c r="D10" s="128">
        <v>509004.12183000002</v>
      </c>
      <c r="E10" s="128">
        <v>0</v>
      </c>
      <c r="F10" s="128">
        <v>0</v>
      </c>
      <c r="G10" s="128">
        <v>0</v>
      </c>
      <c r="H10" s="12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8">
        <v>1008260.7930299999</v>
      </c>
      <c r="P10" s="99">
        <f t="shared" si="0"/>
        <v>4.6217355959474498</v>
      </c>
    </row>
    <row r="11" spans="1:16" x14ac:dyDescent="0.2">
      <c r="A11" s="96" t="s">
        <v>95</v>
      </c>
      <c r="B11" s="97" t="s">
        <v>179</v>
      </c>
      <c r="C11" s="128">
        <v>448824.40328999999</v>
      </c>
      <c r="D11" s="128">
        <v>436705.28912999999</v>
      </c>
      <c r="E11" s="128">
        <v>0</v>
      </c>
      <c r="F11" s="128">
        <v>0</v>
      </c>
      <c r="G11" s="128">
        <v>0</v>
      </c>
      <c r="H11" s="128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8">
        <v>885529.69241999998</v>
      </c>
      <c r="P11" s="99">
        <f t="shared" si="0"/>
        <v>4.0591522838319234</v>
      </c>
    </row>
    <row r="12" spans="1:16" x14ac:dyDescent="0.2">
      <c r="A12" s="96" t="s">
        <v>94</v>
      </c>
      <c r="B12" s="97" t="s">
        <v>180</v>
      </c>
      <c r="C12" s="128">
        <v>272749.84649000003</v>
      </c>
      <c r="D12" s="128">
        <v>286421.05962000001</v>
      </c>
      <c r="E12" s="128">
        <v>0</v>
      </c>
      <c r="F12" s="128">
        <v>0</v>
      </c>
      <c r="G12" s="128">
        <v>0</v>
      </c>
      <c r="H12" s="12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8">
        <v>559170.90610999998</v>
      </c>
      <c r="P12" s="99">
        <f t="shared" si="0"/>
        <v>2.5631662947245846</v>
      </c>
    </row>
    <row r="13" spans="1:16" x14ac:dyDescent="0.2">
      <c r="A13" s="96" t="s">
        <v>93</v>
      </c>
      <c r="B13" s="97" t="s">
        <v>182</v>
      </c>
      <c r="C13" s="128">
        <v>277061.84415999998</v>
      </c>
      <c r="D13" s="128">
        <v>269980.13542000001</v>
      </c>
      <c r="E13" s="128">
        <v>0</v>
      </c>
      <c r="F13" s="128">
        <v>0</v>
      </c>
      <c r="G13" s="128">
        <v>0</v>
      </c>
      <c r="H13" s="12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8">
        <v>547041.97958000004</v>
      </c>
      <c r="P13" s="99">
        <f t="shared" si="0"/>
        <v>2.5075688819601036</v>
      </c>
    </row>
    <row r="14" spans="1:16" x14ac:dyDescent="0.2">
      <c r="A14" s="96" t="s">
        <v>92</v>
      </c>
      <c r="B14" s="97" t="s">
        <v>181</v>
      </c>
      <c r="C14" s="128">
        <v>244144.47920999999</v>
      </c>
      <c r="D14" s="128">
        <v>276191.67595</v>
      </c>
      <c r="E14" s="128">
        <v>0</v>
      </c>
      <c r="F14" s="128">
        <v>0</v>
      </c>
      <c r="G14" s="128">
        <v>0</v>
      </c>
      <c r="H14" s="12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8">
        <v>520336.15516000002</v>
      </c>
      <c r="P14" s="99">
        <f t="shared" si="0"/>
        <v>2.3851528759086174</v>
      </c>
    </row>
    <row r="15" spans="1:16" x14ac:dyDescent="0.2">
      <c r="A15" s="96" t="s">
        <v>91</v>
      </c>
      <c r="B15" s="97" t="s">
        <v>214</v>
      </c>
      <c r="C15" s="128">
        <v>218987.31883999999</v>
      </c>
      <c r="D15" s="128">
        <v>254799.94023000001</v>
      </c>
      <c r="E15" s="128">
        <v>0</v>
      </c>
      <c r="F15" s="128">
        <v>0</v>
      </c>
      <c r="G15" s="128">
        <v>0</v>
      </c>
      <c r="H15" s="128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8">
        <v>473787.25906999997</v>
      </c>
      <c r="P15" s="99">
        <f t="shared" si="0"/>
        <v>2.1717788247718186</v>
      </c>
    </row>
    <row r="16" spans="1:16" x14ac:dyDescent="0.2">
      <c r="A16" s="96" t="s">
        <v>90</v>
      </c>
      <c r="B16" s="97" t="s">
        <v>215</v>
      </c>
      <c r="C16" s="128">
        <v>223454.82514</v>
      </c>
      <c r="D16" s="128">
        <v>244880.30348</v>
      </c>
      <c r="E16" s="128">
        <v>0</v>
      </c>
      <c r="F16" s="128">
        <v>0</v>
      </c>
      <c r="G16" s="128">
        <v>0</v>
      </c>
      <c r="H16" s="12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8">
        <v>468335.12861999997</v>
      </c>
      <c r="P16" s="99">
        <f t="shared" si="0"/>
        <v>2.1467869719211401</v>
      </c>
    </row>
    <row r="17" spans="1:16" x14ac:dyDescent="0.2">
      <c r="A17" s="96" t="s">
        <v>89</v>
      </c>
      <c r="B17" s="97" t="s">
        <v>216</v>
      </c>
      <c r="C17" s="128">
        <v>205348.92507999999</v>
      </c>
      <c r="D17" s="128">
        <v>237368.20529000001</v>
      </c>
      <c r="E17" s="128">
        <v>0</v>
      </c>
      <c r="F17" s="128">
        <v>0</v>
      </c>
      <c r="G17" s="128">
        <v>0</v>
      </c>
      <c r="H17" s="128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8">
        <v>442717.13037000003</v>
      </c>
      <c r="P17" s="99">
        <f t="shared" si="0"/>
        <v>2.0293574187465762</v>
      </c>
    </row>
    <row r="18" spans="1:16" x14ac:dyDescent="0.2">
      <c r="A18" s="96" t="s">
        <v>88</v>
      </c>
      <c r="B18" s="97" t="s">
        <v>217</v>
      </c>
      <c r="C18" s="128">
        <v>218460.85261999999</v>
      </c>
      <c r="D18" s="128">
        <v>212262.111</v>
      </c>
      <c r="E18" s="128">
        <v>0</v>
      </c>
      <c r="F18" s="128">
        <v>0</v>
      </c>
      <c r="G18" s="128">
        <v>0</v>
      </c>
      <c r="H18" s="12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8">
        <v>430722.96361999999</v>
      </c>
      <c r="P18" s="99">
        <f t="shared" si="0"/>
        <v>1.9743777271871974</v>
      </c>
    </row>
    <row r="19" spans="1:16" x14ac:dyDescent="0.2">
      <c r="A19" s="96" t="s">
        <v>87</v>
      </c>
      <c r="B19" s="97" t="s">
        <v>218</v>
      </c>
      <c r="C19" s="128">
        <v>194022.81666000001</v>
      </c>
      <c r="D19" s="128">
        <v>228696.80911999999</v>
      </c>
      <c r="E19" s="128">
        <v>0</v>
      </c>
      <c r="F19" s="128">
        <v>0</v>
      </c>
      <c r="G19" s="128">
        <v>0</v>
      </c>
      <c r="H19" s="12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8">
        <v>422719.62578</v>
      </c>
      <c r="P19" s="99">
        <f t="shared" si="0"/>
        <v>1.937691473355625</v>
      </c>
    </row>
    <row r="20" spans="1:16" x14ac:dyDescent="0.2">
      <c r="A20" s="96" t="s">
        <v>86</v>
      </c>
      <c r="B20" s="97" t="s">
        <v>172</v>
      </c>
      <c r="C20" s="128">
        <v>218056.23144</v>
      </c>
      <c r="D20" s="128">
        <v>179656.07517</v>
      </c>
      <c r="E20" s="128">
        <v>0</v>
      </c>
      <c r="F20" s="128">
        <v>0</v>
      </c>
      <c r="G20" s="128">
        <v>0</v>
      </c>
      <c r="H20" s="12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8">
        <v>397712.30661000003</v>
      </c>
      <c r="P20" s="99">
        <f t="shared" si="0"/>
        <v>1.8230611932076899</v>
      </c>
    </row>
    <row r="21" spans="1:16" x14ac:dyDescent="0.2">
      <c r="A21" s="96" t="s">
        <v>85</v>
      </c>
      <c r="B21" s="97" t="s">
        <v>219</v>
      </c>
      <c r="C21" s="128">
        <v>166209.27797</v>
      </c>
      <c r="D21" s="128">
        <v>198482.81117</v>
      </c>
      <c r="E21" s="128">
        <v>0</v>
      </c>
      <c r="F21" s="128">
        <v>0</v>
      </c>
      <c r="G21" s="128">
        <v>0</v>
      </c>
      <c r="H21" s="12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8">
        <v>364692.08914</v>
      </c>
      <c r="P21" s="99">
        <f t="shared" si="0"/>
        <v>1.6717008353300387</v>
      </c>
    </row>
    <row r="22" spans="1:16" x14ac:dyDescent="0.2">
      <c r="A22" s="96" t="s">
        <v>84</v>
      </c>
      <c r="B22" s="97" t="s">
        <v>220</v>
      </c>
      <c r="C22" s="128">
        <v>157101.51887</v>
      </c>
      <c r="D22" s="128">
        <v>205904.03685999999</v>
      </c>
      <c r="E22" s="128">
        <v>0</v>
      </c>
      <c r="F22" s="128">
        <v>0</v>
      </c>
      <c r="G22" s="128">
        <v>0</v>
      </c>
      <c r="H22" s="12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8">
        <v>363005.55573000002</v>
      </c>
      <c r="P22" s="99">
        <f t="shared" si="0"/>
        <v>1.6639699867751454</v>
      </c>
    </row>
    <row r="23" spans="1:16" x14ac:dyDescent="0.2">
      <c r="A23" s="96" t="s">
        <v>83</v>
      </c>
      <c r="B23" s="97" t="s">
        <v>221</v>
      </c>
      <c r="C23" s="128">
        <v>149800.11898</v>
      </c>
      <c r="D23" s="128">
        <v>171925.66456</v>
      </c>
      <c r="E23" s="128">
        <v>0</v>
      </c>
      <c r="F23" s="128">
        <v>0</v>
      </c>
      <c r="G23" s="128">
        <v>0</v>
      </c>
      <c r="H23" s="12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8">
        <v>321725.78353999997</v>
      </c>
      <c r="P23" s="99">
        <f t="shared" si="0"/>
        <v>1.4747489104008626</v>
      </c>
    </row>
    <row r="24" spans="1:16" x14ac:dyDescent="0.2">
      <c r="A24" s="96" t="s">
        <v>82</v>
      </c>
      <c r="B24" s="97" t="s">
        <v>222</v>
      </c>
      <c r="C24" s="128">
        <v>121751.55164999999</v>
      </c>
      <c r="D24" s="128">
        <v>147985.70886000001</v>
      </c>
      <c r="E24" s="128">
        <v>0</v>
      </c>
      <c r="F24" s="128">
        <v>0</v>
      </c>
      <c r="G24" s="128">
        <v>0</v>
      </c>
      <c r="H24" s="12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8">
        <v>269737.26050999999</v>
      </c>
      <c r="P24" s="99">
        <f t="shared" si="0"/>
        <v>1.2364403208677819</v>
      </c>
    </row>
    <row r="25" spans="1:16" x14ac:dyDescent="0.2">
      <c r="A25" s="100"/>
      <c r="B25" s="170" t="s">
        <v>81</v>
      </c>
      <c r="C25" s="17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9">
        <f>SUM(O5:O24)</f>
        <v>14787189.555449998</v>
      </c>
      <c r="P25" s="102">
        <f>SUM(P5:P24)</f>
        <v>67.782542775529848</v>
      </c>
    </row>
    <row r="26" spans="1:16" ht="13.5" customHeight="1" x14ac:dyDescent="0.2">
      <c r="A26" s="100"/>
      <c r="B26" s="171" t="s">
        <v>80</v>
      </c>
      <c r="C26" s="171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>
        <v>21815631.208199997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30" sqref="N30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2017-03-01T00:59:48Z</dcterms:modified>
</cp:coreProperties>
</file>