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hartleb/Documents/School/SENG-438/seng438-a5-maostar1010/"/>
    </mc:Choice>
  </mc:AlternateContent>
  <xr:revisionPtr revIDLastSave="0" documentId="13_ncr:1_{654F70F7-9E8B-6D4E-82BA-DABA42DB163C}" xr6:coauthVersionLast="47" xr6:coauthVersionMax="47" xr10:uidLastSave="{00000000-0000-0000-0000-000000000000}"/>
  <bookViews>
    <workbookView xWindow="0" yWindow="500" windowWidth="28800" windowHeight="17500" activeTab="2" xr2:uid="{F9672564-41B8-C440-A542-2FBADB1533E2}"/>
  </bookViews>
  <sheets>
    <sheet name="Failure Data" sheetId="1" r:id="rId1"/>
    <sheet name="Settings" sheetId="2" r:id="rId2"/>
    <sheet name="RDC Plot" sheetId="3" r:id="rId3"/>
  </sheets>
  <definedNames>
    <definedName name="_xlchart.v1.0" hidden="1">'Failure Data'!$C$9:$C$51</definedName>
    <definedName name="_xlchart.v1.1" hidden="1">Settings!$L$24:$L$69</definedName>
    <definedName name="_xlchart.v1.10" hidden="1">'Failure Data'!$C$15</definedName>
    <definedName name="_xlchart.v1.11" hidden="1">'Failure Data'!$C$16</definedName>
    <definedName name="_xlchart.v1.12" hidden="1">'Failure Data'!$C$17</definedName>
    <definedName name="_xlchart.v1.13" hidden="1">'Failure Data'!$C$18</definedName>
    <definedName name="_xlchart.v1.14" hidden="1">'Failure Data'!$C$19</definedName>
    <definedName name="_xlchart.v1.15" hidden="1">'Failure Data'!$C$20</definedName>
    <definedName name="_xlchart.v1.16" hidden="1">'Failure Data'!$C$21</definedName>
    <definedName name="_xlchart.v1.17" hidden="1">'Failure Data'!$C$22</definedName>
    <definedName name="_xlchart.v1.18" hidden="1">'Failure Data'!$C$23</definedName>
    <definedName name="_xlchart.v1.19" hidden="1">'Failure Data'!$C$24</definedName>
    <definedName name="_xlchart.v1.2" hidden="1">Settings!$M$24:$M$69</definedName>
    <definedName name="_xlchart.v1.20" hidden="1">'Failure Data'!$C$25</definedName>
    <definedName name="_xlchart.v1.21" hidden="1">'Failure Data'!$C$26</definedName>
    <definedName name="_xlchart.v1.22" hidden="1">'Failure Data'!$C$27</definedName>
    <definedName name="_xlchart.v1.23" hidden="1">'Failure Data'!$C$28</definedName>
    <definedName name="_xlchart.v1.24" hidden="1">'Failure Data'!$C$29</definedName>
    <definedName name="_xlchart.v1.25" hidden="1">'Failure Data'!$C$30</definedName>
    <definedName name="_xlchart.v1.26" hidden="1">'Failure Data'!$C$31</definedName>
    <definedName name="_xlchart.v1.27" hidden="1">'Failure Data'!$C$32</definedName>
    <definedName name="_xlchart.v1.28" hidden="1">'Failure Data'!$C$33</definedName>
    <definedName name="_xlchart.v1.29" hidden="1">'Failure Data'!$C$34</definedName>
    <definedName name="_xlchart.v1.3" hidden="1">Settings!$N$24:$N$69</definedName>
    <definedName name="_xlchart.v1.30" hidden="1">'Failure Data'!$C$35</definedName>
    <definedName name="_xlchart.v1.31" hidden="1">'Failure Data'!$C$36</definedName>
    <definedName name="_xlchart.v1.32" hidden="1">'Failure Data'!$C$37</definedName>
    <definedName name="_xlchart.v1.33" hidden="1">'Failure Data'!$C$38</definedName>
    <definedName name="_xlchart.v1.34" hidden="1">'Failure Data'!$C$39</definedName>
    <definedName name="_xlchart.v1.35" hidden="1">'Failure Data'!$C$40</definedName>
    <definedName name="_xlchart.v1.36" hidden="1">'Failure Data'!$C$41</definedName>
    <definedName name="_xlchart.v1.37" hidden="1">'Failure Data'!$C$42</definedName>
    <definedName name="_xlchart.v1.38" hidden="1">'Failure Data'!$C$43</definedName>
    <definedName name="_xlchart.v1.39" hidden="1">'Failure Data'!$C$44</definedName>
    <definedName name="_xlchart.v1.4" hidden="1">Settings!$P$24:$P$68</definedName>
    <definedName name="_xlchart.v1.40" hidden="1">'Failure Data'!$C$45</definedName>
    <definedName name="_xlchart.v1.41" hidden="1">'Failure Data'!$C$46</definedName>
    <definedName name="_xlchart.v1.42" hidden="1">'Failure Data'!$C$47</definedName>
    <definedName name="_xlchart.v1.43" hidden="1">'Failure Data'!$C$48</definedName>
    <definedName name="_xlchart.v1.44" hidden="1">'Failure Data'!$C$49</definedName>
    <definedName name="_xlchart.v1.45" hidden="1">'Failure Data'!$C$50</definedName>
    <definedName name="_xlchart.v1.46" hidden="1">'Failure Data'!$C$51</definedName>
    <definedName name="_xlchart.v1.47" hidden="1">'Failure Data'!$C$9</definedName>
    <definedName name="_xlchart.v1.48" hidden="1">'Failure Data'!$C$9:$C$51</definedName>
    <definedName name="_xlchart.v1.49" hidden="1">Settings!$L$24:$L$69</definedName>
    <definedName name="_xlchart.v1.5" hidden="1">'Failure Data'!$C$10</definedName>
    <definedName name="_xlchart.v1.50" hidden="1">Settings!$M$24:$M$69</definedName>
    <definedName name="_xlchart.v1.51" hidden="1">Settings!$N$24:$N$69</definedName>
    <definedName name="_xlchart.v1.52" hidden="1">Settings!$P$24:$P$68</definedName>
    <definedName name="_xlchart.v1.53" hidden="1">'Failure Data'!$C$9:$C$51</definedName>
    <definedName name="_xlchart.v1.54" hidden="1">Settings!$L$24:$L$69</definedName>
    <definedName name="_xlchart.v1.55" hidden="1">Settings!$M$24:$M$69</definedName>
    <definedName name="_xlchart.v1.56" hidden="1">Settings!$N$24:$N$69</definedName>
    <definedName name="_xlchart.v1.57" hidden="1">Settings!$P$24:$P$68</definedName>
    <definedName name="_xlchart.v1.58" hidden="1">'Failure Data'!$C$9:$C$51</definedName>
    <definedName name="_xlchart.v1.59" hidden="1">Settings!$L$24:$L$69</definedName>
    <definedName name="_xlchart.v1.6" hidden="1">'Failure Data'!$C$11</definedName>
    <definedName name="_xlchart.v1.60" hidden="1">Settings!$M$24:$M$69</definedName>
    <definedName name="_xlchart.v1.61" hidden="1">Settings!$N$24:$N$69</definedName>
    <definedName name="_xlchart.v1.62" hidden="1">Settings!$P$24:$P$68</definedName>
    <definedName name="_xlchart.v1.63" hidden="1">'Failure Data'!$C$9:$C$51</definedName>
    <definedName name="_xlchart.v1.64" hidden="1">Settings!$L$24:$L$69</definedName>
    <definedName name="_xlchart.v1.65" hidden="1">Settings!$M$24:$M$69</definedName>
    <definedName name="_xlchart.v1.66" hidden="1">Settings!$N$24:$N$69</definedName>
    <definedName name="_xlchart.v1.67" hidden="1">Settings!$P$24:$P$68</definedName>
    <definedName name="_xlchart.v1.68" hidden="1">'Failure Data'!$C$9:$C$51</definedName>
    <definedName name="_xlchart.v1.69" hidden="1">Settings!$L$24:$L$69</definedName>
    <definedName name="_xlchart.v1.7" hidden="1">'Failure Data'!$C$12</definedName>
    <definedName name="_xlchart.v1.70" hidden="1">Settings!$M$24:$M$69</definedName>
    <definedName name="_xlchart.v1.71" hidden="1">Settings!$N$24:$N$69</definedName>
    <definedName name="_xlchart.v1.72" hidden="1">Settings!$P$24:$P$68</definedName>
    <definedName name="_xlchart.v1.8" hidden="1">'Failure Data'!$C$13</definedName>
    <definedName name="_xlchart.v1.9" hidden="1">'Failure Data'!$C$14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9" i="2" l="1"/>
  <c r="M69" i="2"/>
  <c r="N69" i="2"/>
  <c r="I69" i="2"/>
  <c r="I68" i="2"/>
  <c r="R27" i="2"/>
  <c r="P25" i="2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H24" i="2"/>
  <c r="J24" i="2" s="1"/>
  <c r="N24" i="2" s="1"/>
  <c r="C24" i="2"/>
  <c r="C25" i="2" s="1"/>
  <c r="E69" i="2"/>
  <c r="F69" i="2"/>
  <c r="F24" i="2"/>
  <c r="F25" i="2" s="1"/>
  <c r="C69" i="2"/>
  <c r="B69" i="2"/>
  <c r="H18" i="2"/>
  <c r="F18" i="2"/>
  <c r="I16" i="2"/>
  <c r="G16" i="2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18" i="1"/>
  <c r="B19" i="1" s="1"/>
  <c r="E18" i="1"/>
  <c r="E19" i="1"/>
  <c r="B10" i="1"/>
  <c r="B11" i="1" s="1"/>
  <c r="B12" i="1" s="1"/>
  <c r="B13" i="1" s="1"/>
  <c r="B14" i="1" s="1"/>
  <c r="B15" i="1" s="1"/>
  <c r="B16" i="1" s="1"/>
  <c r="B17" i="1" s="1"/>
  <c r="E12" i="1"/>
  <c r="E13" i="1"/>
  <c r="E14" i="1"/>
  <c r="E15" i="1"/>
  <c r="E16" i="1"/>
  <c r="E17" i="1"/>
  <c r="E9" i="1"/>
  <c r="E10" i="1"/>
  <c r="E11" i="1"/>
  <c r="C10" i="2"/>
  <c r="F6" i="2" s="1"/>
  <c r="F15" i="2" s="1"/>
  <c r="C9" i="2"/>
  <c r="F7" i="2" s="1"/>
  <c r="H15" i="2" s="1"/>
  <c r="R35" i="2" l="1"/>
  <c r="S56" i="2"/>
  <c r="R67" i="2"/>
  <c r="S48" i="2"/>
  <c r="R59" i="2"/>
  <c r="S40" i="2"/>
  <c r="S64" i="2"/>
  <c r="R51" i="2"/>
  <c r="S32" i="2"/>
  <c r="R43" i="2"/>
  <c r="R64" i="2"/>
  <c r="R56" i="2"/>
  <c r="M56" i="2" s="1"/>
  <c r="R48" i="2"/>
  <c r="M48" i="2" s="1"/>
  <c r="R40" i="2"/>
  <c r="M40" i="2" s="1"/>
  <c r="R32" i="2"/>
  <c r="M32" i="2" s="1"/>
  <c r="R24" i="2"/>
  <c r="S61" i="2"/>
  <c r="S53" i="2"/>
  <c r="S45" i="2"/>
  <c r="S37" i="2"/>
  <c r="S29" i="2"/>
  <c r="F16" i="2"/>
  <c r="R63" i="2"/>
  <c r="R55" i="2"/>
  <c r="R47" i="2"/>
  <c r="R39" i="2"/>
  <c r="R31" i="2"/>
  <c r="S68" i="2"/>
  <c r="S60" i="2"/>
  <c r="S52" i="2"/>
  <c r="S44" i="2"/>
  <c r="S36" i="2"/>
  <c r="S28" i="2"/>
  <c r="G18" i="2"/>
  <c r="R62" i="2"/>
  <c r="M62" i="2" s="1"/>
  <c r="R54" i="2"/>
  <c r="R46" i="2"/>
  <c r="R38" i="2"/>
  <c r="R30" i="2"/>
  <c r="S67" i="2"/>
  <c r="M67" i="2" s="1"/>
  <c r="S59" i="2"/>
  <c r="S51" i="2"/>
  <c r="S43" i="2"/>
  <c r="M43" i="2" s="1"/>
  <c r="S35" i="2"/>
  <c r="M35" i="2" s="1"/>
  <c r="S27" i="2"/>
  <c r="M27" i="2" s="1"/>
  <c r="S17" i="2"/>
  <c r="I18" i="2"/>
  <c r="R61" i="2"/>
  <c r="R53" i="2"/>
  <c r="R45" i="2"/>
  <c r="R37" i="2"/>
  <c r="R29" i="2"/>
  <c r="S66" i="2"/>
  <c r="S58" i="2"/>
  <c r="S50" i="2"/>
  <c r="S42" i="2"/>
  <c r="S34" i="2"/>
  <c r="S26" i="2"/>
  <c r="T17" i="2"/>
  <c r="R68" i="2"/>
  <c r="M68" i="2" s="1"/>
  <c r="R60" i="2"/>
  <c r="M60" i="2" s="1"/>
  <c r="R52" i="2"/>
  <c r="M52" i="2" s="1"/>
  <c r="R44" i="2"/>
  <c r="M44" i="2" s="1"/>
  <c r="R36" i="2"/>
  <c r="M36" i="2" s="1"/>
  <c r="R28" i="2"/>
  <c r="M28" i="2" s="1"/>
  <c r="S65" i="2"/>
  <c r="S57" i="2"/>
  <c r="S49" i="2"/>
  <c r="S41" i="2"/>
  <c r="S33" i="2"/>
  <c r="S25" i="2"/>
  <c r="S24" i="2"/>
  <c r="R66" i="2"/>
  <c r="R58" i="2"/>
  <c r="R50" i="2"/>
  <c r="R42" i="2"/>
  <c r="M42" i="2" s="1"/>
  <c r="R34" i="2"/>
  <c r="R26" i="2"/>
  <c r="S63" i="2"/>
  <c r="S55" i="2"/>
  <c r="S47" i="2"/>
  <c r="S39" i="2"/>
  <c r="S31" i="2"/>
  <c r="R65" i="2"/>
  <c r="M65" i="2" s="1"/>
  <c r="R57" i="2"/>
  <c r="R49" i="2"/>
  <c r="R41" i="2"/>
  <c r="R33" i="2"/>
  <c r="R25" i="2"/>
  <c r="S62" i="2"/>
  <c r="S54" i="2"/>
  <c r="S46" i="2"/>
  <c r="S38" i="2"/>
  <c r="S30" i="2"/>
  <c r="H16" i="2"/>
  <c r="I24" i="2"/>
  <c r="L24" i="2" s="1"/>
  <c r="M24" i="2"/>
  <c r="F26" i="2"/>
  <c r="E26" i="2" s="1"/>
  <c r="H25" i="2"/>
  <c r="L14" i="2"/>
  <c r="C26" i="2"/>
  <c r="G17" i="2"/>
  <c r="I17" i="2"/>
  <c r="H19" i="2" s="1"/>
  <c r="M41" i="2" l="1"/>
  <c r="M58" i="2"/>
  <c r="M51" i="2"/>
  <c r="M25" i="2"/>
  <c r="M66" i="2"/>
  <c r="M59" i="2"/>
  <c r="M29" i="2"/>
  <c r="M50" i="2"/>
  <c r="M64" i="2"/>
  <c r="M33" i="2"/>
  <c r="M37" i="2"/>
  <c r="M31" i="2"/>
  <c r="M39" i="2"/>
  <c r="M55" i="2"/>
  <c r="M45" i="2"/>
  <c r="F27" i="2"/>
  <c r="E27" i="2" s="1"/>
  <c r="M30" i="2"/>
  <c r="M63" i="2"/>
  <c r="M54" i="2"/>
  <c r="M53" i="2"/>
  <c r="M47" i="2"/>
  <c r="M61" i="2"/>
  <c r="M49" i="2"/>
  <c r="M26" i="2"/>
  <c r="M38" i="2"/>
  <c r="H26" i="2"/>
  <c r="J26" i="2" s="1"/>
  <c r="N26" i="2" s="1"/>
  <c r="J25" i="2"/>
  <c r="N25" i="2" s="1"/>
  <c r="M57" i="2"/>
  <c r="M34" i="2"/>
  <c r="M46" i="2"/>
  <c r="F19" i="2"/>
  <c r="B24" i="2" s="1"/>
  <c r="M14" i="2"/>
  <c r="E25" i="2"/>
  <c r="B25" i="2"/>
  <c r="E24" i="2"/>
  <c r="I25" i="2"/>
  <c r="L25" i="2" s="1"/>
  <c r="C27" i="2"/>
  <c r="B26" i="2" l="1"/>
  <c r="F28" i="2"/>
  <c r="I26" i="2"/>
  <c r="L26" i="2" s="1"/>
  <c r="H27" i="2"/>
  <c r="J27" i="2" s="1"/>
  <c r="N27" i="2" s="1"/>
  <c r="F29" i="2"/>
  <c r="E28" i="2"/>
  <c r="B27" i="2"/>
  <c r="C28" i="2"/>
  <c r="H28" i="2" l="1"/>
  <c r="J28" i="2" s="1"/>
  <c r="N28" i="2" s="1"/>
  <c r="I27" i="2"/>
  <c r="L27" i="2" s="1"/>
  <c r="H29" i="2"/>
  <c r="J29" i="2" s="1"/>
  <c r="N29" i="2" s="1"/>
  <c r="I28" i="2"/>
  <c r="L28" i="2" s="1"/>
  <c r="F30" i="2"/>
  <c r="E29" i="2"/>
  <c r="C29" i="2"/>
  <c r="B28" i="2"/>
  <c r="H30" i="2" l="1"/>
  <c r="J30" i="2" s="1"/>
  <c r="N30" i="2" s="1"/>
  <c r="I29" i="2"/>
  <c r="L29" i="2" s="1"/>
  <c r="F31" i="2"/>
  <c r="E30" i="2"/>
  <c r="B29" i="2"/>
  <c r="C30" i="2"/>
  <c r="H31" i="2" l="1"/>
  <c r="J31" i="2" s="1"/>
  <c r="N31" i="2" s="1"/>
  <c r="I30" i="2"/>
  <c r="L30" i="2" s="1"/>
  <c r="F32" i="2"/>
  <c r="E31" i="2"/>
  <c r="B30" i="2"/>
  <c r="C31" i="2"/>
  <c r="H32" i="2" l="1"/>
  <c r="J32" i="2" s="1"/>
  <c r="N32" i="2" s="1"/>
  <c r="I31" i="2"/>
  <c r="L31" i="2" s="1"/>
  <c r="F33" i="2"/>
  <c r="E32" i="2"/>
  <c r="C32" i="2"/>
  <c r="B31" i="2"/>
  <c r="H33" i="2" l="1"/>
  <c r="J33" i="2" s="1"/>
  <c r="N33" i="2" s="1"/>
  <c r="I32" i="2"/>
  <c r="L32" i="2" s="1"/>
  <c r="E33" i="2"/>
  <c r="F34" i="2"/>
  <c r="B32" i="2"/>
  <c r="C33" i="2"/>
  <c r="H34" i="2" l="1"/>
  <c r="J34" i="2" s="1"/>
  <c r="N34" i="2" s="1"/>
  <c r="I33" i="2"/>
  <c r="L33" i="2" s="1"/>
  <c r="E34" i="2"/>
  <c r="F35" i="2"/>
  <c r="B33" i="2"/>
  <c r="C34" i="2"/>
  <c r="H35" i="2" l="1"/>
  <c r="J35" i="2" s="1"/>
  <c r="N35" i="2" s="1"/>
  <c r="I34" i="2"/>
  <c r="L34" i="2" s="1"/>
  <c r="E35" i="2"/>
  <c r="F36" i="2"/>
  <c r="B34" i="2"/>
  <c r="C35" i="2"/>
  <c r="H36" i="2" l="1"/>
  <c r="J36" i="2" s="1"/>
  <c r="N36" i="2" s="1"/>
  <c r="I35" i="2"/>
  <c r="L35" i="2" s="1"/>
  <c r="F37" i="2"/>
  <c r="E36" i="2"/>
  <c r="C36" i="2"/>
  <c r="B35" i="2"/>
  <c r="H37" i="2" l="1"/>
  <c r="J37" i="2" s="1"/>
  <c r="N37" i="2" s="1"/>
  <c r="I36" i="2"/>
  <c r="L36" i="2" s="1"/>
  <c r="F38" i="2"/>
  <c r="E37" i="2"/>
  <c r="B36" i="2"/>
  <c r="C37" i="2"/>
  <c r="H38" i="2" l="1"/>
  <c r="J38" i="2" s="1"/>
  <c r="N38" i="2" s="1"/>
  <c r="I37" i="2"/>
  <c r="L37" i="2" s="1"/>
  <c r="F39" i="2"/>
  <c r="E38" i="2"/>
  <c r="C38" i="2"/>
  <c r="B37" i="2"/>
  <c r="H39" i="2" l="1"/>
  <c r="J39" i="2" s="1"/>
  <c r="N39" i="2" s="1"/>
  <c r="I38" i="2"/>
  <c r="L38" i="2" s="1"/>
  <c r="F40" i="2"/>
  <c r="E39" i="2"/>
  <c r="C39" i="2"/>
  <c r="B38" i="2"/>
  <c r="H40" i="2" l="1"/>
  <c r="J40" i="2" s="1"/>
  <c r="N40" i="2" s="1"/>
  <c r="I39" i="2"/>
  <c r="L39" i="2" s="1"/>
  <c r="F41" i="2"/>
  <c r="E40" i="2"/>
  <c r="C40" i="2"/>
  <c r="B39" i="2"/>
  <c r="H41" i="2" l="1"/>
  <c r="J41" i="2" s="1"/>
  <c r="N41" i="2" s="1"/>
  <c r="I40" i="2"/>
  <c r="L40" i="2" s="1"/>
  <c r="E41" i="2"/>
  <c r="F42" i="2"/>
  <c r="C41" i="2"/>
  <c r="B40" i="2"/>
  <c r="H42" i="2" l="1"/>
  <c r="J42" i="2" s="1"/>
  <c r="N42" i="2" s="1"/>
  <c r="I41" i="2"/>
  <c r="L41" i="2" s="1"/>
  <c r="E42" i="2"/>
  <c r="F43" i="2"/>
  <c r="C42" i="2"/>
  <c r="B41" i="2"/>
  <c r="H43" i="2" l="1"/>
  <c r="J43" i="2" s="1"/>
  <c r="N43" i="2" s="1"/>
  <c r="I42" i="2"/>
  <c r="L42" i="2" s="1"/>
  <c r="E43" i="2"/>
  <c r="F44" i="2"/>
  <c r="B42" i="2"/>
  <c r="C43" i="2"/>
  <c r="H44" i="2" l="1"/>
  <c r="J44" i="2" s="1"/>
  <c r="N44" i="2" s="1"/>
  <c r="I43" i="2"/>
  <c r="L43" i="2" s="1"/>
  <c r="F45" i="2"/>
  <c r="E44" i="2"/>
  <c r="B43" i="2"/>
  <c r="C44" i="2"/>
  <c r="H45" i="2" l="1"/>
  <c r="J45" i="2" s="1"/>
  <c r="N45" i="2" s="1"/>
  <c r="I44" i="2"/>
  <c r="L44" i="2" s="1"/>
  <c r="F46" i="2"/>
  <c r="E45" i="2"/>
  <c r="B44" i="2"/>
  <c r="C45" i="2"/>
  <c r="H46" i="2" l="1"/>
  <c r="J46" i="2" s="1"/>
  <c r="N46" i="2" s="1"/>
  <c r="I45" i="2"/>
  <c r="L45" i="2" s="1"/>
  <c r="F47" i="2"/>
  <c r="E46" i="2"/>
  <c r="B45" i="2"/>
  <c r="C46" i="2"/>
  <c r="H47" i="2" l="1"/>
  <c r="J47" i="2" s="1"/>
  <c r="N47" i="2" s="1"/>
  <c r="I46" i="2"/>
  <c r="L46" i="2" s="1"/>
  <c r="F48" i="2"/>
  <c r="E47" i="2"/>
  <c r="B46" i="2"/>
  <c r="C47" i="2"/>
  <c r="H48" i="2" l="1"/>
  <c r="J48" i="2" s="1"/>
  <c r="N48" i="2" s="1"/>
  <c r="I47" i="2"/>
  <c r="L47" i="2" s="1"/>
  <c r="F49" i="2"/>
  <c r="E48" i="2"/>
  <c r="C48" i="2"/>
  <c r="B47" i="2"/>
  <c r="H49" i="2" l="1"/>
  <c r="J49" i="2" s="1"/>
  <c r="N49" i="2" s="1"/>
  <c r="I48" i="2"/>
  <c r="L48" i="2" s="1"/>
  <c r="E49" i="2"/>
  <c r="F50" i="2"/>
  <c r="B48" i="2"/>
  <c r="C49" i="2"/>
  <c r="H50" i="2" l="1"/>
  <c r="J50" i="2" s="1"/>
  <c r="N50" i="2" s="1"/>
  <c r="I49" i="2"/>
  <c r="L49" i="2" s="1"/>
  <c r="E50" i="2"/>
  <c r="F51" i="2"/>
  <c r="B49" i="2"/>
  <c r="C50" i="2"/>
  <c r="H51" i="2" l="1"/>
  <c r="J51" i="2" s="1"/>
  <c r="N51" i="2" s="1"/>
  <c r="I50" i="2"/>
  <c r="L50" i="2" s="1"/>
  <c r="E51" i="2"/>
  <c r="F52" i="2"/>
  <c r="C51" i="2"/>
  <c r="B50" i="2"/>
  <c r="H52" i="2" l="1"/>
  <c r="J52" i="2" s="1"/>
  <c r="N52" i="2" s="1"/>
  <c r="I51" i="2"/>
  <c r="L51" i="2" s="1"/>
  <c r="F53" i="2"/>
  <c r="E52" i="2"/>
  <c r="C52" i="2"/>
  <c r="B51" i="2"/>
  <c r="H53" i="2" l="1"/>
  <c r="J53" i="2" s="1"/>
  <c r="N53" i="2" s="1"/>
  <c r="I52" i="2"/>
  <c r="L52" i="2" s="1"/>
  <c r="F54" i="2"/>
  <c r="E53" i="2"/>
  <c r="C53" i="2"/>
  <c r="B52" i="2"/>
  <c r="H54" i="2" l="1"/>
  <c r="J54" i="2" s="1"/>
  <c r="N54" i="2" s="1"/>
  <c r="I53" i="2"/>
  <c r="L53" i="2" s="1"/>
  <c r="F55" i="2"/>
  <c r="E54" i="2"/>
  <c r="C54" i="2"/>
  <c r="B53" i="2"/>
  <c r="H55" i="2" l="1"/>
  <c r="J55" i="2" s="1"/>
  <c r="N55" i="2" s="1"/>
  <c r="I54" i="2"/>
  <c r="L54" i="2" s="1"/>
  <c r="F56" i="2"/>
  <c r="E55" i="2"/>
  <c r="B54" i="2"/>
  <c r="C55" i="2"/>
  <c r="H56" i="2" l="1"/>
  <c r="J56" i="2" s="1"/>
  <c r="N56" i="2" s="1"/>
  <c r="I55" i="2"/>
  <c r="L55" i="2" s="1"/>
  <c r="E56" i="2"/>
  <c r="F57" i="2"/>
  <c r="C56" i="2"/>
  <c r="B55" i="2"/>
  <c r="H57" i="2" l="1"/>
  <c r="J57" i="2" s="1"/>
  <c r="N57" i="2" s="1"/>
  <c r="I56" i="2"/>
  <c r="L56" i="2" s="1"/>
  <c r="E57" i="2"/>
  <c r="F58" i="2"/>
  <c r="B56" i="2"/>
  <c r="C57" i="2"/>
  <c r="H58" i="2" l="1"/>
  <c r="J58" i="2" s="1"/>
  <c r="N58" i="2" s="1"/>
  <c r="I57" i="2"/>
  <c r="L57" i="2" s="1"/>
  <c r="E58" i="2"/>
  <c r="F59" i="2"/>
  <c r="C58" i="2"/>
  <c r="B57" i="2"/>
  <c r="H59" i="2" l="1"/>
  <c r="J59" i="2" s="1"/>
  <c r="N59" i="2" s="1"/>
  <c r="I58" i="2"/>
  <c r="L58" i="2" s="1"/>
  <c r="E59" i="2"/>
  <c r="F60" i="2"/>
  <c r="B58" i="2"/>
  <c r="C59" i="2"/>
  <c r="H60" i="2" l="1"/>
  <c r="J60" i="2" s="1"/>
  <c r="N60" i="2" s="1"/>
  <c r="I59" i="2"/>
  <c r="L59" i="2" s="1"/>
  <c r="F61" i="2"/>
  <c r="E60" i="2"/>
  <c r="B59" i="2"/>
  <c r="C60" i="2"/>
  <c r="H61" i="2" l="1"/>
  <c r="J61" i="2" s="1"/>
  <c r="N61" i="2" s="1"/>
  <c r="I60" i="2"/>
  <c r="L60" i="2" s="1"/>
  <c r="F62" i="2"/>
  <c r="E61" i="2"/>
  <c r="C61" i="2"/>
  <c r="B60" i="2"/>
  <c r="H62" i="2" l="1"/>
  <c r="J62" i="2" s="1"/>
  <c r="N62" i="2" s="1"/>
  <c r="I61" i="2"/>
  <c r="L61" i="2" s="1"/>
  <c r="F63" i="2"/>
  <c r="E62" i="2"/>
  <c r="C62" i="2"/>
  <c r="B61" i="2"/>
  <c r="H63" i="2" l="1"/>
  <c r="J63" i="2" s="1"/>
  <c r="N63" i="2" s="1"/>
  <c r="I62" i="2"/>
  <c r="L62" i="2" s="1"/>
  <c r="F64" i="2"/>
  <c r="E63" i="2"/>
  <c r="C63" i="2"/>
  <c r="B62" i="2"/>
  <c r="H64" i="2" l="1"/>
  <c r="J64" i="2" s="1"/>
  <c r="N64" i="2" s="1"/>
  <c r="I63" i="2"/>
  <c r="L63" i="2" s="1"/>
  <c r="F65" i="2"/>
  <c r="E64" i="2"/>
  <c r="B63" i="2"/>
  <c r="C64" i="2"/>
  <c r="H65" i="2" l="1"/>
  <c r="J65" i="2" s="1"/>
  <c r="N65" i="2" s="1"/>
  <c r="I64" i="2"/>
  <c r="L64" i="2" s="1"/>
  <c r="E65" i="2"/>
  <c r="F66" i="2"/>
  <c r="C65" i="2"/>
  <c r="B64" i="2"/>
  <c r="H66" i="2" l="1"/>
  <c r="J66" i="2" s="1"/>
  <c r="N66" i="2" s="1"/>
  <c r="I65" i="2"/>
  <c r="L65" i="2" s="1"/>
  <c r="E66" i="2"/>
  <c r="F67" i="2"/>
  <c r="B65" i="2"/>
  <c r="C66" i="2"/>
  <c r="H67" i="2" l="1"/>
  <c r="J67" i="2" s="1"/>
  <c r="N67" i="2" s="1"/>
  <c r="I66" i="2"/>
  <c r="L66" i="2" s="1"/>
  <c r="E67" i="2"/>
  <c r="F68" i="2"/>
  <c r="E68" i="2" s="1"/>
  <c r="C67" i="2"/>
  <c r="B66" i="2"/>
  <c r="H68" i="2" l="1"/>
  <c r="I67" i="2"/>
  <c r="L67" i="2" s="1"/>
  <c r="B67" i="2"/>
  <c r="C68" i="2"/>
  <c r="B68" i="2" s="1"/>
  <c r="H69" i="2" l="1"/>
  <c r="J69" i="2" s="1"/>
  <c r="J68" i="2"/>
  <c r="N68" i="2" s="1"/>
  <c r="L68" i="2"/>
</calcChain>
</file>

<file path=xl/sharedStrings.xml><?xml version="1.0" encoding="utf-8"?>
<sst xmlns="http://schemas.openxmlformats.org/spreadsheetml/2006/main" count="60" uniqueCount="47">
  <si>
    <t>Cumulative Failure Count</t>
  </si>
  <si>
    <t>Occurrence</t>
  </si>
  <si>
    <t>Observation</t>
  </si>
  <si>
    <t>Failure Data</t>
  </si>
  <si>
    <t>Risk Profile</t>
  </si>
  <si>
    <t>Discrimination Ratio γ</t>
  </si>
  <si>
    <t>Developer's Risk α</t>
  </si>
  <si>
    <t>User's Risk β</t>
  </si>
  <si>
    <t>Errors</t>
  </si>
  <si>
    <t>Failure Count</t>
  </si>
  <si>
    <t>Normalized Failure Time</t>
  </si>
  <si>
    <t>A</t>
  </si>
  <si>
    <t>B</t>
  </si>
  <si>
    <t>Chart Data</t>
  </si>
  <si>
    <t>Chart Data (Calculated)</t>
  </si>
  <si>
    <t>Reject Offset</t>
  </si>
  <si>
    <t>Accept Offset</t>
  </si>
  <si>
    <t>Data Settings</t>
  </si>
  <si>
    <t>MTTF</t>
  </si>
  <si>
    <t>Time Interval</t>
  </si>
  <si>
    <t>Reject</t>
  </si>
  <si>
    <t>Accept</t>
  </si>
  <si>
    <t>Data</t>
  </si>
  <si>
    <t>X-Intercept</t>
  </si>
  <si>
    <t>Y-Intercept</t>
  </si>
  <si>
    <t>X-Top</t>
  </si>
  <si>
    <t>Y-Top</t>
  </si>
  <si>
    <t>Slope</t>
  </si>
  <si>
    <t>x</t>
  </si>
  <si>
    <t>y</t>
  </si>
  <si>
    <t>Hours</t>
  </si>
  <si>
    <t>Interval Count</t>
  </si>
  <si>
    <t>Reject Boundary Plot</t>
  </si>
  <si>
    <t>Accept Boundary Plot</t>
  </si>
  <si>
    <t>Boundary Region Data</t>
  </si>
  <si>
    <t>m</t>
  </si>
  <si>
    <t>b</t>
  </si>
  <si>
    <t>Accept y</t>
  </si>
  <si>
    <t>Reject  y</t>
  </si>
  <si>
    <t>b2</t>
  </si>
  <si>
    <t>Boundary Plotted Values</t>
  </si>
  <si>
    <t>R Ht</t>
  </si>
  <si>
    <t>C Ht</t>
  </si>
  <si>
    <t>A Ht</t>
  </si>
  <si>
    <t>Graph Info</t>
  </si>
  <si>
    <t>Interval Tick</t>
  </si>
  <si>
    <t>Boundary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</si>
</sst>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71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1" fillId="5" borderId="0" xfId="6"/>
    <xf numFmtId="0" fontId="1" fillId="10" borderId="0" xfId="11" applyAlignment="1">
      <alignment horizontal="right"/>
    </xf>
    <xf numFmtId="0" fontId="1" fillId="9" borderId="0" xfId="10"/>
    <xf numFmtId="0" fontId="6" fillId="8" borderId="0" xfId="9" applyAlignment="1">
      <alignment horizontal="left"/>
    </xf>
    <xf numFmtId="164" fontId="1" fillId="9" borderId="0" xfId="10" applyNumberFormat="1"/>
    <xf numFmtId="0" fontId="0" fillId="10" borderId="0" xfId="11" applyFont="1" applyAlignment="1">
      <alignment horizontal="right"/>
    </xf>
    <xf numFmtId="164" fontId="4" fillId="2" borderId="3" xfId="3" applyNumberFormat="1"/>
    <xf numFmtId="0" fontId="4" fillId="2" borderId="3" xfId="3"/>
    <xf numFmtId="0" fontId="6" fillId="11" borderId="0" xfId="12" applyAlignment="1">
      <alignment horizontal="center"/>
    </xf>
    <xf numFmtId="0" fontId="1" fillId="13" borderId="0" xfId="14" applyAlignment="1">
      <alignment horizontal="right"/>
    </xf>
    <xf numFmtId="0" fontId="0" fillId="7" borderId="0" xfId="8" applyFont="1" applyAlignment="1">
      <alignment horizontal="center"/>
    </xf>
    <xf numFmtId="0" fontId="1" fillId="7" borderId="0" xfId="8" applyAlignment="1">
      <alignment horizontal="center"/>
    </xf>
    <xf numFmtId="0" fontId="6" fillId="8" borderId="0" xfId="9"/>
    <xf numFmtId="0" fontId="4" fillId="2" borderId="3" xfId="3" applyAlignment="1">
      <alignment horizontal="center"/>
    </xf>
    <xf numFmtId="166" fontId="4" fillId="2" borderId="3" xfId="3" applyNumberFormat="1" applyAlignment="1">
      <alignment horizontal="center"/>
    </xf>
    <xf numFmtId="0" fontId="1" fillId="5" borderId="0" xfId="6" applyAlignment="1">
      <alignment horizontal="center"/>
    </xf>
    <xf numFmtId="0" fontId="1" fillId="6" borderId="0" xfId="7" applyAlignment="1">
      <alignment horizontal="center"/>
    </xf>
    <xf numFmtId="0" fontId="2" fillId="0" borderId="0" xfId="1" applyBorder="1" applyAlignment="1">
      <alignment horizontal="center"/>
    </xf>
    <xf numFmtId="166" fontId="5" fillId="3" borderId="4" xfId="4" applyNumberFormat="1" applyAlignment="1">
      <alignment horizontal="center"/>
    </xf>
    <xf numFmtId="166" fontId="1" fillId="5" borderId="0" xfId="6" applyNumberFormat="1" applyAlignment="1">
      <alignment horizontal="center"/>
    </xf>
    <xf numFmtId="166" fontId="1" fillId="6" borderId="0" xfId="7" applyNumberFormat="1" applyAlignment="1">
      <alignment horizontal="center"/>
    </xf>
    <xf numFmtId="0" fontId="1" fillId="6" borderId="0" xfId="7" applyBorder="1" applyAlignment="1">
      <alignment horizontal="center"/>
    </xf>
    <xf numFmtId="166" fontId="5" fillId="3" borderId="5" xfId="4" applyNumberFormat="1" applyBorder="1" applyAlignment="1">
      <alignment horizontal="center"/>
    </xf>
    <xf numFmtId="166" fontId="5" fillId="3" borderId="4" xfId="4" applyNumberFormat="1" applyBorder="1" applyAlignment="1">
      <alignment horizontal="center"/>
    </xf>
    <xf numFmtId="0" fontId="0" fillId="6" borderId="0" xfId="7" applyFont="1" applyAlignment="1">
      <alignment horizontal="center"/>
    </xf>
    <xf numFmtId="0" fontId="0" fillId="0" borderId="0" xfId="0" applyNumberFormat="1"/>
    <xf numFmtId="0" fontId="1" fillId="5" borderId="0" xfId="6" applyBorder="1" applyAlignment="1">
      <alignment horizontal="center"/>
    </xf>
    <xf numFmtId="0" fontId="1" fillId="6" borderId="0" xfId="7" applyNumberFormat="1" applyBorder="1" applyAlignment="1">
      <alignment horizontal="center"/>
    </xf>
    <xf numFmtId="0" fontId="1" fillId="5" borderId="0" xfId="6" applyNumberFormat="1" applyBorder="1" applyAlignment="1">
      <alignment horizontal="center"/>
    </xf>
    <xf numFmtId="166" fontId="1" fillId="6" borderId="0" xfId="7" applyNumberFormat="1" applyBorder="1" applyAlignment="1">
      <alignment horizontal="center"/>
    </xf>
    <xf numFmtId="166" fontId="1" fillId="5" borderId="0" xfId="6" applyNumberFormat="1" applyBorder="1" applyAlignment="1">
      <alignment horizontal="center"/>
    </xf>
    <xf numFmtId="0" fontId="1" fillId="9" borderId="0" xfId="10" applyAlignment="1">
      <alignment horizontal="center"/>
    </xf>
    <xf numFmtId="164" fontId="1" fillId="12" borderId="0" xfId="13" applyNumberFormat="1" applyAlignment="1">
      <alignment horizontal="center"/>
    </xf>
    <xf numFmtId="0" fontId="6" fillId="4" borderId="0" xfId="5"/>
    <xf numFmtId="0" fontId="6" fillId="4" borderId="0" xfId="5" applyAlignment="1">
      <alignment horizontal="center"/>
    </xf>
    <xf numFmtId="0" fontId="3" fillId="0" borderId="2" xfId="2" applyAlignment="1">
      <alignment horizontal="center"/>
    </xf>
    <xf numFmtId="0" fontId="3" fillId="0" borderId="2" xfId="2" applyAlignment="1">
      <alignment horizontal="center" vertical="center"/>
    </xf>
    <xf numFmtId="0" fontId="1" fillId="6" borderId="0" xfId="7" applyAlignment="1">
      <alignment horizontal="right"/>
    </xf>
    <xf numFmtId="0" fontId="1" fillId="5" borderId="0" xfId="6" applyAlignment="1">
      <alignment horizontal="right"/>
    </xf>
    <xf numFmtId="0" fontId="0" fillId="5" borderId="0" xfId="6" applyFont="1" applyAlignment="1">
      <alignment horizontal="right"/>
    </xf>
    <xf numFmtId="0" fontId="0" fillId="0" borderId="6" xfId="0" applyBorder="1"/>
    <xf numFmtId="164" fontId="1" fillId="6" borderId="0" xfId="7" applyNumberFormat="1"/>
    <xf numFmtId="0" fontId="3" fillId="0" borderId="7" xfId="2" applyBorder="1" applyAlignment="1">
      <alignment horizontal="center" vertical="center"/>
    </xf>
    <xf numFmtId="166" fontId="0" fillId="5" borderId="0" xfId="6" applyNumberFormat="1" applyFont="1" applyAlignment="1">
      <alignment horizontal="center"/>
    </xf>
    <xf numFmtId="166" fontId="1" fillId="6" borderId="0" xfId="7" applyNumberFormat="1" applyAlignment="1">
      <alignment horizontal="center"/>
    </xf>
    <xf numFmtId="0" fontId="2" fillId="0" borderId="0" xfId="1" applyBorder="1"/>
    <xf numFmtId="166" fontId="0" fillId="0" borderId="0" xfId="0" applyNumberFormat="1"/>
    <xf numFmtId="166" fontId="1" fillId="6" borderId="0" xfId="7" applyNumberFormat="1"/>
    <xf numFmtId="171" fontId="0" fillId="0" borderId="0" xfId="0" applyNumberForma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0" fontId="7" fillId="0" borderId="0" xfId="0" applyFont="1"/>
  </cellXfs>
  <cellStyles count="15">
    <cellStyle name="20% - Accent1" xfId="6" builtinId="30"/>
    <cellStyle name="20% - Accent2" xfId="10" builtinId="34"/>
    <cellStyle name="20% - Accent5" xfId="13" builtinId="46"/>
    <cellStyle name="40% - Accent1" xfId="7" builtinId="31"/>
    <cellStyle name="40% - Accent2" xfId="11" builtinId="35"/>
    <cellStyle name="40% - Accent5" xfId="14" builtinId="47"/>
    <cellStyle name="60% - Accent1" xfId="8" builtinId="32"/>
    <cellStyle name="Accent1" xfId="5" builtinId="29"/>
    <cellStyle name="Accent2" xfId="9" builtinId="33"/>
    <cellStyle name="Accent5" xfId="12" builtinId="45"/>
    <cellStyle name="Heading 1" xfId="1" builtinId="16"/>
    <cellStyle name="Heading 2" xfId="2" builtinId="17"/>
    <cellStyle name="Input" xfId="3" builtinId="20"/>
    <cellStyle name="Normal" xfId="0" builtinId="0"/>
    <cellStyle name="Output" xfId="4" builtinId="21"/>
  </cellStyles>
  <dxfs count="22">
    <dxf>
      <numFmt numFmtId="0" formatCode="General"/>
    </dxf>
    <dxf>
      <numFmt numFmtId="0" formatCode="General"/>
    </dxf>
    <dxf>
      <numFmt numFmtId="0" formatCode="General"/>
    </dxf>
    <dxf>
      <border outline="0">
        <top style="thick">
          <color theme="4"/>
        </top>
      </border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</dxf>
    <dxf>
      <numFmt numFmtId="171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ck">
          <color theme="4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ck">
          <color theme="4"/>
        </top>
      </border>
    </dxf>
  </dxfs>
  <tableStyles count="0" defaultTableStyle="TableStyleMedium2" defaultPivotStyle="PivotStyleLight16"/>
  <colors>
    <mruColors>
      <color rgb="FF00FF00"/>
      <color rgb="FF00FF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3546284017129438"/>
          <c:y val="2.718168812589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4198174706649E-2"/>
          <c:y val="0.11874122454681989"/>
          <c:w val="0.88005215123859193"/>
          <c:h val="0.74105969054521326"/>
        </c:manualLayout>
      </c:layout>
      <c:areaChart>
        <c:grouping val="stacked"/>
        <c:varyColors val="0"/>
        <c:ser>
          <c:idx val="0"/>
          <c:order val="0"/>
          <c:tx>
            <c:v>Accept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Settings!$P$24:$P$68</c:f>
              <c:numCache>
                <c:formatCode>0.0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Settings!$N$24:$N$69</c:f>
              <c:numCache>
                <c:formatCode>0.0000</c:formatCode>
                <c:ptCount val="46"/>
                <c:pt idx="0">
                  <c:v>-3.1699000000000002</c:v>
                </c:pt>
                <c:pt idx="1">
                  <c:v>-1.7299000000000002</c:v>
                </c:pt>
                <c:pt idx="2">
                  <c:v>-0.28990000000000027</c:v>
                </c:pt>
                <c:pt idx="3">
                  <c:v>1.1501000000000001</c:v>
                </c:pt>
                <c:pt idx="4">
                  <c:v>2.5900999999999996</c:v>
                </c:pt>
                <c:pt idx="5">
                  <c:v>4.0300999999999991</c:v>
                </c:pt>
                <c:pt idx="6">
                  <c:v>5.4701000000000004</c:v>
                </c:pt>
                <c:pt idx="7">
                  <c:v>6.9100999999999999</c:v>
                </c:pt>
                <c:pt idx="8">
                  <c:v>8.3500999999999994</c:v>
                </c:pt>
                <c:pt idx="9">
                  <c:v>9.7900999999999989</c:v>
                </c:pt>
                <c:pt idx="10">
                  <c:v>11.230099999999998</c:v>
                </c:pt>
                <c:pt idx="11">
                  <c:v>12.6701</c:v>
                </c:pt>
                <c:pt idx="12">
                  <c:v>14.110100000000001</c:v>
                </c:pt>
                <c:pt idx="13">
                  <c:v>15.550099999999999</c:v>
                </c:pt>
                <c:pt idx="14">
                  <c:v>16.990099999999998</c:v>
                </c:pt>
                <c:pt idx="15">
                  <c:v>18.430099999999996</c:v>
                </c:pt>
                <c:pt idx="16">
                  <c:v>19.870100000000001</c:v>
                </c:pt>
                <c:pt idx="17">
                  <c:v>21.310099999999998</c:v>
                </c:pt>
                <c:pt idx="18">
                  <c:v>22.750099999999996</c:v>
                </c:pt>
                <c:pt idx="19">
                  <c:v>24.190100000000001</c:v>
                </c:pt>
                <c:pt idx="20">
                  <c:v>25.630099999999999</c:v>
                </c:pt>
                <c:pt idx="21">
                  <c:v>27.070099999999996</c:v>
                </c:pt>
                <c:pt idx="22">
                  <c:v>28.510100000000001</c:v>
                </c:pt>
                <c:pt idx="23">
                  <c:v>29.950099999999999</c:v>
                </c:pt>
                <c:pt idx="24">
                  <c:v>31.390100000000004</c:v>
                </c:pt>
                <c:pt idx="25">
                  <c:v>32.830100000000002</c:v>
                </c:pt>
                <c:pt idx="26">
                  <c:v>34.270099999999999</c:v>
                </c:pt>
                <c:pt idx="27">
                  <c:v>35.710099999999997</c:v>
                </c:pt>
                <c:pt idx="28">
                  <c:v>37.150100000000002</c:v>
                </c:pt>
                <c:pt idx="29">
                  <c:v>38.5901</c:v>
                </c:pt>
                <c:pt idx="30">
                  <c:v>40.030099999999997</c:v>
                </c:pt>
                <c:pt idx="31">
                  <c:v>41.470100000000002</c:v>
                </c:pt>
                <c:pt idx="32">
                  <c:v>42.9101</c:v>
                </c:pt>
                <c:pt idx="33">
                  <c:v>44.350099999999998</c:v>
                </c:pt>
                <c:pt idx="34">
                  <c:v>45.790100000000002</c:v>
                </c:pt>
                <c:pt idx="35">
                  <c:v>47.2301</c:v>
                </c:pt>
                <c:pt idx="36">
                  <c:v>48.670099999999998</c:v>
                </c:pt>
                <c:pt idx="37">
                  <c:v>50.110100000000003</c:v>
                </c:pt>
                <c:pt idx="38">
                  <c:v>51.5501</c:v>
                </c:pt>
                <c:pt idx="39">
                  <c:v>52.990099999999998</c:v>
                </c:pt>
                <c:pt idx="40">
                  <c:v>54.430099999999996</c:v>
                </c:pt>
                <c:pt idx="41">
                  <c:v>55.870100000000001</c:v>
                </c:pt>
                <c:pt idx="42">
                  <c:v>57.310099999999998</c:v>
                </c:pt>
                <c:pt idx="43">
                  <c:v>58.750099999999996</c:v>
                </c:pt>
                <c:pt idx="44">
                  <c:v>60.190100000000001</c:v>
                </c:pt>
                <c:pt idx="45">
                  <c:v>61.630099999999999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764B-8E2F-892A661B2B1B}"/>
            </c:ext>
          </c:extLst>
        </c:ser>
        <c:ser>
          <c:idx val="1"/>
          <c:order val="1"/>
          <c:tx>
            <c:v>Continue Test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Settings!$P$24:$P$68</c:f>
              <c:numCache>
                <c:formatCode>0.0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Settings!$M$24:$M$69</c:f>
              <c:numCache>
                <c:formatCode>0.0000</c:formatCode>
                <c:ptCount val="46"/>
                <c:pt idx="0">
                  <c:v>4.3944491546724382</c:v>
                </c:pt>
                <c:pt idx="1">
                  <c:v>4.3944491546724382</c:v>
                </c:pt>
                <c:pt idx="2">
                  <c:v>4.3944491546724391</c:v>
                </c:pt>
                <c:pt idx="3">
                  <c:v>4.3944491546724382</c:v>
                </c:pt>
                <c:pt idx="4">
                  <c:v>4.3944491546724382</c:v>
                </c:pt>
                <c:pt idx="5">
                  <c:v>4.3944491546724382</c:v>
                </c:pt>
                <c:pt idx="6">
                  <c:v>4.3944491546724382</c:v>
                </c:pt>
                <c:pt idx="7">
                  <c:v>4.3944491546724382</c:v>
                </c:pt>
                <c:pt idx="8">
                  <c:v>4.3944491546724382</c:v>
                </c:pt>
                <c:pt idx="9">
                  <c:v>4.3944491546724382</c:v>
                </c:pt>
                <c:pt idx="10">
                  <c:v>4.3944491546724382</c:v>
                </c:pt>
                <c:pt idx="11">
                  <c:v>4.3944491546724382</c:v>
                </c:pt>
                <c:pt idx="12">
                  <c:v>4.39444915467244</c:v>
                </c:pt>
                <c:pt idx="13">
                  <c:v>4.3944491546724382</c:v>
                </c:pt>
                <c:pt idx="14">
                  <c:v>4.39444915467244</c:v>
                </c:pt>
                <c:pt idx="15">
                  <c:v>4.3944491546724382</c:v>
                </c:pt>
                <c:pt idx="16">
                  <c:v>4.39444915467244</c:v>
                </c:pt>
                <c:pt idx="17">
                  <c:v>4.3944491546724382</c:v>
                </c:pt>
                <c:pt idx="18">
                  <c:v>4.39444915467244</c:v>
                </c:pt>
                <c:pt idx="19">
                  <c:v>4.3944491546724382</c:v>
                </c:pt>
                <c:pt idx="20">
                  <c:v>4.39444915467244</c:v>
                </c:pt>
                <c:pt idx="21">
                  <c:v>4.3944491546724382</c:v>
                </c:pt>
                <c:pt idx="22">
                  <c:v>4.39444915467244</c:v>
                </c:pt>
                <c:pt idx="23">
                  <c:v>4.3944491546724382</c:v>
                </c:pt>
                <c:pt idx="24">
                  <c:v>4.3944491546724382</c:v>
                </c:pt>
                <c:pt idx="25">
                  <c:v>4.3944491546724382</c:v>
                </c:pt>
                <c:pt idx="26">
                  <c:v>4.3944491546724382</c:v>
                </c:pt>
                <c:pt idx="27">
                  <c:v>4.3944491546724365</c:v>
                </c:pt>
                <c:pt idx="28">
                  <c:v>4.3944491546724365</c:v>
                </c:pt>
                <c:pt idx="29">
                  <c:v>4.3944491546724365</c:v>
                </c:pt>
                <c:pt idx="30">
                  <c:v>4.3944491546724365</c:v>
                </c:pt>
                <c:pt idx="31">
                  <c:v>4.3944491546724365</c:v>
                </c:pt>
                <c:pt idx="32">
                  <c:v>4.3944491546724365</c:v>
                </c:pt>
                <c:pt idx="33">
                  <c:v>4.3944491546724365</c:v>
                </c:pt>
                <c:pt idx="34">
                  <c:v>4.3944491546724365</c:v>
                </c:pt>
                <c:pt idx="35">
                  <c:v>4.3944491546724365</c:v>
                </c:pt>
                <c:pt idx="36">
                  <c:v>4.3944491546724365</c:v>
                </c:pt>
                <c:pt idx="37">
                  <c:v>4.3944491546724365</c:v>
                </c:pt>
                <c:pt idx="38">
                  <c:v>4.3944491546724365</c:v>
                </c:pt>
                <c:pt idx="39">
                  <c:v>4.3944491546724365</c:v>
                </c:pt>
                <c:pt idx="40">
                  <c:v>4.3944491546724365</c:v>
                </c:pt>
                <c:pt idx="41">
                  <c:v>4.3944491546724365</c:v>
                </c:pt>
                <c:pt idx="42">
                  <c:v>4.3944491546724365</c:v>
                </c:pt>
                <c:pt idx="43">
                  <c:v>4.3944491546724365</c:v>
                </c:pt>
                <c:pt idx="44">
                  <c:v>4.3944491546724365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9-764B-8E2F-892A661B2B1B}"/>
            </c:ext>
          </c:extLst>
        </c:ser>
        <c:ser>
          <c:idx val="2"/>
          <c:order val="2"/>
          <c:tx>
            <c:v>Reject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Settings!$P$24:$P$68</c:f>
              <c:numCache>
                <c:formatCode>0.0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Settings!$L$24:$L$69</c:f>
              <c:numCache>
                <c:formatCode>0.0000</c:formatCode>
                <c:ptCount val="46"/>
                <c:pt idx="0">
                  <c:v>41.830100000000002</c:v>
                </c:pt>
                <c:pt idx="1">
                  <c:v>40.390100000000004</c:v>
                </c:pt>
                <c:pt idx="2">
                  <c:v>38.950099999999999</c:v>
                </c:pt>
                <c:pt idx="3">
                  <c:v>37.510100000000001</c:v>
                </c:pt>
                <c:pt idx="4">
                  <c:v>36.070099999999996</c:v>
                </c:pt>
                <c:pt idx="5">
                  <c:v>34.630099999999999</c:v>
                </c:pt>
                <c:pt idx="6">
                  <c:v>33.190100000000001</c:v>
                </c:pt>
                <c:pt idx="7">
                  <c:v>31.7501</c:v>
                </c:pt>
                <c:pt idx="8">
                  <c:v>30.310099999999998</c:v>
                </c:pt>
                <c:pt idx="9">
                  <c:v>28.870100000000001</c:v>
                </c:pt>
                <c:pt idx="10">
                  <c:v>27.430100000000003</c:v>
                </c:pt>
                <c:pt idx="11">
                  <c:v>25.990099999999998</c:v>
                </c:pt>
                <c:pt idx="12">
                  <c:v>24.5501</c:v>
                </c:pt>
                <c:pt idx="13">
                  <c:v>23.110100000000003</c:v>
                </c:pt>
                <c:pt idx="14">
                  <c:v>21.670099999999998</c:v>
                </c:pt>
                <c:pt idx="15">
                  <c:v>20.2301</c:v>
                </c:pt>
                <c:pt idx="16">
                  <c:v>18.790100000000002</c:v>
                </c:pt>
                <c:pt idx="17">
                  <c:v>17.350099999999998</c:v>
                </c:pt>
                <c:pt idx="18">
                  <c:v>15.9101</c:v>
                </c:pt>
                <c:pt idx="19">
                  <c:v>14.470100000000002</c:v>
                </c:pt>
                <c:pt idx="20">
                  <c:v>13.030100000000004</c:v>
                </c:pt>
                <c:pt idx="21">
                  <c:v>11.5901</c:v>
                </c:pt>
                <c:pt idx="22">
                  <c:v>10.150100000000002</c:v>
                </c:pt>
                <c:pt idx="23">
                  <c:v>8.7101000000000042</c:v>
                </c:pt>
                <c:pt idx="24">
                  <c:v>7.2700999999999993</c:v>
                </c:pt>
                <c:pt idx="25">
                  <c:v>5.8301000000000016</c:v>
                </c:pt>
                <c:pt idx="26">
                  <c:v>4.3901000000000039</c:v>
                </c:pt>
                <c:pt idx="27">
                  <c:v>2.9501000000000062</c:v>
                </c:pt>
                <c:pt idx="28">
                  <c:v>1.5101000000000013</c:v>
                </c:pt>
                <c:pt idx="29">
                  <c:v>7.0100000000003604E-2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9-764B-8E2F-892A661B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09968"/>
        <c:axId val="1"/>
      </c:areaChart>
      <c:scatterChart>
        <c:scatterStyle val="lineMarker"/>
        <c:varyColors val="0"/>
        <c:ser>
          <c:idx val="3"/>
          <c:order val="3"/>
          <c:tx>
            <c:v>Observable Failures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Settings!$P$24:$P$68</c:f>
              <c:numCache>
                <c:formatCode>0.0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'Failure Data'!$C$9:$C$51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9-764B-8E2F-892A661B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09968"/>
        <c:axId val="1"/>
      </c:scatterChart>
      <c:catAx>
        <c:axId val="114530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4028679529093947"/>
              <c:y val="0.907011215872693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"/>
        <c:crossesAt val="-1"/>
        <c:auto val="0"/>
        <c:lblAlgn val="ctr"/>
        <c:lblOffset val="100"/>
        <c:tickLblSkip val="2"/>
        <c:tickMarkSkip val="2"/>
        <c:noMultiLvlLbl val="0"/>
      </c:catAx>
      <c:valAx>
        <c:axId val="1"/>
        <c:scaling>
          <c:orientation val="minMax"/>
          <c:max val="4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2.0860462617611396E-2"/>
              <c:y val="0.429185150139494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145309968"/>
        <c:crosses val="autoZero"/>
        <c:crossBetween val="midCat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78001074225526"/>
          <c:y val="0.95517069853830394"/>
          <c:w val="0.52633222523848522"/>
          <c:h val="3.5515153174614039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0</xdr:rowOff>
    </xdr:from>
    <xdr:to>
      <xdr:col>18</xdr:col>
      <xdr:colOff>304800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8E185-5C40-1AE0-0B65-CED5FED6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DA845-ED9D-6448-9AD4-AE39610B2228}" name="Table2" displayName="Table2" ref="B8:E51" totalsRowShown="0" tableBorderDxfId="21">
  <autoFilter ref="B8:E51" xr:uid="{E20DA845-ED9D-6448-9AD4-AE39610B2228}"/>
  <tableColumns count="4">
    <tableColumn id="1" xr3:uid="{0CF8ED57-9D14-C64B-BD03-8FE62D1D7504}" name="Observation" dataDxfId="17">
      <calculatedColumnFormula>B8+1</calculatedColumnFormula>
    </tableColumn>
    <tableColumn id="2" xr3:uid="{6D7BD8F5-4596-6242-9838-AD51A8755E43}" name="Cumulative Failure Count" dataDxfId="20" dataCellStyle="40% - Accent1"/>
    <tableColumn id="3" xr3:uid="{0CFC9A7E-4962-374C-8DD0-55138FF8C4FE}" name="Occurrence" dataDxfId="19" dataCellStyle="40% - Accent1"/>
    <tableColumn id="4" xr3:uid="{C44E1990-E1E1-824A-AAE0-67D727A274FF}" name="Normalized Failure Time" dataDxfId="18" dataCellStyle="Output">
      <calculatedColumnFormula>D9/H$9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2410C8-3CE0-EB48-85F3-D8FE7E5BEEEF}" name="Table5" displayName="Table5" ref="B23:C69" totalsRowShown="0">
  <autoFilter ref="B23:C69" xr:uid="{C42410C8-3CE0-EB48-85F3-D8FE7E5BEEEF}"/>
  <tableColumns count="2">
    <tableColumn id="1" xr3:uid="{1512B52D-530B-1F43-B242-5042F6E22031}" name="x" dataDxfId="16">
      <calculatedColumnFormula>IF(ROWS(B$24:B24) &lt;= C$14, (C24 - G$17) / F$19, "")</calculatedColumnFormula>
    </tableColumn>
    <tableColumn id="2" xr3:uid="{EC0D634E-3243-B340-A9F9-6B8BC9F8BA09}" name="y" dataDxfId="15">
      <calculatedColumnFormula>IF(ROWS(C$24:C24) &lt;= C$14, IF(ISNUMBER(C23), C23 + 1, 0),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9ACDA3-9F57-C04D-9B52-D674349749E2}" name="Table6" displayName="Table6" ref="E23:F69" totalsRowShown="0" tableBorderDxfId="14">
  <autoFilter ref="E23:F69" xr:uid="{E99ACDA3-9F57-C04D-9B52-D674349749E2}"/>
  <tableColumns count="2">
    <tableColumn id="1" xr3:uid="{81F310B2-BECA-3C44-A4A4-3EBD87B69640}" name="x" dataDxfId="12">
      <calculatedColumnFormula>IF(ROWS(E$24:E24) &lt;= C$14, (F24 - I$17) / H$19, "")</calculatedColumnFormula>
    </tableColumn>
    <tableColumn id="2" xr3:uid="{7DD720E3-2839-754B-B772-F26BF7FE6EC6}" name="y" dataDxfId="13">
      <calculatedColumnFormula>IF(ROWS(F$24:F24) &lt;= C$14, IF(ISNUMBER(F23), F23 + 1, 0),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61DCC7-29F3-C94B-B4BA-DE0AF28B3BA2}" name="Table7" displayName="Table7" ref="H23:J68" totalsRowShown="0" tableBorderDxfId="3">
  <autoFilter ref="H23:J68" xr:uid="{E661DCC7-29F3-C94B-B4BA-DE0AF28B3BA2}"/>
  <tableColumns count="3">
    <tableColumn id="1" xr3:uid="{80311C09-48CB-3B46-8F04-3304A8C180A8}" name="x" dataDxfId="2">
      <calculatedColumnFormula>IF(ROWS(H$24:H24) &lt;= C$14, IF(ISNUMBER(H23), H23 + 1, 0), "")</calculatedColumnFormula>
    </tableColumn>
    <tableColumn id="2" xr3:uid="{842C670B-5C0A-3245-A497-32F896E9ED21}" name="Reject  y" dataDxfId="1">
      <calculatedColumnFormula>+(N$16*H24)+N$17</calculatedColumnFormula>
    </tableColumn>
    <tableColumn id="3" xr3:uid="{6578EE03-A703-BA47-A8C2-0C2E0CFE9E01}" name="Accept y" dataDxfId="0">
      <calculatedColumnFormula>+(N$16*H24) + N$18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AE6BA0-FA7E-8B4F-8B4C-D02DA8302915}" name="Table8" displayName="Table8" ref="L23:N69" totalsRowShown="0">
  <autoFilter ref="L23:N69" xr:uid="{38AE6BA0-FA7E-8B4F-8B4C-D02DA8302915}"/>
  <tableColumns count="3">
    <tableColumn id="1" xr3:uid="{1BF7E46C-0415-3E4A-808C-23EE0F5C86D2}" name="R Ht" dataDxfId="4">
      <calculatedColumnFormula>IF(C$14- I24 &gt; 0, C$14-I24, 0)</calculatedColumnFormula>
    </tableColumn>
    <tableColumn id="2" xr3:uid="{984406F8-093F-734F-A12F-081B42BC8834}" name="C Ht" dataDxfId="6">
      <calculatedColumnFormula>R24 - S24</calculatedColumnFormula>
    </tableColumn>
    <tableColumn id="3" xr3:uid="{71C0DB02-DB2F-6E48-B25D-F3D6FF014DA8}" name="A Ht" dataDxfId="5">
      <calculatedColumnFormula>J24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7733B8-34C7-F64A-A4C1-6223199C9F88}" name="Table10" displayName="Table10" ref="P23:P68" totalsRowShown="0" headerRowDxfId="11" dataDxfId="10">
  <autoFilter ref="P23:P68" xr:uid="{667733B8-34C7-F64A-A4C1-6223199C9F88}"/>
  <tableColumns count="1">
    <tableColumn id="1" xr3:uid="{D8A245A0-E358-7044-A5BE-96DC904F0455}" name="Interval Tick" dataDxfId="9">
      <calculatedColumnFormula>+P23+1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46D451-E1FB-0F47-9E28-C34ED8AE2809}" name="Table11" displayName="Table11" ref="R23:S68" totalsRowShown="0">
  <autoFilter ref="R23:S68" xr:uid="{9F46D451-E1FB-0F47-9E28-C34ED8AE2809}"/>
  <tableColumns count="2">
    <tableColumn id="1" xr3:uid="{837C32F5-FFE3-2B4C-8B17-C1CA350E7B59}" name="Accept" dataDxfId="8">
      <calculatedColumnFormula>IF( ((C$9 / (1 - C$6)) - (LN(C$6) / (1 - C$6)) * P24) &lt; C$14, ( (C$9 / (1 - C$6)) - (LN(C$6) / (1 - C$6)) * P24), C$14)</calculatedColumnFormula>
    </tableColumn>
    <tableColumn id="2" xr3:uid="{BDC8EF36-D7B9-AD42-A5EF-43576367A0E3}" name="Reject" dataDxfId="7">
      <calculatedColumnFormula>IF(( (C$10 / (1 - C$6)) - (LN(C$6) / (1 - C$6)) * P24)  &gt; -C$14, ( (C$10 / (1 - C$6)) - (LN(C$6) / (1 - C$6)) * P24), -C$14)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B5F6-D432-EB44-B123-6509CD368C01}">
  <dimension ref="B7:H51"/>
  <sheetViews>
    <sheetView topLeftCell="A33" workbookViewId="0">
      <selection activeCell="C51" sqref="C51"/>
    </sheetView>
  </sheetViews>
  <sheetFormatPr baseColWidth="10" defaultRowHeight="16" x14ac:dyDescent="0.2"/>
  <cols>
    <col min="2" max="2" width="25.6640625" customWidth="1"/>
    <col min="3" max="3" width="30.5" customWidth="1"/>
    <col min="4" max="4" width="15.6640625" customWidth="1"/>
    <col min="5" max="5" width="28.83203125" customWidth="1"/>
    <col min="7" max="7" width="17.6640625" customWidth="1"/>
    <col min="8" max="8" width="19.83203125" customWidth="1"/>
  </cols>
  <sheetData>
    <row r="7" spans="2:8" ht="20" x14ac:dyDescent="0.25">
      <c r="B7" s="21" t="s">
        <v>3</v>
      </c>
      <c r="C7" s="21"/>
      <c r="D7" s="21"/>
      <c r="E7" s="21"/>
      <c r="G7" s="16" t="s">
        <v>17</v>
      </c>
      <c r="H7" s="16"/>
    </row>
    <row r="8" spans="2:8" x14ac:dyDescent="0.2">
      <c r="B8" s="15" t="s">
        <v>2</v>
      </c>
      <c r="C8" s="14" t="s">
        <v>0</v>
      </c>
      <c r="D8" s="15" t="s">
        <v>1</v>
      </c>
      <c r="E8" s="14" t="s">
        <v>10</v>
      </c>
      <c r="G8" s="9" t="s">
        <v>19</v>
      </c>
      <c r="H8" s="17" t="s">
        <v>30</v>
      </c>
    </row>
    <row r="9" spans="2:8" x14ac:dyDescent="0.2">
      <c r="B9" s="19">
        <v>1</v>
      </c>
      <c r="C9" s="19">
        <v>0</v>
      </c>
      <c r="D9" s="23">
        <v>0</v>
      </c>
      <c r="E9" s="22">
        <f t="shared" ref="E9:E11" si="0">D9/H$9</f>
        <v>0</v>
      </c>
      <c r="G9" s="9" t="s">
        <v>18</v>
      </c>
      <c r="H9" s="18">
        <v>0.28570000000000001</v>
      </c>
    </row>
    <row r="10" spans="2:8" x14ac:dyDescent="0.2">
      <c r="B10" s="28">
        <f t="shared" ref="B9:B17" si="1">B9+1</f>
        <v>2</v>
      </c>
      <c r="C10" s="20">
        <v>1</v>
      </c>
      <c r="D10" s="24">
        <v>0.1111</v>
      </c>
      <c r="E10" s="22">
        <f t="shared" si="0"/>
        <v>0.38886944347217361</v>
      </c>
      <c r="G10" s="9" t="s">
        <v>31</v>
      </c>
      <c r="H10" s="17">
        <v>12</v>
      </c>
    </row>
    <row r="11" spans="2:8" x14ac:dyDescent="0.2">
      <c r="B11" s="19">
        <f t="shared" si="1"/>
        <v>3</v>
      </c>
      <c r="C11" s="19">
        <v>2</v>
      </c>
      <c r="D11" s="23">
        <v>0.22220000000000001</v>
      </c>
      <c r="E11" s="22">
        <f t="shared" si="0"/>
        <v>0.77773888694434723</v>
      </c>
    </row>
    <row r="12" spans="2:8" x14ac:dyDescent="0.2">
      <c r="B12" s="20">
        <f t="shared" si="1"/>
        <v>4</v>
      </c>
      <c r="C12" s="20">
        <v>3</v>
      </c>
      <c r="D12" s="24">
        <v>0.33329999999999999</v>
      </c>
      <c r="E12" s="27">
        <f t="shared" ref="E12:E17" si="2">D12/H$9</f>
        <v>1.1666083304165207</v>
      </c>
    </row>
    <row r="13" spans="2:8" x14ac:dyDescent="0.2">
      <c r="B13" s="19">
        <f t="shared" si="1"/>
        <v>5</v>
      </c>
      <c r="C13" s="19">
        <v>4</v>
      </c>
      <c r="D13" s="23">
        <v>0.44440000000000002</v>
      </c>
      <c r="E13" s="27">
        <f t="shared" si="2"/>
        <v>1.5554777738886945</v>
      </c>
    </row>
    <row r="14" spans="2:8" x14ac:dyDescent="0.2">
      <c r="B14" s="20">
        <f t="shared" si="1"/>
        <v>6</v>
      </c>
      <c r="C14" s="20">
        <v>5</v>
      </c>
      <c r="D14" s="24">
        <v>0.55549999999999999</v>
      </c>
      <c r="E14" s="27">
        <f t="shared" si="2"/>
        <v>1.944347217360868</v>
      </c>
    </row>
    <row r="15" spans="2:8" x14ac:dyDescent="0.2">
      <c r="B15" s="19">
        <f t="shared" si="1"/>
        <v>7</v>
      </c>
      <c r="C15" s="19">
        <v>6</v>
      </c>
      <c r="D15" s="23">
        <v>0.66659999999999997</v>
      </c>
      <c r="E15" s="27">
        <f t="shared" si="2"/>
        <v>2.3332166608330414</v>
      </c>
    </row>
    <row r="16" spans="2:8" x14ac:dyDescent="0.2">
      <c r="B16" s="20">
        <f t="shared" si="1"/>
        <v>8</v>
      </c>
      <c r="C16" s="20">
        <v>7</v>
      </c>
      <c r="D16" s="24">
        <v>0.77769999999999995</v>
      </c>
      <c r="E16" s="27">
        <f t="shared" si="2"/>
        <v>2.7220861043052151</v>
      </c>
    </row>
    <row r="17" spans="2:5" x14ac:dyDescent="0.2">
      <c r="B17" s="19">
        <f t="shared" si="1"/>
        <v>9</v>
      </c>
      <c r="C17" s="19">
        <v>8</v>
      </c>
      <c r="D17" s="23">
        <v>0.88880000000000003</v>
      </c>
      <c r="E17" s="26">
        <f t="shared" si="2"/>
        <v>3.1109555477773889</v>
      </c>
    </row>
    <row r="18" spans="2:5" x14ac:dyDescent="0.2">
      <c r="B18" s="31">
        <f t="shared" ref="B18:B19" si="3">B17+1</f>
        <v>10</v>
      </c>
      <c r="C18" s="25">
        <v>9</v>
      </c>
      <c r="D18" s="33">
        <v>1</v>
      </c>
      <c r="E18" s="27">
        <f t="shared" ref="E18:E19" si="4">D18/H$9</f>
        <v>3.5001750087504373</v>
      </c>
    </row>
    <row r="19" spans="2:5" x14ac:dyDescent="0.2">
      <c r="B19" s="32">
        <f t="shared" si="3"/>
        <v>11</v>
      </c>
      <c r="C19" s="30">
        <v>10</v>
      </c>
      <c r="D19" s="34">
        <v>1.125</v>
      </c>
      <c r="E19" s="26">
        <f t="shared" si="4"/>
        <v>3.9376968848442422</v>
      </c>
    </row>
    <row r="20" spans="2:5" x14ac:dyDescent="0.2">
      <c r="B20" s="31">
        <f t="shared" ref="B20:B35" si="5">B19+1</f>
        <v>12</v>
      </c>
      <c r="C20" s="25">
        <v>11</v>
      </c>
      <c r="D20" s="33">
        <v>1.25</v>
      </c>
      <c r="E20" s="27">
        <f t="shared" ref="E20:E35" si="6">D20/H$9</f>
        <v>4.3752187609380471</v>
      </c>
    </row>
    <row r="21" spans="2:5" x14ac:dyDescent="0.2">
      <c r="B21" s="32">
        <f t="shared" si="5"/>
        <v>13</v>
      </c>
      <c r="C21" s="30">
        <v>12</v>
      </c>
      <c r="D21" s="34">
        <v>1.375</v>
      </c>
      <c r="E21" s="27">
        <f t="shared" si="6"/>
        <v>4.8127406370318511</v>
      </c>
    </row>
    <row r="22" spans="2:5" x14ac:dyDescent="0.2">
      <c r="B22" s="31">
        <f t="shared" si="5"/>
        <v>14</v>
      </c>
      <c r="C22" s="25">
        <v>13</v>
      </c>
      <c r="D22" s="33">
        <v>1.5</v>
      </c>
      <c r="E22" s="27">
        <f t="shared" si="6"/>
        <v>5.2502625131256559</v>
      </c>
    </row>
    <row r="23" spans="2:5" x14ac:dyDescent="0.2">
      <c r="B23" s="32">
        <f t="shared" si="5"/>
        <v>15</v>
      </c>
      <c r="C23" s="30">
        <v>14</v>
      </c>
      <c r="D23" s="34">
        <v>1.625</v>
      </c>
      <c r="E23" s="27">
        <f t="shared" si="6"/>
        <v>5.6877843892194608</v>
      </c>
    </row>
    <row r="24" spans="2:5" x14ac:dyDescent="0.2">
      <c r="B24" s="31">
        <f t="shared" si="5"/>
        <v>16</v>
      </c>
      <c r="C24" s="25">
        <v>15</v>
      </c>
      <c r="D24" s="33">
        <v>1.75</v>
      </c>
      <c r="E24" s="27">
        <f t="shared" si="6"/>
        <v>6.1253062653132657</v>
      </c>
    </row>
    <row r="25" spans="2:5" x14ac:dyDescent="0.2">
      <c r="B25" s="32">
        <f t="shared" si="5"/>
        <v>17</v>
      </c>
      <c r="C25" s="30">
        <v>16</v>
      </c>
      <c r="D25" s="34">
        <v>1.875</v>
      </c>
      <c r="E25" s="27">
        <f t="shared" si="6"/>
        <v>6.5628281414070697</v>
      </c>
    </row>
    <row r="26" spans="2:5" x14ac:dyDescent="0.2">
      <c r="B26" s="31">
        <f t="shared" si="5"/>
        <v>18</v>
      </c>
      <c r="C26" s="25">
        <v>17</v>
      </c>
      <c r="D26" s="33">
        <v>2</v>
      </c>
      <c r="E26" s="27">
        <f t="shared" si="6"/>
        <v>7.0003500175008746</v>
      </c>
    </row>
    <row r="27" spans="2:5" x14ac:dyDescent="0.2">
      <c r="B27" s="32">
        <f t="shared" si="5"/>
        <v>19</v>
      </c>
      <c r="C27" s="30">
        <v>18</v>
      </c>
      <c r="D27" s="34">
        <v>2.25</v>
      </c>
      <c r="E27" s="27">
        <f t="shared" si="6"/>
        <v>7.8753937696884844</v>
      </c>
    </row>
    <row r="28" spans="2:5" x14ac:dyDescent="0.2">
      <c r="B28" s="31">
        <f t="shared" si="5"/>
        <v>20</v>
      </c>
      <c r="C28" s="25">
        <v>19</v>
      </c>
      <c r="D28" s="33">
        <v>2.5</v>
      </c>
      <c r="E28" s="27">
        <f t="shared" si="6"/>
        <v>8.7504375218760941</v>
      </c>
    </row>
    <row r="29" spans="2:5" x14ac:dyDescent="0.2">
      <c r="B29" s="32">
        <f t="shared" si="5"/>
        <v>21</v>
      </c>
      <c r="C29" s="30">
        <v>20</v>
      </c>
      <c r="D29" s="34">
        <v>2.75</v>
      </c>
      <c r="E29" s="27">
        <f t="shared" si="6"/>
        <v>9.6254812740637021</v>
      </c>
    </row>
    <row r="30" spans="2:5" x14ac:dyDescent="0.2">
      <c r="B30" s="31">
        <f t="shared" si="5"/>
        <v>22</v>
      </c>
      <c r="C30" s="25">
        <v>21</v>
      </c>
      <c r="D30" s="33">
        <v>3</v>
      </c>
      <c r="E30" s="27">
        <f t="shared" si="6"/>
        <v>10.500525026251312</v>
      </c>
    </row>
    <row r="31" spans="2:5" x14ac:dyDescent="0.2">
      <c r="B31" s="32">
        <f t="shared" si="5"/>
        <v>23</v>
      </c>
      <c r="C31" s="30">
        <v>22</v>
      </c>
      <c r="D31" s="34">
        <v>3.3332999999999999</v>
      </c>
      <c r="E31" s="27">
        <f t="shared" si="6"/>
        <v>11.667133356667833</v>
      </c>
    </row>
    <row r="32" spans="2:5" x14ac:dyDescent="0.2">
      <c r="B32" s="31">
        <f t="shared" si="5"/>
        <v>24</v>
      </c>
      <c r="C32" s="25">
        <v>23</v>
      </c>
      <c r="D32" s="33">
        <v>3.6667000000000001</v>
      </c>
      <c r="E32" s="27">
        <f t="shared" si="6"/>
        <v>12.834091704585228</v>
      </c>
    </row>
    <row r="33" spans="2:5" x14ac:dyDescent="0.2">
      <c r="B33" s="32">
        <f t="shared" si="5"/>
        <v>25</v>
      </c>
      <c r="C33" s="30">
        <v>24</v>
      </c>
      <c r="D33" s="34">
        <v>4</v>
      </c>
      <c r="E33" s="27">
        <f t="shared" si="6"/>
        <v>14.000700035001749</v>
      </c>
    </row>
    <row r="34" spans="2:5" x14ac:dyDescent="0.2">
      <c r="B34" s="31">
        <f t="shared" si="5"/>
        <v>26</v>
      </c>
      <c r="C34" s="25">
        <v>25</v>
      </c>
      <c r="D34" s="33">
        <v>4.1429999999999998</v>
      </c>
      <c r="E34" s="27">
        <f t="shared" si="6"/>
        <v>14.501225061253061</v>
      </c>
    </row>
    <row r="35" spans="2:5" x14ac:dyDescent="0.2">
      <c r="B35" s="32">
        <f t="shared" si="5"/>
        <v>27</v>
      </c>
      <c r="C35" s="30">
        <v>26</v>
      </c>
      <c r="D35" s="34">
        <v>4.2859999999999996</v>
      </c>
      <c r="E35" s="26">
        <f t="shared" si="6"/>
        <v>15.001750087504373</v>
      </c>
    </row>
    <row r="36" spans="2:5" x14ac:dyDescent="0.2">
      <c r="B36" s="31">
        <f t="shared" ref="B36:B51" si="7">B35+1</f>
        <v>28</v>
      </c>
      <c r="C36" s="25">
        <v>27</v>
      </c>
      <c r="D36" s="33">
        <v>4.4290000000000003</v>
      </c>
      <c r="E36" s="27">
        <f t="shared" ref="E36:E51" si="8">D36/H$9</f>
        <v>15.502275113755688</v>
      </c>
    </row>
    <row r="37" spans="2:5" x14ac:dyDescent="0.2">
      <c r="B37" s="32">
        <f t="shared" si="7"/>
        <v>29</v>
      </c>
      <c r="C37" s="30">
        <v>28</v>
      </c>
      <c r="D37" s="34">
        <v>4.5720000000000001</v>
      </c>
      <c r="E37" s="27">
        <f t="shared" si="8"/>
        <v>16.002800140007</v>
      </c>
    </row>
    <row r="38" spans="2:5" x14ac:dyDescent="0.2">
      <c r="B38" s="31">
        <f t="shared" si="7"/>
        <v>30</v>
      </c>
      <c r="C38" s="25">
        <v>29</v>
      </c>
      <c r="D38" s="33">
        <v>4.7149999999999999</v>
      </c>
      <c r="E38" s="27">
        <f t="shared" si="8"/>
        <v>16.50332516625831</v>
      </c>
    </row>
    <row r="39" spans="2:5" x14ac:dyDescent="0.2">
      <c r="B39" s="32">
        <f t="shared" si="7"/>
        <v>31</v>
      </c>
      <c r="C39" s="30">
        <v>30</v>
      </c>
      <c r="D39" s="34">
        <v>4.8579999999999997</v>
      </c>
      <c r="E39" s="27">
        <f t="shared" si="8"/>
        <v>17.003850192509624</v>
      </c>
    </row>
    <row r="40" spans="2:5" x14ac:dyDescent="0.2">
      <c r="B40" s="31">
        <f t="shared" si="7"/>
        <v>32</v>
      </c>
      <c r="C40" s="25">
        <v>31</v>
      </c>
      <c r="D40" s="33">
        <v>5</v>
      </c>
      <c r="E40" s="27">
        <f t="shared" si="8"/>
        <v>17.500875043752188</v>
      </c>
    </row>
    <row r="41" spans="2:5" x14ac:dyDescent="0.2">
      <c r="B41" s="32">
        <f t="shared" si="7"/>
        <v>33</v>
      </c>
      <c r="C41" s="30">
        <v>32</v>
      </c>
      <c r="D41" s="34">
        <v>5.3333000000000004</v>
      </c>
      <c r="E41" s="27">
        <f t="shared" si="8"/>
        <v>18.667483374168707</v>
      </c>
    </row>
    <row r="42" spans="2:5" x14ac:dyDescent="0.2">
      <c r="B42" s="31">
        <f t="shared" si="7"/>
        <v>34</v>
      </c>
      <c r="C42" s="25">
        <v>33</v>
      </c>
      <c r="D42" s="33">
        <v>5.6666999999999996</v>
      </c>
      <c r="E42" s="27">
        <f t="shared" si="8"/>
        <v>19.834441722086101</v>
      </c>
    </row>
    <row r="43" spans="2:5" x14ac:dyDescent="0.2">
      <c r="B43" s="32">
        <f t="shared" si="7"/>
        <v>35</v>
      </c>
      <c r="C43" s="30">
        <v>34</v>
      </c>
      <c r="D43" s="34">
        <v>6</v>
      </c>
      <c r="E43" s="27">
        <f t="shared" si="8"/>
        <v>21.001050052502624</v>
      </c>
    </row>
    <row r="44" spans="2:5" x14ac:dyDescent="0.2">
      <c r="B44" s="31">
        <f t="shared" si="7"/>
        <v>36</v>
      </c>
      <c r="C44" s="25">
        <v>35</v>
      </c>
      <c r="D44" s="33">
        <v>6.3333000000000004</v>
      </c>
      <c r="E44" s="27">
        <f t="shared" si="8"/>
        <v>22.167658382919146</v>
      </c>
    </row>
    <row r="45" spans="2:5" x14ac:dyDescent="0.2">
      <c r="B45" s="32">
        <f t="shared" si="7"/>
        <v>37</v>
      </c>
      <c r="C45" s="30">
        <v>36</v>
      </c>
      <c r="D45" s="34">
        <v>6.6666999999999996</v>
      </c>
      <c r="E45" s="27">
        <f t="shared" si="8"/>
        <v>23.33461673083654</v>
      </c>
    </row>
    <row r="46" spans="2:5" x14ac:dyDescent="0.2">
      <c r="B46" s="31">
        <f t="shared" si="7"/>
        <v>38</v>
      </c>
      <c r="C46" s="25">
        <v>37</v>
      </c>
      <c r="D46" s="33">
        <v>7</v>
      </c>
      <c r="E46" s="27">
        <f t="shared" si="8"/>
        <v>24.501225061253063</v>
      </c>
    </row>
    <row r="47" spans="2:5" x14ac:dyDescent="0.2">
      <c r="B47" s="32">
        <f t="shared" si="7"/>
        <v>39</v>
      </c>
      <c r="C47" s="30">
        <v>38</v>
      </c>
      <c r="D47" s="34">
        <v>7.5</v>
      </c>
      <c r="E47" s="27">
        <f t="shared" si="8"/>
        <v>26.251312565628279</v>
      </c>
    </row>
    <row r="48" spans="2:5" x14ac:dyDescent="0.2">
      <c r="B48" s="31">
        <f t="shared" si="7"/>
        <v>40</v>
      </c>
      <c r="C48" s="25">
        <v>39</v>
      </c>
      <c r="D48" s="33">
        <v>8</v>
      </c>
      <c r="E48" s="27">
        <f t="shared" si="8"/>
        <v>28.001400070003498</v>
      </c>
    </row>
    <row r="49" spans="2:5" x14ac:dyDescent="0.2">
      <c r="B49" s="32">
        <f t="shared" si="7"/>
        <v>41</v>
      </c>
      <c r="C49" s="30">
        <v>40</v>
      </c>
      <c r="D49" s="34">
        <v>9</v>
      </c>
      <c r="E49" s="27">
        <f t="shared" si="8"/>
        <v>31.501575078753937</v>
      </c>
    </row>
    <row r="50" spans="2:5" x14ac:dyDescent="0.2">
      <c r="B50" s="31">
        <f t="shared" si="7"/>
        <v>42</v>
      </c>
      <c r="C50" s="25">
        <v>41</v>
      </c>
      <c r="D50" s="33">
        <v>11</v>
      </c>
      <c r="E50" s="27">
        <f t="shared" si="8"/>
        <v>38.501925096254809</v>
      </c>
    </row>
    <row r="51" spans="2:5" x14ac:dyDescent="0.2">
      <c r="B51" s="32">
        <f t="shared" si="7"/>
        <v>43</v>
      </c>
      <c r="C51" s="30">
        <v>42</v>
      </c>
      <c r="D51" s="34">
        <v>12</v>
      </c>
      <c r="E51" s="26">
        <f t="shared" si="8"/>
        <v>42.002100105005248</v>
      </c>
    </row>
  </sheetData>
  <mergeCells count="2">
    <mergeCell ref="B7:E7"/>
    <mergeCell ref="G7:H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29A7-162E-0D48-8D74-CA60CD4F68E6}">
  <dimension ref="B5:T69"/>
  <sheetViews>
    <sheetView topLeftCell="F51" zoomScale="117" workbookViewId="0">
      <selection activeCell="M70" sqref="M70"/>
    </sheetView>
  </sheetViews>
  <sheetFormatPr baseColWidth="10" defaultRowHeight="16" x14ac:dyDescent="0.2"/>
  <cols>
    <col min="2" max="2" width="22.1640625" customWidth="1"/>
    <col min="3" max="3" width="22.33203125" customWidth="1"/>
    <col min="5" max="5" width="16.83203125" customWidth="1"/>
    <col min="6" max="6" width="14.5" customWidth="1"/>
    <col min="7" max="7" width="10.83203125" customWidth="1"/>
    <col min="8" max="9" width="14.5" customWidth="1"/>
    <col min="10" max="10" width="13" customWidth="1"/>
    <col min="12" max="14" width="11.5" customWidth="1"/>
    <col min="16" max="16" width="12.6640625" customWidth="1"/>
  </cols>
  <sheetData>
    <row r="5" spans="2:15" x14ac:dyDescent="0.2">
      <c r="B5" s="7" t="s">
        <v>4</v>
      </c>
      <c r="C5" s="7"/>
      <c r="E5" s="12" t="s">
        <v>14</v>
      </c>
      <c r="F5" s="12"/>
    </row>
    <row r="6" spans="2:15" x14ac:dyDescent="0.2">
      <c r="B6" s="5" t="s">
        <v>5</v>
      </c>
      <c r="C6" s="10">
        <v>2</v>
      </c>
      <c r="E6" s="13" t="s">
        <v>15</v>
      </c>
      <c r="F6" s="36">
        <f>C10 / (1 - C6)</f>
        <v>-2.1972245773362196</v>
      </c>
    </row>
    <row r="7" spans="2:15" x14ac:dyDescent="0.2">
      <c r="B7" s="5" t="s">
        <v>6</v>
      </c>
      <c r="C7" s="10">
        <v>0.1</v>
      </c>
      <c r="E7" s="13" t="s">
        <v>16</v>
      </c>
      <c r="F7" s="36">
        <f>C9 / (1-C6)</f>
        <v>2.1972245773362191</v>
      </c>
      <c r="G7" s="44"/>
    </row>
    <row r="8" spans="2:15" x14ac:dyDescent="0.2">
      <c r="B8" s="5" t="s">
        <v>7</v>
      </c>
      <c r="C8" s="11">
        <v>0.1</v>
      </c>
    </row>
    <row r="9" spans="2:15" x14ac:dyDescent="0.2">
      <c r="B9" s="5" t="s">
        <v>11</v>
      </c>
      <c r="C9" s="8">
        <f>LN(C8 / (1 - C7))</f>
        <v>-2.1972245773362191</v>
      </c>
    </row>
    <row r="10" spans="2:15" x14ac:dyDescent="0.2">
      <c r="B10" s="9" t="s">
        <v>12</v>
      </c>
      <c r="C10" s="8">
        <f>LN( (1-C8) / C7 )</f>
        <v>2.1972245773362196</v>
      </c>
    </row>
    <row r="12" spans="2:15" ht="21" thickBot="1" x14ac:dyDescent="0.3">
      <c r="E12" s="3" t="s">
        <v>13</v>
      </c>
      <c r="F12" s="3"/>
      <c r="G12" s="3"/>
      <c r="H12" s="3"/>
      <c r="I12" s="3"/>
      <c r="K12" s="3" t="s">
        <v>44</v>
      </c>
      <c r="L12" s="3"/>
      <c r="M12" s="3"/>
    </row>
    <row r="13" spans="2:15" ht="19" thickTop="1" thickBot="1" x14ac:dyDescent="0.25">
      <c r="B13" s="7" t="s">
        <v>8</v>
      </c>
      <c r="C13" s="7"/>
      <c r="E13" s="40" t="s">
        <v>22</v>
      </c>
      <c r="F13" s="46" t="s">
        <v>20</v>
      </c>
      <c r="G13" s="46"/>
      <c r="H13" s="39" t="s">
        <v>21</v>
      </c>
      <c r="I13" s="39"/>
      <c r="K13" s="37"/>
      <c r="L13" s="37" t="s">
        <v>21</v>
      </c>
      <c r="M13" s="37" t="s">
        <v>20</v>
      </c>
    </row>
    <row r="14" spans="2:15" ht="17" thickTop="1" x14ac:dyDescent="0.2">
      <c r="B14" s="5" t="s">
        <v>9</v>
      </c>
      <c r="C14" s="35">
        <v>45</v>
      </c>
      <c r="E14" s="37"/>
      <c r="F14" s="38" t="s">
        <v>28</v>
      </c>
      <c r="G14" s="38" t="s">
        <v>29</v>
      </c>
      <c r="H14" s="38" t="s">
        <v>28</v>
      </c>
      <c r="I14" s="38" t="s">
        <v>29</v>
      </c>
      <c r="K14" s="20" t="s">
        <v>35</v>
      </c>
      <c r="L14" s="45">
        <f>F6</f>
        <v>-2.1972245773362196</v>
      </c>
      <c r="M14" s="51">
        <f>G17</f>
        <v>3.1699250014423126</v>
      </c>
    </row>
    <row r="15" spans="2:15" x14ac:dyDescent="0.2">
      <c r="B15" s="5"/>
      <c r="C15" s="6"/>
      <c r="E15" s="41" t="s">
        <v>23</v>
      </c>
      <c r="F15" s="24">
        <f>F6</f>
        <v>-2.1972245773362196</v>
      </c>
      <c r="G15" s="24">
        <v>0</v>
      </c>
      <c r="H15" s="24">
        <f>F7</f>
        <v>2.1972245773362191</v>
      </c>
      <c r="I15" s="24">
        <v>0</v>
      </c>
      <c r="K15" s="19" t="s">
        <v>36</v>
      </c>
      <c r="L15" s="4"/>
      <c r="M15" s="4"/>
    </row>
    <row r="16" spans="2:15" ht="20" x14ac:dyDescent="0.2">
      <c r="E16" s="43" t="s">
        <v>25</v>
      </c>
      <c r="F16" s="47">
        <f>( (C10 - (45*LN(C6))) / (1 - C6))</f>
        <v>28.994398547861319</v>
      </c>
      <c r="G16" s="23">
        <f>C14</f>
        <v>45</v>
      </c>
      <c r="H16" s="23">
        <f>( (C9 - (45*LN(C6))) / (1 - C6))</f>
        <v>33.388847702533759</v>
      </c>
      <c r="I16" s="23">
        <f>C14</f>
        <v>45</v>
      </c>
      <c r="M16" t="s">
        <v>35</v>
      </c>
      <c r="N16" s="55">
        <v>1.44</v>
      </c>
      <c r="O16" s="55">
        <v>1.44</v>
      </c>
    </row>
    <row r="17" spans="2:20" x14ac:dyDescent="0.2">
      <c r="E17" s="41" t="s">
        <v>24</v>
      </c>
      <c r="F17" s="24">
        <v>0</v>
      </c>
      <c r="G17" s="24">
        <f>C10/LN(C6)</f>
        <v>3.1699250014423126</v>
      </c>
      <c r="H17" s="24">
        <v>0</v>
      </c>
      <c r="I17" s="24">
        <f>C9/LN(C6)</f>
        <v>-3.1699250014423122</v>
      </c>
      <c r="M17" t="s">
        <v>36</v>
      </c>
      <c r="N17" s="24">
        <v>3.1699000000000002</v>
      </c>
      <c r="S17">
        <f>( (C$9 / (1 - C$6)) - (LN(C$6) / (1 - C$6)) * C14)</f>
        <v>33.388847702533759</v>
      </c>
      <c r="T17">
        <f>( (C$10 / (1 - C$6)) - (LN(C$6) / (1 - C$6)) * C14)</f>
        <v>28.994398547861319</v>
      </c>
    </row>
    <row r="18" spans="2:20" x14ac:dyDescent="0.2">
      <c r="E18" s="42" t="s">
        <v>26</v>
      </c>
      <c r="F18" s="23">
        <f>C14</f>
        <v>45</v>
      </c>
      <c r="G18" s="23">
        <f>( (C10 - (45*(1 - C6))) / LN(C6))</f>
        <v>68.091201841445667</v>
      </c>
      <c r="H18" s="23">
        <f>C14</f>
        <v>45</v>
      </c>
      <c r="I18" s="23">
        <f>( (C9 - (45*(1 - C6))) / LN(C6))</f>
        <v>61.751351838561042</v>
      </c>
      <c r="M18" t="s">
        <v>39</v>
      </c>
      <c r="N18">
        <v>-3.1699000000000002</v>
      </c>
    </row>
    <row r="19" spans="2:20" x14ac:dyDescent="0.2">
      <c r="E19" s="41" t="s">
        <v>27</v>
      </c>
      <c r="F19" s="48">
        <f>(F18 - G17)/(G16 - F15)</f>
        <v>0.88628251710046935</v>
      </c>
      <c r="G19" s="48"/>
      <c r="H19" s="48">
        <f>(H18 - I17)/(I16 - H15)</f>
        <v>1.1253925598464034</v>
      </c>
      <c r="I19" s="48"/>
    </row>
    <row r="22" spans="2:20" ht="20" x14ac:dyDescent="0.25">
      <c r="B22" s="21" t="s">
        <v>32</v>
      </c>
      <c r="C22" s="21"/>
      <c r="E22" s="49" t="s">
        <v>33</v>
      </c>
      <c r="F22" s="49"/>
      <c r="H22" s="21" t="s">
        <v>34</v>
      </c>
      <c r="I22" s="21"/>
      <c r="J22" s="21"/>
      <c r="L22" s="2" t="s">
        <v>40</v>
      </c>
      <c r="M22" s="2"/>
      <c r="N22" s="2"/>
      <c r="R22" s="2" t="s">
        <v>46</v>
      </c>
      <c r="S22" s="2"/>
      <c r="T22" s="53"/>
    </row>
    <row r="23" spans="2:20" x14ac:dyDescent="0.2">
      <c r="B23" t="s">
        <v>28</v>
      </c>
      <c r="C23" t="s">
        <v>29</v>
      </c>
      <c r="E23" t="s">
        <v>28</v>
      </c>
      <c r="F23" t="s">
        <v>29</v>
      </c>
      <c r="H23" t="s">
        <v>28</v>
      </c>
      <c r="I23" t="s">
        <v>38</v>
      </c>
      <c r="J23" t="s">
        <v>37</v>
      </c>
      <c r="L23" t="s">
        <v>41</v>
      </c>
      <c r="M23" t="s">
        <v>42</v>
      </c>
      <c r="N23" t="s">
        <v>43</v>
      </c>
      <c r="P23" s="1" t="s">
        <v>45</v>
      </c>
      <c r="R23" t="s">
        <v>21</v>
      </c>
      <c r="S23" t="s">
        <v>20</v>
      </c>
    </row>
    <row r="24" spans="2:20" x14ac:dyDescent="0.2">
      <c r="B24">
        <f>IF(ROWS(B$24:B24) &lt;= C$14, (C24 - G$17) / F$19, "")</f>
        <v>-3.5766529749598668</v>
      </c>
      <c r="C24">
        <f>IF(ROWS(C$24:C24) &lt;= C$14, IF(ISNUMBER(C23), C23 + 1, 0), "")</f>
        <v>0</v>
      </c>
      <c r="E24">
        <f>IF(ROWS(E$24:E24) &lt;= C$14, (F24 - I$17) / H$19, "")</f>
        <v>2.816728237367192</v>
      </c>
      <c r="F24">
        <f>IF(ROWS(F$24:F24) &lt;= C$14, IF(ISNUMBER(F23), F23 + 1, 0), "")</f>
        <v>0</v>
      </c>
      <c r="H24">
        <f>IF(ROWS(H$24:H24) &lt;= C$14, IF(ISNUMBER(H23), H23 + 1, 0), "")</f>
        <v>0</v>
      </c>
      <c r="I24">
        <f t="shared" ref="I24:I48" si="0">+(N$16*H24)+N$17</f>
        <v>3.1699000000000002</v>
      </c>
      <c r="J24">
        <f t="shared" ref="J24:J68" si="1">+(N$16*H24) + N$18</f>
        <v>-3.1699000000000002</v>
      </c>
      <c r="L24" s="50">
        <f t="shared" ref="L24:L67" si="2">IF(C$14- I24 &gt; 0, C$14-I24, 0)</f>
        <v>41.830100000000002</v>
      </c>
      <c r="M24" s="50">
        <f t="shared" ref="M24:M68" si="3">R24 - S24</f>
        <v>4.3944491546724382</v>
      </c>
      <c r="N24" s="50">
        <f t="shared" ref="N24:N68" si="4">J24</f>
        <v>-3.1699000000000002</v>
      </c>
      <c r="P24" s="52">
        <v>0</v>
      </c>
      <c r="R24" s="54">
        <f t="shared" ref="R24:R68" si="5">IF( ((C$9 / (1 - C$6)) - (LN(C$6) / (1 - C$6)) * P24) &lt; C$14, ( (C$9 / (1 - C$6)) - (LN(C$6) / (1 - C$6)) * P24), C$14)</f>
        <v>2.1972245773362191</v>
      </c>
      <c r="S24" s="54">
        <f>IF(( (C$10 / (1 - C$6)) - (LN(C$6) / (1 - C$6)) * P24)  &gt; -C$14, ( (C$10 / (1 - C$6)) - (LN(C$6) / (1 - C$6)) * P24), -C$14)</f>
        <v>-2.1972245773362196</v>
      </c>
    </row>
    <row r="25" spans="2:20" x14ac:dyDescent="0.2">
      <c r="B25">
        <f>IF(ROWS(B$24:B25) &lt;= C$14, (C25 - G$17) / F$19, "")</f>
        <v>-2.4483445849088423</v>
      </c>
      <c r="C25">
        <f>IF(ROWS(C$24:C25) &lt;= C$14, IF(ISNUMBER(C24), C24 + 1, 0), "")</f>
        <v>1</v>
      </c>
      <c r="E25">
        <f>IF(ROWS(E$24:E25) &lt;= C$14, (F25 - I$17) / H$19, "")</f>
        <v>3.7053070637071164</v>
      </c>
      <c r="F25">
        <f>IF(ROWS(F$24:F25) &lt;= C$14, IF(ISNUMBER(F24), F24 + 1, 0), "")</f>
        <v>1</v>
      </c>
      <c r="H25">
        <f>IF(ROWS(H$24:H25) &lt;= C$14, IF(ISNUMBER(H24), H24 + 1, 0), "")</f>
        <v>1</v>
      </c>
      <c r="I25">
        <f>+(N$16*H25)+N$17</f>
        <v>4.6098999999999997</v>
      </c>
      <c r="J25">
        <f t="shared" si="1"/>
        <v>-1.7299000000000002</v>
      </c>
      <c r="L25" s="50">
        <f t="shared" si="2"/>
        <v>40.390100000000004</v>
      </c>
      <c r="M25" s="50">
        <f t="shared" si="3"/>
        <v>4.3944491546724382</v>
      </c>
      <c r="N25" s="50">
        <f t="shared" si="4"/>
        <v>-1.7299000000000002</v>
      </c>
      <c r="P25" s="52">
        <f t="shared" ref="P24:P68" si="6">+P24+1</f>
        <v>1</v>
      </c>
      <c r="R25" s="54">
        <f t="shared" si="5"/>
        <v>2.8903717578961645</v>
      </c>
      <c r="S25" s="54">
        <f t="shared" ref="S25:S68" si="7">IF(( (C$10 / (1 - C$6)) - (LN(C$6) / (1 - C$6)) * P25)  &gt; -C$14, ( (C$10 / (1 - C$6)) - (LN(C$6) / (1 - C$6)) * P25), -C$14)</f>
        <v>-1.5040773967762742</v>
      </c>
    </row>
    <row r="26" spans="2:20" x14ac:dyDescent="0.2">
      <c r="B26" s="29">
        <f>IF(ROWS(B$24:B26) &lt;= C$14, (C26 - G$17) / F$19, "")</f>
        <v>-1.3200361948578181</v>
      </c>
      <c r="C26" s="29">
        <f>IF(ROWS(C$24:C26) &lt;= C$14, IF(ISNUMBER(C25), C25 + 1, 0), "")</f>
        <v>2</v>
      </c>
      <c r="E26" s="29">
        <f>IF(ROWS(E$24:E26) &lt;= C$14, (F26 - I$17) / H$19, "")</f>
        <v>4.5938858900470407</v>
      </c>
      <c r="F26" s="29">
        <f>IF(ROWS(F$24:F26) &lt;= C$14, IF(ISNUMBER(F25), F25 + 1, 0), "")</f>
        <v>2</v>
      </c>
      <c r="H26" s="29">
        <f>IF(ROWS(H$24:H26) &lt;= C$14, IF(ISNUMBER(H25), H25 + 1, 0), "")</f>
        <v>2</v>
      </c>
      <c r="I26">
        <f t="shared" si="0"/>
        <v>6.0499000000000001</v>
      </c>
      <c r="J26">
        <f t="shared" si="1"/>
        <v>-0.28990000000000027</v>
      </c>
      <c r="L26" s="50">
        <f t="shared" si="2"/>
        <v>38.950099999999999</v>
      </c>
      <c r="M26" s="50">
        <f t="shared" si="3"/>
        <v>4.3944491546724391</v>
      </c>
      <c r="N26" s="50">
        <f t="shared" si="4"/>
        <v>-0.28990000000000027</v>
      </c>
      <c r="P26" s="52">
        <f t="shared" si="6"/>
        <v>2</v>
      </c>
      <c r="R26" s="54">
        <f t="shared" si="5"/>
        <v>3.5835189384561099</v>
      </c>
      <c r="S26" s="54">
        <f t="shared" si="7"/>
        <v>-0.81093021621632899</v>
      </c>
    </row>
    <row r="27" spans="2:20" x14ac:dyDescent="0.2">
      <c r="B27" s="29">
        <f>IF(ROWS(B$24:B27) &lt;= C$14, (C27 - G$17) / F$19, "")</f>
        <v>-0.19172780480679372</v>
      </c>
      <c r="C27" s="29">
        <f>IF(ROWS(C$24:C27) &lt;= C$14, IF(ISNUMBER(C26), C26 + 1, 0), "")</f>
        <v>3</v>
      </c>
      <c r="E27" s="29">
        <f>IF(ROWS(E$24:E27) &lt;= C$14, (F27 - I$17) / H$19, "")</f>
        <v>5.4824647163869642</v>
      </c>
      <c r="F27" s="29">
        <f>IF(ROWS(F$24:F27) &lt;= C$14, IF(ISNUMBER(F26), F26 + 1, 0), "")</f>
        <v>3</v>
      </c>
      <c r="H27" s="29">
        <f>IF(ROWS(H$24:H27) &lt;= C$14, IF(ISNUMBER(H26), H26 + 1, 0), "")</f>
        <v>3</v>
      </c>
      <c r="I27">
        <f t="shared" si="0"/>
        <v>7.4899000000000004</v>
      </c>
      <c r="J27">
        <f t="shared" si="1"/>
        <v>1.1501000000000001</v>
      </c>
      <c r="L27" s="50">
        <f t="shared" si="2"/>
        <v>37.510100000000001</v>
      </c>
      <c r="M27" s="50">
        <f t="shared" si="3"/>
        <v>4.3944491546724382</v>
      </c>
      <c r="N27" s="50">
        <f t="shared" si="4"/>
        <v>1.1501000000000001</v>
      </c>
      <c r="P27" s="52">
        <f t="shared" si="6"/>
        <v>3</v>
      </c>
      <c r="R27" s="54">
        <f t="shared" si="5"/>
        <v>4.2766661190160544</v>
      </c>
      <c r="S27" s="54">
        <f t="shared" si="7"/>
        <v>-0.11778303565638382</v>
      </c>
    </row>
    <row r="28" spans="2:20" x14ac:dyDescent="0.2">
      <c r="B28" s="29">
        <f>IF(ROWS(B$24:B28) &lt;= C$14, (C28 - G$17) / F$19, "")</f>
        <v>0.9365805852442306</v>
      </c>
      <c r="C28" s="29">
        <f>IF(ROWS(C$24:C28) &lt;= C$14, IF(ISNUMBER(C27), C27 + 1, 0), "")</f>
        <v>4</v>
      </c>
      <c r="E28" s="29">
        <f>IF(ROWS(E$24:E28) &lt;= C$14, (F28 - I$17) / H$19, "")</f>
        <v>6.3710435427268886</v>
      </c>
      <c r="F28" s="29">
        <f>IF(ROWS(F$24:F28) &lt;= C$14, IF(ISNUMBER(F27), F27 + 1, 0), "")</f>
        <v>4</v>
      </c>
      <c r="H28" s="29">
        <f>IF(ROWS(H$24:H28) &lt;= C$14, IF(ISNUMBER(H27), H27 + 1, 0), "")</f>
        <v>4</v>
      </c>
      <c r="I28">
        <f t="shared" si="0"/>
        <v>8.9298999999999999</v>
      </c>
      <c r="J28">
        <f t="shared" si="1"/>
        <v>2.5900999999999996</v>
      </c>
      <c r="L28" s="50">
        <f t="shared" si="2"/>
        <v>36.070099999999996</v>
      </c>
      <c r="M28" s="50">
        <f t="shared" si="3"/>
        <v>4.3944491546724382</v>
      </c>
      <c r="N28" s="50">
        <f t="shared" si="4"/>
        <v>2.5900999999999996</v>
      </c>
      <c r="P28" s="52">
        <f t="shared" si="6"/>
        <v>4</v>
      </c>
      <c r="R28" s="54">
        <f t="shared" si="5"/>
        <v>4.9698132995759998</v>
      </c>
      <c r="S28" s="54">
        <f t="shared" si="7"/>
        <v>0.57536414490356158</v>
      </c>
    </row>
    <row r="29" spans="2:20" x14ac:dyDescent="0.2">
      <c r="B29" s="29">
        <f>IF(ROWS(B$24:B29) &lt;= C$14, (C29 - G$17) / F$19, "")</f>
        <v>2.0648889752952551</v>
      </c>
      <c r="C29" s="29">
        <f>IF(ROWS(C$24:C29) &lt;= C$14, IF(ISNUMBER(C28), C28 + 1, 0), "")</f>
        <v>5</v>
      </c>
      <c r="E29" s="29">
        <f>IF(ROWS(E$24:E29) &lt;= C$14, (F29 - I$17) / H$19, "")</f>
        <v>7.2596223690668129</v>
      </c>
      <c r="F29" s="29">
        <f>IF(ROWS(F$24:F29) &lt;= C$14, IF(ISNUMBER(F28), F28 + 1, 0), "")</f>
        <v>5</v>
      </c>
      <c r="H29" s="29">
        <f>IF(ROWS(H$24:H29) &lt;= C$14, IF(ISNUMBER(H28), H28 + 1, 0), "")</f>
        <v>5</v>
      </c>
      <c r="I29">
        <f t="shared" si="0"/>
        <v>10.369899999999999</v>
      </c>
      <c r="J29">
        <f t="shared" si="1"/>
        <v>4.0300999999999991</v>
      </c>
      <c r="L29" s="50">
        <f t="shared" si="2"/>
        <v>34.630099999999999</v>
      </c>
      <c r="M29" s="50">
        <f t="shared" si="3"/>
        <v>4.3944491546724382</v>
      </c>
      <c r="N29" s="50">
        <f t="shared" si="4"/>
        <v>4.0300999999999991</v>
      </c>
      <c r="P29" s="52">
        <f t="shared" si="6"/>
        <v>5</v>
      </c>
      <c r="R29" s="50">
        <f t="shared" si="5"/>
        <v>5.6629604801359452</v>
      </c>
      <c r="S29" s="54">
        <f t="shared" si="7"/>
        <v>1.268511325463507</v>
      </c>
    </row>
    <row r="30" spans="2:20" x14ac:dyDescent="0.2">
      <c r="B30" s="29">
        <f>IF(ROWS(B$24:B30) &lt;= C$14, (C30 - G$17) / F$19, "")</f>
        <v>3.1931973653462791</v>
      </c>
      <c r="C30" s="29">
        <f>IF(ROWS(C$24:C30) &lt;= C$14, IF(ISNUMBER(C29), C29 + 1, 0), "")</f>
        <v>6</v>
      </c>
      <c r="E30" s="29">
        <f>IF(ROWS(E$24:E30) &lt;= C$14, (F30 - I$17) / H$19, "")</f>
        <v>8.1482011954067364</v>
      </c>
      <c r="F30" s="29">
        <f>IF(ROWS(F$24:F30) &lt;= C$14, IF(ISNUMBER(F29), F29 + 1, 0), "")</f>
        <v>6</v>
      </c>
      <c r="H30" s="29">
        <f>IF(ROWS(H$24:H30) &lt;= C$14, IF(ISNUMBER(H29), H29 + 1, 0), "")</f>
        <v>6</v>
      </c>
      <c r="I30">
        <f t="shared" si="0"/>
        <v>11.809900000000001</v>
      </c>
      <c r="J30">
        <f t="shared" si="1"/>
        <v>5.4701000000000004</v>
      </c>
      <c r="L30" s="50">
        <f t="shared" si="2"/>
        <v>33.190100000000001</v>
      </c>
      <c r="M30" s="50">
        <f t="shared" si="3"/>
        <v>4.3944491546724382</v>
      </c>
      <c r="N30" s="50">
        <f t="shared" si="4"/>
        <v>5.4701000000000004</v>
      </c>
      <c r="P30" s="52">
        <f t="shared" si="6"/>
        <v>6</v>
      </c>
      <c r="R30" s="50">
        <f t="shared" si="5"/>
        <v>6.3561076606958906</v>
      </c>
      <c r="S30" s="54">
        <f t="shared" si="7"/>
        <v>1.9616585060234519</v>
      </c>
    </row>
    <row r="31" spans="2:20" x14ac:dyDescent="0.2">
      <c r="B31" s="29">
        <f>IF(ROWS(B$24:B31) &lt;= C$14, (C31 - G$17) / F$19, "")</f>
        <v>4.321505755397304</v>
      </c>
      <c r="C31" s="29">
        <f>IF(ROWS(C$24:C31) &lt;= C$14, IF(ISNUMBER(C30), C30 + 1, 0), "")</f>
        <v>7</v>
      </c>
      <c r="E31" s="29">
        <f>IF(ROWS(E$24:E31) &lt;= C$14, (F31 - I$17) / H$19, "")</f>
        <v>9.0367800217466616</v>
      </c>
      <c r="F31" s="29">
        <f>IF(ROWS(F$24:F31) &lt;= C$14, IF(ISNUMBER(F30), F30 + 1, 0), "")</f>
        <v>7</v>
      </c>
      <c r="H31" s="29">
        <f>IF(ROWS(H$24:H31) &lt;= C$14, IF(ISNUMBER(H30), H30 + 1, 0), "")</f>
        <v>7</v>
      </c>
      <c r="I31">
        <f t="shared" si="0"/>
        <v>13.2499</v>
      </c>
      <c r="J31">
        <f t="shared" si="1"/>
        <v>6.9100999999999999</v>
      </c>
      <c r="L31" s="50">
        <f t="shared" si="2"/>
        <v>31.7501</v>
      </c>
      <c r="M31" s="50">
        <f t="shared" si="3"/>
        <v>4.3944491546724382</v>
      </c>
      <c r="N31" s="50">
        <f t="shared" si="4"/>
        <v>6.9100999999999999</v>
      </c>
      <c r="P31" s="52">
        <f t="shared" si="6"/>
        <v>7</v>
      </c>
      <c r="R31" s="50">
        <f t="shared" si="5"/>
        <v>7.049254841255836</v>
      </c>
      <c r="S31" s="54">
        <f t="shared" si="7"/>
        <v>2.6548056865833973</v>
      </c>
    </row>
    <row r="32" spans="2:20" x14ac:dyDescent="0.2">
      <c r="B32" s="29">
        <f>IF(ROWS(B$24:B32) &lt;= C$14, (C32 - G$17) / F$19, "")</f>
        <v>5.449814145448328</v>
      </c>
      <c r="C32" s="29">
        <f>IF(ROWS(C$24:C32) &lt;= C$14, IF(ISNUMBER(C31), C31 + 1, 0), "")</f>
        <v>8</v>
      </c>
      <c r="E32" s="29">
        <f>IF(ROWS(E$24:E32) &lt;= C$14, (F32 - I$17) / H$19, "")</f>
        <v>9.9253588480865851</v>
      </c>
      <c r="F32" s="29">
        <f>IF(ROWS(F$24:F32) &lt;= C$14, IF(ISNUMBER(F31), F31 + 1, 0), "")</f>
        <v>8</v>
      </c>
      <c r="H32" s="29">
        <f>IF(ROWS(H$24:H32) &lt;= C$14, IF(ISNUMBER(H31), H31 + 1, 0), "")</f>
        <v>8</v>
      </c>
      <c r="I32">
        <f t="shared" si="0"/>
        <v>14.6899</v>
      </c>
      <c r="J32">
        <f t="shared" si="1"/>
        <v>8.3500999999999994</v>
      </c>
      <c r="L32" s="50">
        <f t="shared" si="2"/>
        <v>30.310099999999998</v>
      </c>
      <c r="M32" s="50">
        <f t="shared" si="3"/>
        <v>4.3944491546724382</v>
      </c>
      <c r="N32" s="50">
        <f t="shared" si="4"/>
        <v>8.3500999999999994</v>
      </c>
      <c r="P32" s="52">
        <f t="shared" si="6"/>
        <v>8</v>
      </c>
      <c r="R32" s="50">
        <f t="shared" si="5"/>
        <v>7.7424020218157814</v>
      </c>
      <c r="S32" s="54">
        <f t="shared" si="7"/>
        <v>3.3479528671433427</v>
      </c>
    </row>
    <row r="33" spans="2:19" x14ac:dyDescent="0.2">
      <c r="B33" s="29">
        <f>IF(ROWS(B$24:B33) &lt;= C$14, (C33 - G$17) / F$19, "")</f>
        <v>6.5781225354993529</v>
      </c>
      <c r="C33" s="29">
        <f>IF(ROWS(C$24:C33) &lt;= C$14, IF(ISNUMBER(C32), C32 + 1, 0), "")</f>
        <v>9</v>
      </c>
      <c r="E33" s="29">
        <f>IF(ROWS(E$24:E33) &lt;= C$14, (F33 - I$17) / H$19, "")</f>
        <v>10.81393767442651</v>
      </c>
      <c r="F33" s="29">
        <f>IF(ROWS(F$24:F33) &lt;= C$14, IF(ISNUMBER(F32), F32 + 1, 0), "")</f>
        <v>9</v>
      </c>
      <c r="H33" s="29">
        <f>IF(ROWS(H$24:H33) &lt;= C$14, IF(ISNUMBER(H32), H32 + 1, 0), "")</f>
        <v>9</v>
      </c>
      <c r="I33">
        <f t="shared" si="0"/>
        <v>16.129899999999999</v>
      </c>
      <c r="J33">
        <f t="shared" si="1"/>
        <v>9.7900999999999989</v>
      </c>
      <c r="L33" s="50">
        <f t="shared" si="2"/>
        <v>28.870100000000001</v>
      </c>
      <c r="M33" s="50">
        <f t="shared" si="3"/>
        <v>4.3944491546724382</v>
      </c>
      <c r="N33" s="50">
        <f t="shared" si="4"/>
        <v>9.7900999999999989</v>
      </c>
      <c r="P33" s="52">
        <f t="shared" si="6"/>
        <v>9</v>
      </c>
      <c r="R33" s="50">
        <f t="shared" si="5"/>
        <v>8.4355492023757268</v>
      </c>
      <c r="S33" s="54">
        <f t="shared" si="7"/>
        <v>4.0411000477032886</v>
      </c>
    </row>
    <row r="34" spans="2:19" x14ac:dyDescent="0.2">
      <c r="B34" s="29">
        <f>IF(ROWS(B$24:B34) &lt;= C$14, (C34 - G$17) / F$19, "")</f>
        <v>7.7064309255503769</v>
      </c>
      <c r="C34" s="29">
        <f>IF(ROWS(C$24:C34) &lt;= C$14, IF(ISNUMBER(C33), C33 + 1, 0), "")</f>
        <v>10</v>
      </c>
      <c r="E34" s="29">
        <f>IF(ROWS(E$24:E34) &lt;= C$14, (F34 - I$17) / H$19, "")</f>
        <v>11.702516500766434</v>
      </c>
      <c r="F34" s="29">
        <f>IF(ROWS(F$24:F34) &lt;= C$14, IF(ISNUMBER(F33), F33 + 1, 0), "")</f>
        <v>10</v>
      </c>
      <c r="H34" s="29">
        <f>IF(ROWS(H$24:H34) &lt;= C$14, IF(ISNUMBER(H33), H33 + 1, 0), "")</f>
        <v>10</v>
      </c>
      <c r="I34">
        <f t="shared" si="0"/>
        <v>17.569899999999997</v>
      </c>
      <c r="J34">
        <f t="shared" si="1"/>
        <v>11.230099999999998</v>
      </c>
      <c r="L34" s="50">
        <f t="shared" si="2"/>
        <v>27.430100000000003</v>
      </c>
      <c r="M34" s="50">
        <f t="shared" si="3"/>
        <v>4.3944491546724382</v>
      </c>
      <c r="N34" s="50">
        <f t="shared" si="4"/>
        <v>11.230099999999998</v>
      </c>
      <c r="P34" s="52">
        <f t="shared" si="6"/>
        <v>10</v>
      </c>
      <c r="R34" s="50">
        <f t="shared" si="5"/>
        <v>9.1286963829356722</v>
      </c>
      <c r="S34" s="54">
        <f t="shared" si="7"/>
        <v>4.734247228263234</v>
      </c>
    </row>
    <row r="35" spans="2:19" x14ac:dyDescent="0.2">
      <c r="B35" s="29">
        <f>IF(ROWS(B$24:B35) &lt;= C$14, (C35 - G$17) / F$19, "")</f>
        <v>8.8347393156014018</v>
      </c>
      <c r="C35" s="29">
        <f>IF(ROWS(C$24:C35) &lt;= C$14, IF(ISNUMBER(C34), C34 + 1, 0), "")</f>
        <v>11</v>
      </c>
      <c r="E35" s="29">
        <f>IF(ROWS(E$24:E35) &lt;= C$14, (F35 - I$17) / H$19, "")</f>
        <v>12.591095327106357</v>
      </c>
      <c r="F35" s="29">
        <f>IF(ROWS(F$24:F35) &lt;= C$14, IF(ISNUMBER(F34), F34 + 1, 0), "")</f>
        <v>11</v>
      </c>
      <c r="H35" s="29">
        <f>IF(ROWS(H$24:H35) &lt;= C$14, IF(ISNUMBER(H34), H34 + 1, 0), "")</f>
        <v>11</v>
      </c>
      <c r="I35">
        <f t="shared" si="0"/>
        <v>19.009900000000002</v>
      </c>
      <c r="J35">
        <f t="shared" si="1"/>
        <v>12.6701</v>
      </c>
      <c r="L35" s="50">
        <f t="shared" si="2"/>
        <v>25.990099999999998</v>
      </c>
      <c r="M35" s="50">
        <f t="shared" si="3"/>
        <v>4.3944491546724382</v>
      </c>
      <c r="N35" s="50">
        <f t="shared" si="4"/>
        <v>12.6701</v>
      </c>
      <c r="P35" s="52">
        <f t="shared" si="6"/>
        <v>11</v>
      </c>
      <c r="R35" s="50">
        <f t="shared" si="5"/>
        <v>9.8218435634956176</v>
      </c>
      <c r="S35" s="54">
        <f t="shared" si="7"/>
        <v>5.4273944088231794</v>
      </c>
    </row>
    <row r="36" spans="2:19" x14ac:dyDescent="0.2">
      <c r="B36" s="29">
        <f>IF(ROWS(B$24:B36) &lt;= C$14, (C36 - G$17) / F$19, "")</f>
        <v>9.9630477056524249</v>
      </c>
      <c r="C36" s="29">
        <f>IF(ROWS(C$24:C36) &lt;= C$14, IF(ISNUMBER(C35), C35 + 1, 0), "")</f>
        <v>12</v>
      </c>
      <c r="E36" s="29">
        <f>IF(ROWS(E$24:E36) &lt;= C$14, (F36 - I$17) / H$19, "")</f>
        <v>13.479674153446283</v>
      </c>
      <c r="F36" s="29">
        <f>IF(ROWS(F$24:F36) &lt;= C$14, IF(ISNUMBER(F35), F35 + 1, 0), "")</f>
        <v>12</v>
      </c>
      <c r="H36" s="29">
        <f>IF(ROWS(H$24:H36) &lt;= C$14, IF(ISNUMBER(H35), H35 + 1, 0), "")</f>
        <v>12</v>
      </c>
      <c r="I36">
        <f t="shared" si="0"/>
        <v>20.4499</v>
      </c>
      <c r="J36">
        <f t="shared" si="1"/>
        <v>14.110100000000001</v>
      </c>
      <c r="L36" s="50">
        <f t="shared" si="2"/>
        <v>24.5501</v>
      </c>
      <c r="M36" s="50">
        <f t="shared" si="3"/>
        <v>4.39444915467244</v>
      </c>
      <c r="N36" s="50">
        <f t="shared" si="4"/>
        <v>14.110100000000001</v>
      </c>
      <c r="P36" s="52">
        <f t="shared" si="6"/>
        <v>12</v>
      </c>
      <c r="R36" s="50">
        <f t="shared" si="5"/>
        <v>10.514990744055563</v>
      </c>
      <c r="S36" s="54">
        <f t="shared" si="7"/>
        <v>6.120541589383123</v>
      </c>
    </row>
    <row r="37" spans="2:19" x14ac:dyDescent="0.2">
      <c r="B37" s="29">
        <f>IF(ROWS(B$24:B37) &lt;= C$14, (C37 - G$17) / F$19, "")</f>
        <v>11.09135609570345</v>
      </c>
      <c r="C37" s="29">
        <f>IF(ROWS(C$24:C37) &lt;= C$14, IF(ISNUMBER(C36), C36 + 1, 0), "")</f>
        <v>13</v>
      </c>
      <c r="E37" s="29">
        <f>IF(ROWS(E$24:E37) &lt;= C$14, (F37 - I$17) / H$19, "")</f>
        <v>14.368252979786206</v>
      </c>
      <c r="F37" s="29">
        <f>IF(ROWS(F$24:F37) &lt;= C$14, IF(ISNUMBER(F36), F36 + 1, 0), "")</f>
        <v>13</v>
      </c>
      <c r="H37" s="29">
        <f>IF(ROWS(H$24:H37) &lt;= C$14, IF(ISNUMBER(H36), H36 + 1, 0), "")</f>
        <v>13</v>
      </c>
      <c r="I37">
        <f t="shared" si="0"/>
        <v>21.889899999999997</v>
      </c>
      <c r="J37">
        <f t="shared" si="1"/>
        <v>15.550099999999999</v>
      </c>
      <c r="L37" s="50">
        <f t="shared" si="2"/>
        <v>23.110100000000003</v>
      </c>
      <c r="M37" s="50">
        <f t="shared" si="3"/>
        <v>4.3944491546724382</v>
      </c>
      <c r="N37" s="50">
        <f t="shared" si="4"/>
        <v>15.550099999999999</v>
      </c>
      <c r="P37" s="52">
        <f t="shared" si="6"/>
        <v>13</v>
      </c>
      <c r="R37" s="50">
        <f t="shared" si="5"/>
        <v>11.208137924615507</v>
      </c>
      <c r="S37" s="54">
        <f t="shared" si="7"/>
        <v>6.8136887699430684</v>
      </c>
    </row>
    <row r="38" spans="2:19" x14ac:dyDescent="0.2">
      <c r="B38" s="29">
        <f>IF(ROWS(B$24:B38) &lt;= C$14, (C38 - G$17) / F$19, "")</f>
        <v>12.219664485754475</v>
      </c>
      <c r="C38" s="29">
        <f>IF(ROWS(C$24:C38) &lt;= C$14, IF(ISNUMBER(C37), C37 + 1, 0), "")</f>
        <v>14</v>
      </c>
      <c r="E38" s="29">
        <f>IF(ROWS(E$24:E38) &lt;= C$14, (F38 - I$17) / H$19, "")</f>
        <v>15.256831806126131</v>
      </c>
      <c r="F38" s="29">
        <f>IF(ROWS(F$24:F38) &lt;= C$14, IF(ISNUMBER(F37), F37 + 1, 0), "")</f>
        <v>14</v>
      </c>
      <c r="H38" s="29">
        <f>IF(ROWS(H$24:H38) &lt;= C$14, IF(ISNUMBER(H37), H37 + 1, 0), "")</f>
        <v>14</v>
      </c>
      <c r="I38">
        <f t="shared" si="0"/>
        <v>23.329900000000002</v>
      </c>
      <c r="J38">
        <f t="shared" si="1"/>
        <v>16.990099999999998</v>
      </c>
      <c r="L38" s="50">
        <f t="shared" si="2"/>
        <v>21.670099999999998</v>
      </c>
      <c r="M38" s="50">
        <f t="shared" si="3"/>
        <v>4.39444915467244</v>
      </c>
      <c r="N38" s="50">
        <f t="shared" si="4"/>
        <v>16.990099999999998</v>
      </c>
      <c r="P38" s="52">
        <f t="shared" si="6"/>
        <v>14</v>
      </c>
      <c r="R38" s="50">
        <f t="shared" si="5"/>
        <v>11.901285105175454</v>
      </c>
      <c r="S38" s="54">
        <f t="shared" si="7"/>
        <v>7.5068359505030138</v>
      </c>
    </row>
    <row r="39" spans="2:19" x14ac:dyDescent="0.2">
      <c r="B39" s="29">
        <f>IF(ROWS(B$24:B39) &lt;= C$14, (C39 - G$17) / F$19, "")</f>
        <v>13.347972875805498</v>
      </c>
      <c r="C39" s="29">
        <f>IF(ROWS(C$24:C39) &lt;= C$14, IF(ISNUMBER(C38), C38 + 1, 0), "")</f>
        <v>15</v>
      </c>
      <c r="E39" s="29">
        <f>IF(ROWS(E$24:E39) &lt;= C$14, (F39 - I$17) / H$19, "")</f>
        <v>16.145410632466053</v>
      </c>
      <c r="F39" s="29">
        <f>IF(ROWS(F$24:F39) &lt;= C$14, IF(ISNUMBER(F38), F38 + 1, 0), "")</f>
        <v>15</v>
      </c>
      <c r="H39" s="29">
        <f>IF(ROWS(H$24:H39) &lt;= C$14, IF(ISNUMBER(H38), H38 + 1, 0), "")</f>
        <v>15</v>
      </c>
      <c r="I39">
        <f t="shared" si="0"/>
        <v>24.7699</v>
      </c>
      <c r="J39">
        <f t="shared" si="1"/>
        <v>18.430099999999996</v>
      </c>
      <c r="L39" s="50">
        <f t="shared" si="2"/>
        <v>20.2301</v>
      </c>
      <c r="M39" s="50">
        <f t="shared" si="3"/>
        <v>4.3944491546724382</v>
      </c>
      <c r="N39" s="50">
        <f t="shared" si="4"/>
        <v>18.430099999999996</v>
      </c>
      <c r="P39" s="52">
        <f t="shared" si="6"/>
        <v>15</v>
      </c>
      <c r="R39" s="50">
        <f t="shared" si="5"/>
        <v>12.594432285735397</v>
      </c>
      <c r="S39" s="54">
        <f t="shared" si="7"/>
        <v>8.1999831310629592</v>
      </c>
    </row>
    <row r="40" spans="2:19" x14ac:dyDescent="0.2">
      <c r="B40" s="29">
        <f>IF(ROWS(B$24:B40) &lt;= C$14, (C40 - G$17) / F$19, "")</f>
        <v>14.476281265856523</v>
      </c>
      <c r="C40" s="29">
        <f>IF(ROWS(C$24:C40) &lt;= C$14, IF(ISNUMBER(C39), C39 + 1, 0), "")</f>
        <v>16</v>
      </c>
      <c r="E40" s="29">
        <f>IF(ROWS(E$24:E40) &lt;= C$14, (F40 - I$17) / H$19, "")</f>
        <v>17.03398945880598</v>
      </c>
      <c r="F40" s="29">
        <f>IF(ROWS(F$24:F40) &lt;= C$14, IF(ISNUMBER(F39), F39 + 1, 0), "")</f>
        <v>16</v>
      </c>
      <c r="H40" s="29">
        <f>IF(ROWS(H$24:H40) &lt;= C$14, IF(ISNUMBER(H39), H39 + 1, 0), "")</f>
        <v>16</v>
      </c>
      <c r="I40">
        <f t="shared" si="0"/>
        <v>26.209899999999998</v>
      </c>
      <c r="J40">
        <f t="shared" si="1"/>
        <v>19.870100000000001</v>
      </c>
      <c r="L40" s="50">
        <f t="shared" si="2"/>
        <v>18.790100000000002</v>
      </c>
      <c r="M40" s="50">
        <f t="shared" si="3"/>
        <v>4.39444915467244</v>
      </c>
      <c r="N40" s="50">
        <f t="shared" si="4"/>
        <v>19.870100000000001</v>
      </c>
      <c r="P40" s="52">
        <f t="shared" si="6"/>
        <v>16</v>
      </c>
      <c r="R40" s="50">
        <f t="shared" si="5"/>
        <v>13.287579466295345</v>
      </c>
      <c r="S40" s="54">
        <f t="shared" si="7"/>
        <v>8.8931303116229046</v>
      </c>
    </row>
    <row r="41" spans="2:19" x14ac:dyDescent="0.2">
      <c r="B41" s="29">
        <f>IF(ROWS(B$24:B41) &lt;= C$14, (C41 - G$17) / F$19, "")</f>
        <v>15.604589655907548</v>
      </c>
      <c r="C41" s="29">
        <f>IF(ROWS(C$24:C41) &lt;= C$14, IF(ISNUMBER(C40), C40 + 1, 0), "")</f>
        <v>17</v>
      </c>
      <c r="E41" s="29">
        <f>IF(ROWS(E$24:E41) &lt;= C$14, (F41 - I$17) / H$19, "")</f>
        <v>17.922568285145903</v>
      </c>
      <c r="F41" s="29">
        <f>IF(ROWS(F$24:F41) &lt;= C$14, IF(ISNUMBER(F40), F40 + 1, 0), "")</f>
        <v>17</v>
      </c>
      <c r="H41" s="29">
        <f>IF(ROWS(H$24:H41) &lt;= C$14, IF(ISNUMBER(H40), H40 + 1, 0), "")</f>
        <v>17</v>
      </c>
      <c r="I41">
        <f t="shared" si="0"/>
        <v>27.649900000000002</v>
      </c>
      <c r="J41">
        <f t="shared" si="1"/>
        <v>21.310099999999998</v>
      </c>
      <c r="L41" s="50">
        <f t="shared" si="2"/>
        <v>17.350099999999998</v>
      </c>
      <c r="M41" s="50">
        <f t="shared" si="3"/>
        <v>4.3944491546724382</v>
      </c>
      <c r="N41" s="50">
        <f t="shared" si="4"/>
        <v>21.310099999999998</v>
      </c>
      <c r="P41" s="52">
        <f t="shared" si="6"/>
        <v>17</v>
      </c>
      <c r="R41" s="50">
        <f t="shared" si="5"/>
        <v>13.980726646855288</v>
      </c>
      <c r="S41" s="54">
        <f t="shared" si="7"/>
        <v>9.58627749218285</v>
      </c>
    </row>
    <row r="42" spans="2:19" x14ac:dyDescent="0.2">
      <c r="B42" s="29">
        <f>IF(ROWS(B$24:B42) &lt;= C$14, (C42 - G$17) / F$19, "")</f>
        <v>16.732898045958571</v>
      </c>
      <c r="C42" s="29">
        <f>IF(ROWS(C$24:C42) &lt;= C$14, IF(ISNUMBER(C41), C41 + 1, 0), "")</f>
        <v>18</v>
      </c>
      <c r="E42" s="29">
        <f>IF(ROWS(E$24:E42) &lt;= C$14, (F42 - I$17) / H$19, "")</f>
        <v>18.811147111485827</v>
      </c>
      <c r="F42" s="29">
        <f>IF(ROWS(F$24:F42) &lt;= C$14, IF(ISNUMBER(F41), F41 + 1, 0), "")</f>
        <v>18</v>
      </c>
      <c r="H42" s="29">
        <f>IF(ROWS(H$24:H42) &lt;= C$14, IF(ISNUMBER(H41), H41 + 1, 0), "")</f>
        <v>18</v>
      </c>
      <c r="I42">
        <f t="shared" si="0"/>
        <v>29.0899</v>
      </c>
      <c r="J42">
        <f t="shared" si="1"/>
        <v>22.750099999999996</v>
      </c>
      <c r="L42" s="50">
        <f t="shared" si="2"/>
        <v>15.9101</v>
      </c>
      <c r="M42" s="50">
        <f t="shared" si="3"/>
        <v>4.39444915467244</v>
      </c>
      <c r="N42" s="50">
        <f t="shared" si="4"/>
        <v>22.750099999999996</v>
      </c>
      <c r="P42" s="52">
        <f t="shared" si="6"/>
        <v>18</v>
      </c>
      <c r="R42" s="50">
        <f t="shared" si="5"/>
        <v>14.673873827415235</v>
      </c>
      <c r="S42" s="54">
        <f t="shared" si="7"/>
        <v>10.279424672742795</v>
      </c>
    </row>
    <row r="43" spans="2:19" x14ac:dyDescent="0.2">
      <c r="B43" s="29">
        <f>IF(ROWS(B$24:B43) &lt;= C$14, (C43 - G$17) / F$19, "")</f>
        <v>17.861206436009596</v>
      </c>
      <c r="C43" s="29">
        <f>IF(ROWS(C$24:C43) &lt;= C$14, IF(ISNUMBER(C42), C42 + 1, 0), "")</f>
        <v>19</v>
      </c>
      <c r="E43" s="29">
        <f>IF(ROWS(E$24:E43) &lt;= C$14, (F43 - I$17) / H$19, "")</f>
        <v>19.69972593782575</v>
      </c>
      <c r="F43" s="29">
        <f>IF(ROWS(F$24:F43) &lt;= C$14, IF(ISNUMBER(F42), F42 + 1, 0), "")</f>
        <v>19</v>
      </c>
      <c r="H43" s="29">
        <f>IF(ROWS(H$24:H43) &lt;= C$14, IF(ISNUMBER(H42), H42 + 1, 0), "")</f>
        <v>19</v>
      </c>
      <c r="I43">
        <f t="shared" si="0"/>
        <v>30.529899999999998</v>
      </c>
      <c r="J43">
        <f t="shared" si="1"/>
        <v>24.190100000000001</v>
      </c>
      <c r="L43" s="50">
        <f t="shared" si="2"/>
        <v>14.470100000000002</v>
      </c>
      <c r="M43" s="50">
        <f t="shared" si="3"/>
        <v>4.3944491546724382</v>
      </c>
      <c r="N43" s="50">
        <f t="shared" si="4"/>
        <v>24.190100000000001</v>
      </c>
      <c r="P43" s="52">
        <f t="shared" si="6"/>
        <v>19</v>
      </c>
      <c r="R43" s="50">
        <f t="shared" si="5"/>
        <v>15.367021007975179</v>
      </c>
      <c r="S43" s="54">
        <f t="shared" si="7"/>
        <v>10.972571853302741</v>
      </c>
    </row>
    <row r="44" spans="2:19" x14ac:dyDescent="0.2">
      <c r="B44" s="29">
        <f>IF(ROWS(B$24:B44) &lt;= C$14, (C44 - G$17) / F$19, "")</f>
        <v>18.989514826060621</v>
      </c>
      <c r="C44" s="29">
        <f>IF(ROWS(C$24:C44) &lt;= C$14, IF(ISNUMBER(C43), C43 + 1, 0), "")</f>
        <v>20</v>
      </c>
      <c r="E44" s="29">
        <f>IF(ROWS(E$24:E44) &lt;= C$14, (F44 - I$17) / H$19, "")</f>
        <v>20.588304764165674</v>
      </c>
      <c r="F44" s="29">
        <f>IF(ROWS(F$24:F44) &lt;= C$14, IF(ISNUMBER(F43), F43 + 1, 0), "")</f>
        <v>20</v>
      </c>
      <c r="H44" s="29">
        <f>IF(ROWS(H$24:H44) &lt;= C$14, IF(ISNUMBER(H43), H43 + 1, 0), "")</f>
        <v>20</v>
      </c>
      <c r="I44">
        <f t="shared" si="0"/>
        <v>31.969899999999996</v>
      </c>
      <c r="J44">
        <f t="shared" si="1"/>
        <v>25.630099999999999</v>
      </c>
      <c r="L44" s="50">
        <f t="shared" si="2"/>
        <v>13.030100000000004</v>
      </c>
      <c r="M44" s="50">
        <f t="shared" si="3"/>
        <v>4.39444915467244</v>
      </c>
      <c r="N44" s="50">
        <f t="shared" si="4"/>
        <v>25.630099999999999</v>
      </c>
      <c r="P44" s="52">
        <f t="shared" si="6"/>
        <v>20</v>
      </c>
      <c r="R44" s="50">
        <f t="shared" si="5"/>
        <v>16.060168188535126</v>
      </c>
      <c r="S44" s="54">
        <f t="shared" si="7"/>
        <v>11.665719033862686</v>
      </c>
    </row>
    <row r="45" spans="2:19" x14ac:dyDescent="0.2">
      <c r="B45" s="29">
        <f>IF(ROWS(B$24:B45) &lt;= C$14, (C45 - G$17) / F$19, "")</f>
        <v>20.117823216111645</v>
      </c>
      <c r="C45" s="29">
        <f>IF(ROWS(C$24:C45) &lt;= C$14, IF(ISNUMBER(C44), C44 + 1, 0), "")</f>
        <v>21</v>
      </c>
      <c r="E45" s="29">
        <f>IF(ROWS(E$24:E45) &lt;= C$14, (F45 - I$17) / H$19, "")</f>
        <v>21.476883590505601</v>
      </c>
      <c r="F45" s="29">
        <f>IF(ROWS(F$24:F45) &lt;= C$14, IF(ISNUMBER(F44), F44 + 1, 0), "")</f>
        <v>21</v>
      </c>
      <c r="H45" s="29">
        <f>IF(ROWS(H$24:H45) &lt;= C$14, IF(ISNUMBER(H44), H44 + 1, 0), "")</f>
        <v>21</v>
      </c>
      <c r="I45">
        <f t="shared" si="0"/>
        <v>33.4099</v>
      </c>
      <c r="J45">
        <f t="shared" si="1"/>
        <v>27.070099999999996</v>
      </c>
      <c r="L45" s="50">
        <f t="shared" si="2"/>
        <v>11.5901</v>
      </c>
      <c r="M45" s="50">
        <f t="shared" si="3"/>
        <v>4.3944491546724382</v>
      </c>
      <c r="N45" s="50">
        <f t="shared" si="4"/>
        <v>27.070099999999996</v>
      </c>
      <c r="P45" s="52">
        <f t="shared" si="6"/>
        <v>21</v>
      </c>
      <c r="R45" s="50">
        <f t="shared" si="5"/>
        <v>16.75331536909507</v>
      </c>
      <c r="S45" s="54">
        <f t="shared" si="7"/>
        <v>12.358866214422632</v>
      </c>
    </row>
    <row r="46" spans="2:19" x14ac:dyDescent="0.2">
      <c r="B46" s="29">
        <f>IF(ROWS(B$24:B46) &lt;= C$14, (C46 - G$17) / F$19, "")</f>
        <v>21.24613160616267</v>
      </c>
      <c r="C46" s="29">
        <f>IF(ROWS(C$24:C46) &lt;= C$14, IF(ISNUMBER(C45), C45 + 1, 0), "")</f>
        <v>22</v>
      </c>
      <c r="E46" s="29">
        <f>IF(ROWS(E$24:E46) &lt;= C$14, (F46 - I$17) / H$19, "")</f>
        <v>22.365462416845524</v>
      </c>
      <c r="F46" s="29">
        <f>IF(ROWS(F$24:F46) &lt;= C$14, IF(ISNUMBER(F45), F45 + 1, 0), "")</f>
        <v>22</v>
      </c>
      <c r="H46" s="29">
        <f>IF(ROWS(H$24:H46) &lt;= C$14, IF(ISNUMBER(H45), H45 + 1, 0), "")</f>
        <v>22</v>
      </c>
      <c r="I46">
        <f t="shared" si="0"/>
        <v>34.849899999999998</v>
      </c>
      <c r="J46">
        <f t="shared" si="1"/>
        <v>28.510100000000001</v>
      </c>
      <c r="L46" s="50">
        <f t="shared" si="2"/>
        <v>10.150100000000002</v>
      </c>
      <c r="M46" s="50">
        <f t="shared" si="3"/>
        <v>4.39444915467244</v>
      </c>
      <c r="N46" s="50">
        <f t="shared" si="4"/>
        <v>28.510100000000001</v>
      </c>
      <c r="P46" s="52">
        <f t="shared" si="6"/>
        <v>22</v>
      </c>
      <c r="R46" s="50">
        <f t="shared" si="5"/>
        <v>17.446462549655017</v>
      </c>
      <c r="S46" s="54">
        <f t="shared" si="7"/>
        <v>13.052013394982577</v>
      </c>
    </row>
    <row r="47" spans="2:19" x14ac:dyDescent="0.2">
      <c r="B47" s="29">
        <f>IF(ROWS(B$24:B47) &lt;= C$14, (C47 - G$17) / F$19, "")</f>
        <v>22.374439996213692</v>
      </c>
      <c r="C47" s="29">
        <f>IF(ROWS(C$24:C47) &lt;= C$14, IF(ISNUMBER(C46), C46 + 1, 0), "")</f>
        <v>23</v>
      </c>
      <c r="E47" s="29">
        <f>IF(ROWS(E$24:E47) &lt;= C$14, (F47 - I$17) / H$19, "")</f>
        <v>23.254041243185448</v>
      </c>
      <c r="F47" s="29">
        <f>IF(ROWS(F$24:F47) &lt;= C$14, IF(ISNUMBER(F46), F46 + 1, 0), "")</f>
        <v>23</v>
      </c>
      <c r="H47" s="29">
        <f>IF(ROWS(H$24:H47) &lt;= C$14, IF(ISNUMBER(H46), H46 + 1, 0), "")</f>
        <v>23</v>
      </c>
      <c r="I47">
        <f t="shared" si="0"/>
        <v>36.289899999999996</v>
      </c>
      <c r="J47">
        <f t="shared" si="1"/>
        <v>29.950099999999999</v>
      </c>
      <c r="L47" s="50">
        <f t="shared" si="2"/>
        <v>8.7101000000000042</v>
      </c>
      <c r="M47" s="50">
        <f t="shared" si="3"/>
        <v>4.3944491546724382</v>
      </c>
      <c r="N47" s="50">
        <f t="shared" si="4"/>
        <v>29.950099999999999</v>
      </c>
      <c r="P47" s="52">
        <f t="shared" si="6"/>
        <v>23</v>
      </c>
      <c r="R47" s="50">
        <f t="shared" si="5"/>
        <v>18.139609730214961</v>
      </c>
      <c r="S47" s="54">
        <f t="shared" si="7"/>
        <v>13.745160575542522</v>
      </c>
    </row>
    <row r="48" spans="2:19" x14ac:dyDescent="0.2">
      <c r="B48" s="29">
        <f>IF(ROWS(B$24:B48) &lt;= C$14, (C48 - G$17) / F$19, "")</f>
        <v>23.502748386264717</v>
      </c>
      <c r="C48" s="29">
        <f>IF(ROWS(C$24:C48) &lt;= C$14, IF(ISNUMBER(C47), C47 + 1, 0), "")</f>
        <v>24</v>
      </c>
      <c r="E48" s="29">
        <f>IF(ROWS(E$24:E48) &lt;= C$14, (F48 - I$17) / H$19, "")</f>
        <v>24.142620069525371</v>
      </c>
      <c r="F48" s="29">
        <f>IF(ROWS(F$24:F48) &lt;= C$14, IF(ISNUMBER(F47), F47 + 1, 0), "")</f>
        <v>24</v>
      </c>
      <c r="H48" s="29">
        <f>IF(ROWS(H$24:H48) &lt;= C$14, IF(ISNUMBER(H47), H47 + 1, 0), "")</f>
        <v>24</v>
      </c>
      <c r="I48">
        <f t="shared" si="0"/>
        <v>37.729900000000001</v>
      </c>
      <c r="J48">
        <f t="shared" si="1"/>
        <v>31.390100000000004</v>
      </c>
      <c r="L48" s="50">
        <f t="shared" si="2"/>
        <v>7.2700999999999993</v>
      </c>
      <c r="M48" s="50">
        <f t="shared" si="3"/>
        <v>4.3944491546724382</v>
      </c>
      <c r="N48" s="50">
        <f t="shared" si="4"/>
        <v>31.390100000000004</v>
      </c>
      <c r="P48" s="52">
        <f t="shared" si="6"/>
        <v>24</v>
      </c>
      <c r="R48" s="50">
        <f t="shared" si="5"/>
        <v>18.832756910774904</v>
      </c>
      <c r="S48" s="54">
        <f t="shared" si="7"/>
        <v>14.438307756102466</v>
      </c>
    </row>
    <row r="49" spans="2:19" x14ac:dyDescent="0.2">
      <c r="B49" s="29">
        <f>IF(ROWS(B$24:B49) &lt;= C$14, (C49 - G$17) / F$19, "")</f>
        <v>24.631056776315742</v>
      </c>
      <c r="C49" s="29">
        <f>IF(ROWS(C$24:C49) &lt;= C$14, IF(ISNUMBER(C48), C48 + 1, 0), "")</f>
        <v>25</v>
      </c>
      <c r="E49" s="29">
        <f>IF(ROWS(E$24:E49) &lt;= C$14, (F49 - I$17) / H$19, "")</f>
        <v>25.031198895865295</v>
      </c>
      <c r="F49" s="29">
        <f>IF(ROWS(F$24:F49) &lt;= C$14, IF(ISNUMBER(F48), F48 + 1, 0), "")</f>
        <v>25</v>
      </c>
      <c r="H49" s="29">
        <f>IF(ROWS(H$24:H49) &lt;= C$14, IF(ISNUMBER(H48), H48 + 1, 0), "")</f>
        <v>25</v>
      </c>
      <c r="I49">
        <f>+(N$16*H49)+N$17</f>
        <v>39.169899999999998</v>
      </c>
      <c r="J49">
        <f t="shared" si="1"/>
        <v>32.830100000000002</v>
      </c>
      <c r="L49" s="50">
        <f t="shared" si="2"/>
        <v>5.8301000000000016</v>
      </c>
      <c r="M49" s="50">
        <f t="shared" si="3"/>
        <v>4.3944491546724382</v>
      </c>
      <c r="N49" s="50">
        <f t="shared" si="4"/>
        <v>32.830100000000002</v>
      </c>
      <c r="P49" s="52">
        <f t="shared" si="6"/>
        <v>25</v>
      </c>
      <c r="R49" s="50">
        <f t="shared" si="5"/>
        <v>19.525904091334851</v>
      </c>
      <c r="S49" s="54">
        <f t="shared" si="7"/>
        <v>15.131454936662413</v>
      </c>
    </row>
    <row r="50" spans="2:19" x14ac:dyDescent="0.2">
      <c r="B50" s="29">
        <f>IF(ROWS(B$24:B50) &lt;= C$14, (C50 - G$17) / F$19, "")</f>
        <v>25.759365166366766</v>
      </c>
      <c r="C50" s="29">
        <f>IF(ROWS(C$24:C50) &lt;= C$14, IF(ISNUMBER(C49), C49 + 1, 0), "")</f>
        <v>26</v>
      </c>
      <c r="E50" s="29">
        <f>IF(ROWS(E$24:E50) &lt;= C$14, (F50 - I$17) / H$19, "")</f>
        <v>25.919777722205222</v>
      </c>
      <c r="F50" s="29">
        <f>IF(ROWS(F$24:F50) &lt;= C$14, IF(ISNUMBER(F49), F49 + 1, 0), "")</f>
        <v>26</v>
      </c>
      <c r="H50" s="29">
        <f>IF(ROWS(H$24:H50) &lt;= C$14, IF(ISNUMBER(H49), H49 + 1, 0), "")</f>
        <v>26</v>
      </c>
      <c r="I50">
        <f>+(N$16*H50)+N$17</f>
        <v>40.609899999999996</v>
      </c>
      <c r="J50">
        <f t="shared" si="1"/>
        <v>34.270099999999999</v>
      </c>
      <c r="L50" s="50">
        <f t="shared" si="2"/>
        <v>4.3901000000000039</v>
      </c>
      <c r="M50" s="50">
        <f t="shared" si="3"/>
        <v>4.3944491546724382</v>
      </c>
      <c r="N50" s="50">
        <f t="shared" si="4"/>
        <v>34.270099999999999</v>
      </c>
      <c r="P50" s="52">
        <f t="shared" si="6"/>
        <v>26</v>
      </c>
      <c r="R50" s="50">
        <f t="shared" si="5"/>
        <v>20.219051271894795</v>
      </c>
      <c r="S50" s="54">
        <f t="shared" si="7"/>
        <v>15.824602117222357</v>
      </c>
    </row>
    <row r="51" spans="2:19" x14ac:dyDescent="0.2">
      <c r="B51" s="29">
        <f>IF(ROWS(B$24:B51) &lt;= C$14, (C51 - G$17) / F$19, "")</f>
        <v>26.887673556417791</v>
      </c>
      <c r="C51" s="29">
        <f>IF(ROWS(C$24:C51) &lt;= C$14, IF(ISNUMBER(C50), C50 + 1, 0), "")</f>
        <v>27</v>
      </c>
      <c r="E51" s="29">
        <f>IF(ROWS(E$24:E51) &lt;= C$14, (F51 - I$17) / H$19, "")</f>
        <v>26.808356548545145</v>
      </c>
      <c r="F51" s="29">
        <f>IF(ROWS(F$24:F51) &lt;= C$14, IF(ISNUMBER(F50), F50 + 1, 0), "")</f>
        <v>27</v>
      </c>
      <c r="H51" s="29">
        <f>IF(ROWS(H$24:H51) &lt;= C$14, IF(ISNUMBER(H50), H50 + 1, 0), "")</f>
        <v>27</v>
      </c>
      <c r="I51">
        <f>+(N$16*H51)+N$17</f>
        <v>42.049899999999994</v>
      </c>
      <c r="J51">
        <f t="shared" si="1"/>
        <v>35.710099999999997</v>
      </c>
      <c r="L51" s="50">
        <f t="shared" si="2"/>
        <v>2.9501000000000062</v>
      </c>
      <c r="M51" s="50">
        <f t="shared" si="3"/>
        <v>4.3944491546724365</v>
      </c>
      <c r="N51" s="50">
        <f t="shared" si="4"/>
        <v>35.710099999999997</v>
      </c>
      <c r="P51" s="52">
        <f t="shared" si="6"/>
        <v>27</v>
      </c>
      <c r="R51" s="50">
        <f t="shared" si="5"/>
        <v>20.912198452454742</v>
      </c>
      <c r="S51" s="54">
        <f t="shared" si="7"/>
        <v>16.517749297782306</v>
      </c>
    </row>
    <row r="52" spans="2:19" x14ac:dyDescent="0.2">
      <c r="B52" s="29">
        <f>IF(ROWS(B$24:B52) &lt;= C$14, (C52 - G$17) / F$19, "")</f>
        <v>28.015981946468816</v>
      </c>
      <c r="C52" s="29">
        <f>IF(ROWS(C$24:C52) &lt;= C$14, IF(ISNUMBER(C51), C51 + 1, 0), "")</f>
        <v>28</v>
      </c>
      <c r="E52" s="29">
        <f>IF(ROWS(E$24:E52) &lt;= C$14, (F52 - I$17) / H$19, "")</f>
        <v>27.696935374885069</v>
      </c>
      <c r="F52" s="29">
        <f>IF(ROWS(F$24:F52) &lt;= C$14, IF(ISNUMBER(F51), F51 + 1, 0), "")</f>
        <v>28</v>
      </c>
      <c r="H52" s="29">
        <f>IF(ROWS(H$24:H52) &lt;= C$14, IF(ISNUMBER(H51), H51 + 1, 0), "")</f>
        <v>28</v>
      </c>
      <c r="I52">
        <f>+(N$16*H52)+N$17</f>
        <v>43.489899999999999</v>
      </c>
      <c r="J52">
        <f t="shared" si="1"/>
        <v>37.150100000000002</v>
      </c>
      <c r="L52" s="50">
        <f t="shared" si="2"/>
        <v>1.5101000000000013</v>
      </c>
      <c r="M52" s="50">
        <f t="shared" si="3"/>
        <v>4.3944491546724365</v>
      </c>
      <c r="N52" s="50">
        <f t="shared" si="4"/>
        <v>37.150100000000002</v>
      </c>
      <c r="P52" s="52">
        <f t="shared" si="6"/>
        <v>28</v>
      </c>
      <c r="R52" s="50">
        <f t="shared" si="5"/>
        <v>21.605345633014686</v>
      </c>
      <c r="S52" s="54">
        <f t="shared" si="7"/>
        <v>17.210896478342249</v>
      </c>
    </row>
    <row r="53" spans="2:19" x14ac:dyDescent="0.2">
      <c r="B53" s="29">
        <f>IF(ROWS(B$24:B53) &lt;= C$14, (C53 - G$17) / F$19, "")</f>
        <v>29.144290336519838</v>
      </c>
      <c r="C53" s="29">
        <f>IF(ROWS(C$24:C53) &lt;= C$14, IF(ISNUMBER(C52), C52 + 1, 0), "")</f>
        <v>29</v>
      </c>
      <c r="E53" s="29">
        <f>IF(ROWS(E$24:E53) &lt;= C$14, (F53 - I$17) / H$19, "")</f>
        <v>28.585514201224989</v>
      </c>
      <c r="F53" s="29">
        <f>IF(ROWS(F$24:F53) &lt;= C$14, IF(ISNUMBER(F52), F52 + 1, 0), "")</f>
        <v>29</v>
      </c>
      <c r="H53" s="29">
        <f>IF(ROWS(H$24:H53) &lt;= C$14, IF(ISNUMBER(H52), H52 + 1, 0), "")</f>
        <v>29</v>
      </c>
      <c r="I53">
        <f>+(N$16*H53)+N$17</f>
        <v>44.929899999999996</v>
      </c>
      <c r="J53">
        <f t="shared" si="1"/>
        <v>38.5901</v>
      </c>
      <c r="L53" s="50">
        <f t="shared" si="2"/>
        <v>7.0100000000003604E-2</v>
      </c>
      <c r="M53" s="50">
        <f t="shared" si="3"/>
        <v>4.3944491546724365</v>
      </c>
      <c r="N53" s="50">
        <f t="shared" si="4"/>
        <v>38.5901</v>
      </c>
      <c r="P53" s="52">
        <f t="shared" si="6"/>
        <v>29</v>
      </c>
      <c r="R53" s="50">
        <f t="shared" si="5"/>
        <v>22.298492813574633</v>
      </c>
      <c r="S53" s="54">
        <f t="shared" si="7"/>
        <v>17.904043658902197</v>
      </c>
    </row>
    <row r="54" spans="2:19" x14ac:dyDescent="0.2">
      <c r="B54" s="29">
        <f>IF(ROWS(B$24:B54) &lt;= C$14, (C54 - G$17) / F$19, "")</f>
        <v>30.272598726570862</v>
      </c>
      <c r="C54" s="29">
        <f>IF(ROWS(C$24:C54) &lt;= C$14, IF(ISNUMBER(C53), C53 + 1, 0), "")</f>
        <v>30</v>
      </c>
      <c r="E54" s="29">
        <f>IF(ROWS(E$24:E54) &lt;= C$14, (F54 - I$17) / H$19, "")</f>
        <v>29.474093027564916</v>
      </c>
      <c r="F54" s="29">
        <f>IF(ROWS(F$24:F54) &lt;= C$14, IF(ISNUMBER(F53), F53 + 1, 0), "")</f>
        <v>30</v>
      </c>
      <c r="H54" s="29">
        <f>IF(ROWS(H$24:H54) &lt;= C$14, IF(ISNUMBER(H53), H53 + 1, 0), "")</f>
        <v>30</v>
      </c>
      <c r="I54">
        <f t="shared" ref="I54:I67" si="8">+(N$16*H54)+N$17</f>
        <v>46.369899999999994</v>
      </c>
      <c r="J54">
        <f t="shared" si="1"/>
        <v>40.030099999999997</v>
      </c>
      <c r="L54" s="50">
        <f t="shared" si="2"/>
        <v>0</v>
      </c>
      <c r="M54" s="50">
        <f t="shared" si="3"/>
        <v>4.3944491546724365</v>
      </c>
      <c r="N54" s="50">
        <f t="shared" si="4"/>
        <v>40.030099999999997</v>
      </c>
      <c r="P54" s="52">
        <f t="shared" si="6"/>
        <v>30</v>
      </c>
      <c r="R54" s="50">
        <f t="shared" si="5"/>
        <v>22.991639994134577</v>
      </c>
      <c r="S54" s="54">
        <f t="shared" si="7"/>
        <v>18.59719083946214</v>
      </c>
    </row>
    <row r="55" spans="2:19" x14ac:dyDescent="0.2">
      <c r="B55" s="29">
        <f>IF(ROWS(B$24:B55) &lt;= C$14, (C55 - G$17) / F$19, "")</f>
        <v>31.400907116621887</v>
      </c>
      <c r="C55" s="29">
        <f>IF(ROWS(C$24:C55) &lt;= C$14, IF(ISNUMBER(C54), C54 + 1, 0), "")</f>
        <v>31</v>
      </c>
      <c r="E55" s="29">
        <f>IF(ROWS(E$24:E55) &lt;= C$14, (F55 - I$17) / H$19, "")</f>
        <v>30.362671853904839</v>
      </c>
      <c r="F55" s="29">
        <f>IF(ROWS(F$24:F55) &lt;= C$14, IF(ISNUMBER(F54), F54 + 1, 0), "")</f>
        <v>31</v>
      </c>
      <c r="H55" s="29">
        <f>IF(ROWS(H$24:H55) &lt;= C$14, IF(ISNUMBER(H54), H54 + 1, 0), "")</f>
        <v>31</v>
      </c>
      <c r="I55">
        <f t="shared" si="8"/>
        <v>47.809899999999999</v>
      </c>
      <c r="J55">
        <f t="shared" si="1"/>
        <v>41.470100000000002</v>
      </c>
      <c r="L55" s="50">
        <f t="shared" si="2"/>
        <v>0</v>
      </c>
      <c r="M55" s="50">
        <f t="shared" si="3"/>
        <v>4.3944491546724365</v>
      </c>
      <c r="N55" s="50">
        <f t="shared" si="4"/>
        <v>41.470100000000002</v>
      </c>
      <c r="P55" s="52">
        <f t="shared" si="6"/>
        <v>31</v>
      </c>
      <c r="R55" s="50">
        <f t="shared" si="5"/>
        <v>23.684787174694524</v>
      </c>
      <c r="S55" s="54">
        <f t="shared" si="7"/>
        <v>19.290338020022087</v>
      </c>
    </row>
    <row r="56" spans="2:19" x14ac:dyDescent="0.2">
      <c r="B56" s="29">
        <f>IF(ROWS(B$24:B56) &lt;= C$14, (C56 - G$17) / F$19, "")</f>
        <v>32.529215506672912</v>
      </c>
      <c r="C56" s="29">
        <f>IF(ROWS(C$24:C56) &lt;= C$14, IF(ISNUMBER(C55), C55 + 1, 0), "")</f>
        <v>32</v>
      </c>
      <c r="E56" s="29">
        <f>IF(ROWS(E$24:E56) &lt;= C$14, (F56 - I$17) / H$19, "")</f>
        <v>31.251250680244762</v>
      </c>
      <c r="F56" s="29">
        <f>IF(ROWS(F$24:F56) &lt;= C$14, IF(ISNUMBER(F55), F55 + 1, 0), "")</f>
        <v>32</v>
      </c>
      <c r="H56" s="29">
        <f>IF(ROWS(H$24:H56) &lt;= C$14, IF(ISNUMBER(H55), H55 + 1, 0), "")</f>
        <v>32</v>
      </c>
      <c r="I56">
        <f t="shared" si="8"/>
        <v>49.249899999999997</v>
      </c>
      <c r="J56">
        <f t="shared" si="1"/>
        <v>42.9101</v>
      </c>
      <c r="L56" s="50">
        <f t="shared" si="2"/>
        <v>0</v>
      </c>
      <c r="M56" s="50">
        <f t="shared" si="3"/>
        <v>4.3944491546724365</v>
      </c>
      <c r="N56" s="50">
        <f t="shared" si="4"/>
        <v>42.9101</v>
      </c>
      <c r="P56" s="52">
        <f t="shared" si="6"/>
        <v>32</v>
      </c>
      <c r="R56" s="50">
        <f t="shared" si="5"/>
        <v>24.377934355254467</v>
      </c>
      <c r="S56" s="54">
        <f t="shared" si="7"/>
        <v>19.983485200582031</v>
      </c>
    </row>
    <row r="57" spans="2:19" x14ac:dyDescent="0.2">
      <c r="B57" s="29">
        <f>IF(ROWS(B$24:B57) &lt;= C$14, (C57 - G$17) / F$19, "")</f>
        <v>33.657523896723937</v>
      </c>
      <c r="C57" s="29">
        <f>IF(ROWS(C$24:C57) &lt;= C$14, IF(ISNUMBER(C56), C56 + 1, 0), "")</f>
        <v>33</v>
      </c>
      <c r="E57" s="29">
        <f>IF(ROWS(E$24:E57) &lt;= C$14, (F57 - I$17) / H$19, "")</f>
        <v>32.13982950658469</v>
      </c>
      <c r="F57" s="29">
        <f>IF(ROWS(F$24:F57) &lt;= C$14, IF(ISNUMBER(F56), F56 + 1, 0), "")</f>
        <v>33</v>
      </c>
      <c r="H57" s="29">
        <f>IF(ROWS(H$24:H57) &lt;= C$14, IF(ISNUMBER(H56), H56 + 1, 0), "")</f>
        <v>33</v>
      </c>
      <c r="I57">
        <f t="shared" si="8"/>
        <v>50.689899999999994</v>
      </c>
      <c r="J57">
        <f t="shared" si="1"/>
        <v>44.350099999999998</v>
      </c>
      <c r="L57" s="50">
        <f t="shared" si="2"/>
        <v>0</v>
      </c>
      <c r="M57" s="50">
        <f t="shared" si="3"/>
        <v>4.3944491546724365</v>
      </c>
      <c r="N57" s="50">
        <f t="shared" si="4"/>
        <v>44.350099999999998</v>
      </c>
      <c r="P57" s="52">
        <f t="shared" si="6"/>
        <v>33</v>
      </c>
      <c r="R57" s="50">
        <f t="shared" si="5"/>
        <v>25.071081535814411</v>
      </c>
      <c r="S57" s="54">
        <f t="shared" si="7"/>
        <v>20.676632381141975</v>
      </c>
    </row>
    <row r="58" spans="2:19" x14ac:dyDescent="0.2">
      <c r="B58" s="29">
        <f>IF(ROWS(B$24:B58) &lt;= C$14, (C58 - G$17) / F$19, "")</f>
        <v>34.785832286774962</v>
      </c>
      <c r="C58" s="29">
        <f>IF(ROWS(C$24:C58) &lt;= C$14, IF(ISNUMBER(C57), C57 + 1, 0), "")</f>
        <v>34</v>
      </c>
      <c r="E58" s="29">
        <f>IF(ROWS(E$24:E58) &lt;= C$14, (F58 - I$17) / H$19, "")</f>
        <v>33.028408332924613</v>
      </c>
      <c r="F58" s="29">
        <f>IF(ROWS(F$24:F58) &lt;= C$14, IF(ISNUMBER(F57), F57 + 1, 0), "")</f>
        <v>34</v>
      </c>
      <c r="H58" s="29">
        <f>IF(ROWS(H$24:H58) &lt;= C$14, IF(ISNUMBER(H57), H57 + 1, 0), "")</f>
        <v>34</v>
      </c>
      <c r="I58">
        <f t="shared" si="8"/>
        <v>52.129899999999999</v>
      </c>
      <c r="J58">
        <f t="shared" si="1"/>
        <v>45.790100000000002</v>
      </c>
      <c r="L58" s="50">
        <f t="shared" si="2"/>
        <v>0</v>
      </c>
      <c r="M58" s="50">
        <f t="shared" si="3"/>
        <v>4.3944491546724365</v>
      </c>
      <c r="N58" s="50">
        <f t="shared" si="4"/>
        <v>45.790100000000002</v>
      </c>
      <c r="P58" s="52">
        <f t="shared" si="6"/>
        <v>34</v>
      </c>
      <c r="R58" s="50">
        <f t="shared" si="5"/>
        <v>25.764228716374358</v>
      </c>
      <c r="S58" s="54">
        <f t="shared" si="7"/>
        <v>21.369779561701922</v>
      </c>
    </row>
    <row r="59" spans="2:19" x14ac:dyDescent="0.2">
      <c r="B59" s="29">
        <f>IF(ROWS(B$24:B59) &lt;= C$14, (C59 - G$17) / F$19, "")</f>
        <v>35.914140676825987</v>
      </c>
      <c r="C59" s="29">
        <f>IF(ROWS(C$24:C59) &lt;= C$14, IF(ISNUMBER(C58), C58 + 1, 0), "")</f>
        <v>35</v>
      </c>
      <c r="E59" s="29">
        <f>IF(ROWS(E$24:E59) &lt;= C$14, (F59 - I$17) / H$19, "")</f>
        <v>33.916987159264536</v>
      </c>
      <c r="F59" s="29">
        <f>IF(ROWS(F$24:F59) &lt;= C$14, IF(ISNUMBER(F58), F58 + 1, 0), "")</f>
        <v>35</v>
      </c>
      <c r="H59" s="29">
        <f>IF(ROWS(H$24:H59) &lt;= C$14, IF(ISNUMBER(H58), H58 + 1, 0), "")</f>
        <v>35</v>
      </c>
      <c r="I59">
        <f t="shared" si="8"/>
        <v>53.569899999999997</v>
      </c>
      <c r="J59">
        <f t="shared" si="1"/>
        <v>47.2301</v>
      </c>
      <c r="L59" s="50">
        <f t="shared" si="2"/>
        <v>0</v>
      </c>
      <c r="M59" s="50">
        <f t="shared" si="3"/>
        <v>4.3944491546724365</v>
      </c>
      <c r="N59" s="50">
        <f t="shared" si="4"/>
        <v>47.2301</v>
      </c>
      <c r="P59" s="52">
        <f t="shared" si="6"/>
        <v>35</v>
      </c>
      <c r="R59" s="50">
        <f t="shared" si="5"/>
        <v>26.457375896934302</v>
      </c>
      <c r="S59" s="54">
        <f t="shared" si="7"/>
        <v>22.062926742261865</v>
      </c>
    </row>
    <row r="60" spans="2:19" x14ac:dyDescent="0.2">
      <c r="B60" s="29">
        <f>IF(ROWS(B$24:B60) &lt;= C$14, (C60 - G$17) / F$19, "")</f>
        <v>37.042449066877005</v>
      </c>
      <c r="C60" s="29">
        <f>IF(ROWS(C$24:C60) &lt;= C$14, IF(ISNUMBER(C59), C59 + 1, 0), "")</f>
        <v>36</v>
      </c>
      <c r="E60" s="29">
        <f>IF(ROWS(E$24:E60) &lt;= C$14, (F60 - I$17) / H$19, "")</f>
        <v>34.80556598560446</v>
      </c>
      <c r="F60" s="29">
        <f>IF(ROWS(F$24:F60) &lt;= C$14, IF(ISNUMBER(F59), F59 + 1, 0), "")</f>
        <v>36</v>
      </c>
      <c r="H60" s="29">
        <f>IF(ROWS(H$24:H60) &lt;= C$14, IF(ISNUMBER(H59), H59 + 1, 0), "")</f>
        <v>36</v>
      </c>
      <c r="I60">
        <f t="shared" si="8"/>
        <v>55.009899999999995</v>
      </c>
      <c r="J60">
        <f t="shared" si="1"/>
        <v>48.670099999999998</v>
      </c>
      <c r="L60" s="50">
        <f t="shared" si="2"/>
        <v>0</v>
      </c>
      <c r="M60" s="50">
        <f t="shared" si="3"/>
        <v>4.3944491546724365</v>
      </c>
      <c r="N60" s="50">
        <f t="shared" si="4"/>
        <v>48.670099999999998</v>
      </c>
      <c r="P60" s="52">
        <f t="shared" si="6"/>
        <v>36</v>
      </c>
      <c r="R60" s="50">
        <f t="shared" si="5"/>
        <v>27.150523077494249</v>
      </c>
      <c r="S60" s="54">
        <f t="shared" si="7"/>
        <v>22.756073922821813</v>
      </c>
    </row>
    <row r="61" spans="2:19" x14ac:dyDescent="0.2">
      <c r="B61" s="29">
        <f>IF(ROWS(B$24:B61) &lt;= C$14, (C61 - G$17) / F$19, "")</f>
        <v>38.17075745692803</v>
      </c>
      <c r="C61" s="29">
        <f>IF(ROWS(C$24:C61) &lt;= C$14, IF(ISNUMBER(C60), C60 + 1, 0), "")</f>
        <v>37</v>
      </c>
      <c r="E61" s="29">
        <f>IF(ROWS(E$24:E61) &lt;= C$14, (F61 - I$17) / H$19, "")</f>
        <v>35.694144811944383</v>
      </c>
      <c r="F61" s="29">
        <f>IF(ROWS(F$24:F61) &lt;= C$14, IF(ISNUMBER(F60), F60 + 1, 0), "")</f>
        <v>37</v>
      </c>
      <c r="H61" s="29">
        <f>IF(ROWS(H$24:H61) &lt;= C$14, IF(ISNUMBER(H60), H60 + 1, 0), "")</f>
        <v>37</v>
      </c>
      <c r="I61">
        <f t="shared" si="8"/>
        <v>56.4499</v>
      </c>
      <c r="J61">
        <f t="shared" si="1"/>
        <v>50.110100000000003</v>
      </c>
      <c r="L61" s="50">
        <f t="shared" si="2"/>
        <v>0</v>
      </c>
      <c r="M61" s="50">
        <f t="shared" si="3"/>
        <v>4.3944491546724365</v>
      </c>
      <c r="N61" s="50">
        <f t="shared" si="4"/>
        <v>50.110100000000003</v>
      </c>
      <c r="P61" s="52">
        <f t="shared" si="6"/>
        <v>37</v>
      </c>
      <c r="R61" s="50">
        <f t="shared" si="5"/>
        <v>27.843670258054193</v>
      </c>
      <c r="S61" s="54">
        <f t="shared" si="7"/>
        <v>23.449221103381756</v>
      </c>
    </row>
    <row r="62" spans="2:19" x14ac:dyDescent="0.2">
      <c r="B62" s="29">
        <f>IF(ROWS(B$24:B62) &lt;= C$14, (C62 - G$17) / F$19, "")</f>
        <v>39.299065846979055</v>
      </c>
      <c r="C62" s="29">
        <f>IF(ROWS(C$24:C62) &lt;= C$14, IF(ISNUMBER(C61), C61 + 1, 0), "")</f>
        <v>38</v>
      </c>
      <c r="E62" s="29">
        <f>IF(ROWS(E$24:E62) &lt;= C$14, (F62 - I$17) / H$19, "")</f>
        <v>36.582723638284307</v>
      </c>
      <c r="F62" s="29">
        <f>IF(ROWS(F$24:F62) &lt;= C$14, IF(ISNUMBER(F61), F61 + 1, 0), "")</f>
        <v>38</v>
      </c>
      <c r="H62" s="29">
        <f>IF(ROWS(H$24:H62) &lt;= C$14, IF(ISNUMBER(H61), H61 + 1, 0), "")</f>
        <v>38</v>
      </c>
      <c r="I62">
        <f t="shared" si="8"/>
        <v>57.889899999999997</v>
      </c>
      <c r="J62">
        <f t="shared" si="1"/>
        <v>51.5501</v>
      </c>
      <c r="L62" s="50">
        <f t="shared" si="2"/>
        <v>0</v>
      </c>
      <c r="M62" s="50">
        <f t="shared" si="3"/>
        <v>4.3944491546724365</v>
      </c>
      <c r="N62" s="50">
        <f t="shared" si="4"/>
        <v>51.5501</v>
      </c>
      <c r="P62" s="52">
        <f t="shared" si="6"/>
        <v>38</v>
      </c>
      <c r="R62" s="50">
        <f t="shared" si="5"/>
        <v>28.53681743861414</v>
      </c>
      <c r="S62" s="54">
        <f t="shared" si="7"/>
        <v>24.142368283941703</v>
      </c>
    </row>
    <row r="63" spans="2:19" x14ac:dyDescent="0.2">
      <c r="B63" s="29">
        <f>IF(ROWS(B$24:B63) &lt;= C$14, (C63 - G$17) / F$19, "")</f>
        <v>40.427374237030079</v>
      </c>
      <c r="C63" s="29">
        <f>IF(ROWS(C$24:C63) &lt;= C$14, IF(ISNUMBER(C62), C62 + 1, 0), "")</f>
        <v>39</v>
      </c>
      <c r="E63" s="29">
        <f>IF(ROWS(E$24:E63) &lt;= C$14, (F63 - I$17) / H$19, "")</f>
        <v>37.47130246462423</v>
      </c>
      <c r="F63" s="29">
        <f>IF(ROWS(F$24:F63) &lt;= C$14, IF(ISNUMBER(F62), F62 + 1, 0), "")</f>
        <v>39</v>
      </c>
      <c r="H63" s="29">
        <f>IF(ROWS(H$24:H63) &lt;= C$14, IF(ISNUMBER(H62), H62 + 1, 0), "")</f>
        <v>39</v>
      </c>
      <c r="I63">
        <f t="shared" si="8"/>
        <v>59.329899999999995</v>
      </c>
      <c r="J63">
        <f t="shared" si="1"/>
        <v>52.990099999999998</v>
      </c>
      <c r="L63" s="50">
        <f t="shared" si="2"/>
        <v>0</v>
      </c>
      <c r="M63" s="50">
        <f t="shared" si="3"/>
        <v>4.3944491546724365</v>
      </c>
      <c r="N63" s="50">
        <f t="shared" si="4"/>
        <v>52.990099999999998</v>
      </c>
      <c r="P63" s="52">
        <f t="shared" si="6"/>
        <v>39</v>
      </c>
      <c r="R63" s="50">
        <f t="shared" si="5"/>
        <v>29.229964619174083</v>
      </c>
      <c r="S63" s="54">
        <f t="shared" si="7"/>
        <v>24.835515464501647</v>
      </c>
    </row>
    <row r="64" spans="2:19" x14ac:dyDescent="0.2">
      <c r="B64" s="29">
        <f>IF(ROWS(B$24:B64) &lt;= C$14, (C64 - G$17) / F$19, "")</f>
        <v>41.555682627081104</v>
      </c>
      <c r="C64" s="29">
        <f>IF(ROWS(C$24:C64) &lt;= C$14, IF(ISNUMBER(C63), C63 + 1, 0), "")</f>
        <v>40</v>
      </c>
      <c r="E64" s="29">
        <f>IF(ROWS(E$24:E64) &lt;= C$14, (F64 - I$17) / H$19, "")</f>
        <v>38.359881290964154</v>
      </c>
      <c r="F64" s="29">
        <f>IF(ROWS(F$24:F64) &lt;= C$14, IF(ISNUMBER(F63), F63 + 1, 0), "")</f>
        <v>40</v>
      </c>
      <c r="H64" s="29">
        <f>IF(ROWS(H$24:H64) &lt;= C$14, IF(ISNUMBER(H63), H63 + 1, 0), "")</f>
        <v>40</v>
      </c>
      <c r="I64">
        <f t="shared" si="8"/>
        <v>60.769899999999993</v>
      </c>
      <c r="J64">
        <f t="shared" si="1"/>
        <v>54.430099999999996</v>
      </c>
      <c r="L64" s="50">
        <f t="shared" si="2"/>
        <v>0</v>
      </c>
      <c r="M64" s="50">
        <f t="shared" si="3"/>
        <v>4.3944491546724365</v>
      </c>
      <c r="N64" s="50">
        <f t="shared" si="4"/>
        <v>54.430099999999996</v>
      </c>
      <c r="P64" s="52">
        <f t="shared" si="6"/>
        <v>40</v>
      </c>
      <c r="R64" s="50">
        <f t="shared" si="5"/>
        <v>29.923111799734031</v>
      </c>
      <c r="S64" s="54">
        <f t="shared" si="7"/>
        <v>25.528662645061594</v>
      </c>
    </row>
    <row r="65" spans="2:19" x14ac:dyDescent="0.2">
      <c r="B65" s="29">
        <f>IF(ROWS(B$24:B65) &lt;= C$14, (C65 - G$17) / F$19, "")</f>
        <v>42.683991017132129</v>
      </c>
      <c r="C65" s="29">
        <f>IF(ROWS(C$24:C65) &lt;= C$14, IF(ISNUMBER(C64), C64 + 1, 0), "")</f>
        <v>41</v>
      </c>
      <c r="E65" s="29">
        <f>IF(ROWS(E$24:E65) &lt;= C$14, (F65 - I$17) / H$19, "")</f>
        <v>39.248460117304077</v>
      </c>
      <c r="F65" s="29">
        <f>IF(ROWS(F$24:F65) &lt;= C$14, IF(ISNUMBER(F64), F64 + 1, 0), "")</f>
        <v>41</v>
      </c>
      <c r="H65" s="29">
        <f>IF(ROWS(H$24:H65) &lt;= C$14, IF(ISNUMBER(H64), H64 + 1, 0), "")</f>
        <v>41</v>
      </c>
      <c r="I65">
        <f t="shared" si="8"/>
        <v>62.209899999999998</v>
      </c>
      <c r="J65">
        <f t="shared" si="1"/>
        <v>55.870100000000001</v>
      </c>
      <c r="L65" s="50">
        <f t="shared" si="2"/>
        <v>0</v>
      </c>
      <c r="M65" s="50">
        <f t="shared" si="3"/>
        <v>4.3944491546724365</v>
      </c>
      <c r="N65" s="50">
        <f t="shared" si="4"/>
        <v>55.870100000000001</v>
      </c>
      <c r="P65" s="52">
        <f t="shared" si="6"/>
        <v>41</v>
      </c>
      <c r="R65" s="50">
        <f t="shared" si="5"/>
        <v>30.616258980293974</v>
      </c>
      <c r="S65" s="54">
        <f t="shared" si="7"/>
        <v>26.221809825621538</v>
      </c>
    </row>
    <row r="66" spans="2:19" x14ac:dyDescent="0.2">
      <c r="B66" s="29">
        <f>IF(ROWS(B$24:B66) &lt;= C$14, (C66 - G$17) / F$19, "")</f>
        <v>43.812299407183154</v>
      </c>
      <c r="C66" s="29">
        <f>IF(ROWS(C$24:C66) &lt;= C$14, IF(ISNUMBER(C65), C65 + 1, 0), "")</f>
        <v>42</v>
      </c>
      <c r="E66" s="29">
        <f>IF(ROWS(E$24:E66) &lt;= C$14, (F66 - I$17) / H$19, "")</f>
        <v>40.137038943644001</v>
      </c>
      <c r="F66" s="29">
        <f>IF(ROWS(F$24:F66) &lt;= C$14, IF(ISNUMBER(F65), F65 + 1, 0), "")</f>
        <v>42</v>
      </c>
      <c r="H66" s="29">
        <f>IF(ROWS(H$24:H66) &lt;= C$14, IF(ISNUMBER(H65), H65 + 1, 0), "")</f>
        <v>42</v>
      </c>
      <c r="I66">
        <f t="shared" si="8"/>
        <v>63.649899999999995</v>
      </c>
      <c r="J66">
        <f t="shared" si="1"/>
        <v>57.310099999999998</v>
      </c>
      <c r="L66" s="50">
        <f t="shared" si="2"/>
        <v>0</v>
      </c>
      <c r="M66" s="50">
        <f t="shared" si="3"/>
        <v>4.3944491546724365</v>
      </c>
      <c r="N66" s="50">
        <f t="shared" si="4"/>
        <v>57.310099999999998</v>
      </c>
      <c r="P66" s="52">
        <f t="shared" si="6"/>
        <v>42</v>
      </c>
      <c r="R66" s="50">
        <f t="shared" si="5"/>
        <v>31.309406160853921</v>
      </c>
      <c r="S66" s="54">
        <f t="shared" si="7"/>
        <v>26.914957006181485</v>
      </c>
    </row>
    <row r="67" spans="2:19" x14ac:dyDescent="0.2">
      <c r="B67" s="29">
        <f>IF(ROWS(B$24:B67) &lt;= C$14, (C67 - G$17) / F$19, "")</f>
        <v>44.940607797234179</v>
      </c>
      <c r="C67" s="29">
        <f>IF(ROWS(C$24:C67) &lt;= C$14, IF(ISNUMBER(C66), C66 + 1, 0), "")</f>
        <v>43</v>
      </c>
      <c r="E67" s="29">
        <f>IF(ROWS(E$24:E67) &lt;= C$14, (F67 - I$17) / H$19, "")</f>
        <v>41.025617769983931</v>
      </c>
      <c r="F67" s="29">
        <f>IF(ROWS(F$24:F67) &lt;= C$14, IF(ISNUMBER(F66), F66 + 1, 0), "")</f>
        <v>43</v>
      </c>
      <c r="H67" s="29">
        <f>IF(ROWS(H$24:H67) &lt;= C$14, IF(ISNUMBER(H66), H66 + 1, 0), "")</f>
        <v>43</v>
      </c>
      <c r="I67">
        <f t="shared" si="8"/>
        <v>65.0899</v>
      </c>
      <c r="J67">
        <f t="shared" si="1"/>
        <v>58.750099999999996</v>
      </c>
      <c r="L67" s="50">
        <f t="shared" si="2"/>
        <v>0</v>
      </c>
      <c r="M67" s="50">
        <f t="shared" si="3"/>
        <v>4.3944491546724365</v>
      </c>
      <c r="N67" s="50">
        <f t="shared" si="4"/>
        <v>58.750099999999996</v>
      </c>
      <c r="P67" s="52">
        <f t="shared" si="6"/>
        <v>43</v>
      </c>
      <c r="R67" s="50">
        <f t="shared" si="5"/>
        <v>32.002553341413865</v>
      </c>
      <c r="S67" s="54">
        <f t="shared" si="7"/>
        <v>27.608104186741429</v>
      </c>
    </row>
    <row r="68" spans="2:19" x14ac:dyDescent="0.2">
      <c r="B68" s="29">
        <f>IF(ROWS(B$24:B68) &lt;= C$14, (C68 - G$17) / F$19, "")</f>
        <v>46.068916187285197</v>
      </c>
      <c r="C68" s="29">
        <f>IF(ROWS(C$24:C68) &lt;= C$14, IF(ISNUMBER(C67), C67 + 1, 0), "")</f>
        <v>44</v>
      </c>
      <c r="E68" s="29">
        <f>IF(ROWS(E$24:E68) &lt;= C$14, (F68 - I$17) / H$19, "")</f>
        <v>41.914196596323855</v>
      </c>
      <c r="F68" s="29">
        <f>IF(ROWS(F$24:F68) &lt;= C$14, IF(ISNUMBER(F67), F67 + 1, 0), "")</f>
        <v>44</v>
      </c>
      <c r="H68" s="29">
        <f>IF(ROWS(H$24:H68) &lt;= C$14, IF(ISNUMBER(H67), H67 + 1, 0), "")</f>
        <v>44</v>
      </c>
      <c r="I68">
        <f>+(N$16*H68)+N$17</f>
        <v>66.529899999999998</v>
      </c>
      <c r="J68">
        <f t="shared" si="1"/>
        <v>60.190100000000001</v>
      </c>
      <c r="L68" s="50">
        <f>IF(C$14- I68 &gt; 0, C$14-I68, 0)</f>
        <v>0</v>
      </c>
      <c r="M68" s="50">
        <f t="shared" si="3"/>
        <v>4.3944491546724365</v>
      </c>
      <c r="N68" s="50">
        <f t="shared" si="4"/>
        <v>60.190100000000001</v>
      </c>
      <c r="P68" s="52">
        <f t="shared" si="6"/>
        <v>44</v>
      </c>
      <c r="R68" s="50">
        <f t="shared" si="5"/>
        <v>32.695700521973812</v>
      </c>
      <c r="S68" s="54">
        <f t="shared" si="7"/>
        <v>28.301251367301376</v>
      </c>
    </row>
    <row r="69" spans="2:19" x14ac:dyDescent="0.2">
      <c r="B69" s="29" t="str">
        <f>IF(ROWS(B$24:B69) &lt;= C$14, (C69 - G$17) / F$19, "")</f>
        <v/>
      </c>
      <c r="C69" s="29" t="str">
        <f>IF(ROWS(C$24:C69) &lt;= C$14, IF(ISNUMBER(C68), C68 + 1, 0), "")</f>
        <v/>
      </c>
      <c r="E69" s="29" t="str">
        <f>IF(ROWS(E$24:E69) &lt;= C$14, (F69 - I$17) / H$19, "")</f>
        <v/>
      </c>
      <c r="F69" s="29" t="str">
        <f>IF(ROWS(F$24:F69) &lt;= C$14, IF(ISNUMBER(F68), F68 + 1, 0), "")</f>
        <v/>
      </c>
      <c r="H69" s="29">
        <f>IF(ROWS(H$24:H68) &lt;= C$14, IF(ISNUMBER(H68), H68 + 1, 0), "")</f>
        <v>45</v>
      </c>
      <c r="I69">
        <f>+(N$16*H69)+N$17</f>
        <v>67.969899999999996</v>
      </c>
      <c r="J69">
        <f t="shared" ref="J69" si="9">+(O$16*H69) + N$18</f>
        <v>61.630099999999999</v>
      </c>
      <c r="L69" s="50">
        <f>IF(C$14- I69 &gt; 0, C$14-I69, 0)</f>
        <v>0</v>
      </c>
      <c r="M69" s="50">
        <f>R69 - S69</f>
        <v>0</v>
      </c>
      <c r="N69" s="50">
        <f>J69</f>
        <v>61.630099999999999</v>
      </c>
    </row>
  </sheetData>
  <mergeCells count="14">
    <mergeCell ref="K12:M12"/>
    <mergeCell ref="R22:S22"/>
    <mergeCell ref="B22:C22"/>
    <mergeCell ref="E22:F22"/>
    <mergeCell ref="H22:J22"/>
    <mergeCell ref="L22:N22"/>
    <mergeCell ref="H13:I13"/>
    <mergeCell ref="F13:G13"/>
    <mergeCell ref="E12:I12"/>
    <mergeCell ref="F19:G19"/>
    <mergeCell ref="H19:I19"/>
    <mergeCell ref="B5:C5"/>
    <mergeCell ref="B13:C13"/>
    <mergeCell ref="E5:F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51A6-240A-3346-AD43-2AB0E3EB393C}">
  <dimension ref="A1"/>
  <sheetViews>
    <sheetView tabSelected="1" topLeftCell="B1" zoomScale="90" zoomScaleNormal="90" workbookViewId="0">
      <selection activeCell="T14" sqref="T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Failure Data</vt:lpstr>
      <vt:lpstr>Settings</vt:lpstr>
      <vt:lpstr>RDC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2023-03-31T19:29:05Z</dcterms:created>
  <dcterms:modified xsi:type="dcterms:W3CDTF">2023-04-01T02:14:30Z</dcterms:modified>
</cp:coreProperties>
</file>