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ogech\Documents\seng637\assignment5\"/>
    </mc:Choice>
  </mc:AlternateContent>
  <xr:revisionPtr revIDLastSave="0" documentId="13_ncr:1_{B3CF7878-F36A-4A93-9A5E-343088864B64}" xr6:coauthVersionLast="47" xr6:coauthVersionMax="47" xr10:uidLastSave="{00000000-0000-0000-0000-000000000000}"/>
  <bookViews>
    <workbookView xWindow="-108" yWindow="-108" windowWidth="23256" windowHeight="12456" tabRatio="838" activeTab="4" xr2:uid="{00000000-000D-0000-FFFF-FFFF00000000}"/>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Data'!$C$41</definedName>
    <definedName name="AcceptYint">'Plot Data'!$E$39</definedName>
    <definedName name="FCmax">'Risk Trade-Off Parameters'!$C$13</definedName>
    <definedName name="FTmax">'Risk Trade-Off Parameters'!$C$14</definedName>
    <definedName name="RejectSlope">'Plot Data'!$C$34</definedName>
    <definedName name="RejectYint">'Plot Data'!$E$32</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1" l="1"/>
  <c r="C7" i="6"/>
  <c r="C6" i="6"/>
  <c r="D33" i="11"/>
  <c r="A10" i="11"/>
  <c r="A11" i="11" s="1"/>
  <c r="A12" i="11" s="1"/>
  <c r="A13" i="11" s="1"/>
  <c r="A14" i="11" s="1"/>
  <c r="A15" i="11" s="1"/>
  <c r="A16" i="11" s="1"/>
  <c r="A17" i="11" s="1"/>
  <c r="A18" i="11" s="1"/>
  <c r="A19" i="11" s="1"/>
  <c r="A20" i="11" s="1"/>
  <c r="A21" i="11" s="1"/>
  <c r="A22" i="11" s="1"/>
  <c r="A23" i="11" s="1"/>
  <c r="A24" i="11" s="1"/>
  <c r="A25" i="11" s="1"/>
  <c r="A26" i="11"/>
  <c r="A91" i="11"/>
  <c r="F3" i="12"/>
  <c r="G35" i="12" s="1"/>
  <c r="D6" i="12"/>
  <c r="B5" i="3"/>
  <c r="B3" i="3"/>
  <c r="F4" i="12"/>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G39" i="12" l="1"/>
  <c r="G38" i="12"/>
  <c r="G34" i="12"/>
  <c r="G32" i="12"/>
  <c r="G31" i="12"/>
  <c r="G41" i="12"/>
  <c r="G30" i="12"/>
  <c r="G33" i="12"/>
  <c r="G42" i="12"/>
  <c r="G40" i="12"/>
  <c r="G37" i="12"/>
  <c r="G29" i="12"/>
  <c r="G36" i="12"/>
  <c r="G28" i="12"/>
  <c r="C11" i="6"/>
  <c r="C9" i="6"/>
  <c r="D6" i="11"/>
  <c r="B50" i="3"/>
  <c r="G18" i="12"/>
  <c r="G20" i="12"/>
  <c r="G12" i="12"/>
  <c r="G21" i="12"/>
  <c r="G27" i="12"/>
  <c r="G13" i="12"/>
  <c r="G22" i="12"/>
  <c r="G14" i="12"/>
  <c r="G25" i="12"/>
  <c r="G17" i="12"/>
  <c r="G19" i="12"/>
  <c r="D7" i="12"/>
  <c r="G26" i="12"/>
  <c r="G23" i="12"/>
  <c r="G15" i="12"/>
  <c r="G16" i="12"/>
  <c r="G24" i="12"/>
  <c r="D30" i="11" l="1"/>
  <c r="E33" i="11"/>
  <c r="D31" i="11"/>
  <c r="D37" i="11"/>
  <c r="D38" i="11"/>
  <c r="E40" i="11"/>
  <c r="E32" i="11"/>
  <c r="B5" i="11" s="1"/>
  <c r="D7" i="11"/>
  <c r="E39" i="11"/>
  <c r="D5" i="11" s="1"/>
  <c r="D47" i="11" l="1"/>
  <c r="E31" i="11"/>
  <c r="D48" i="11"/>
  <c r="D45" i="11"/>
  <c r="C34" i="11"/>
  <c r="D59" i="11" s="1"/>
  <c r="E48" i="11"/>
  <c r="E45" i="11"/>
  <c r="E44" i="11"/>
  <c r="D40" i="11"/>
  <c r="C41" i="11" s="1"/>
  <c r="D88" i="11" s="1"/>
  <c r="B107" i="11"/>
  <c r="H53" i="11" l="1"/>
  <c r="D68" i="11"/>
  <c r="D56" i="11"/>
  <c r="H68" i="11"/>
  <c r="D66" i="11"/>
  <c r="H55" i="11"/>
  <c r="H57" i="11"/>
  <c r="D54" i="11"/>
  <c r="D67" i="11"/>
  <c r="B4" i="11"/>
  <c r="H59" i="11"/>
  <c r="D65" i="11"/>
  <c r="H64" i="11"/>
  <c r="H66" i="11"/>
  <c r="D53" i="11"/>
  <c r="D87" i="11"/>
  <c r="D86" i="11"/>
  <c r="D58" i="11"/>
  <c r="H60" i="11"/>
  <c r="H62" i="11"/>
  <c r="D60" i="11"/>
  <c r="H73" i="11"/>
  <c r="D76" i="11"/>
  <c r="D61" i="11"/>
  <c r="H56" i="11"/>
  <c r="H58" i="11"/>
  <c r="D55" i="11"/>
  <c r="H77" i="11"/>
  <c r="H88" i="11"/>
  <c r="D57" i="11"/>
  <c r="H52" i="11"/>
  <c r="H54" i="11"/>
  <c r="D64" i="11"/>
  <c r="H79" i="11"/>
  <c r="H84" i="11"/>
  <c r="D62" i="11"/>
  <c r="H67" i="11"/>
  <c r="H65" i="11"/>
  <c r="D63" i="11"/>
  <c r="D73" i="11"/>
  <c r="H87" i="11"/>
  <c r="D52" i="11"/>
  <c r="H63" i="11"/>
  <c r="H61" i="11"/>
  <c r="D82" i="11"/>
  <c r="H86" i="11"/>
  <c r="D79" i="11"/>
  <c r="D84" i="11"/>
  <c r="D83" i="11"/>
  <c r="H81" i="11"/>
  <c r="D85" i="11"/>
  <c r="H75" i="11"/>
  <c r="H72" i="11"/>
  <c r="D81" i="11"/>
  <c r="D80" i="11"/>
  <c r="H85" i="11"/>
  <c r="H80" i="11"/>
  <c r="D72" i="11"/>
  <c r="D77" i="11"/>
  <c r="D78" i="11"/>
  <c r="H76" i="11"/>
  <c r="H82" i="11"/>
  <c r="H78" i="11"/>
  <c r="D74" i="11"/>
  <c r="H83" i="11"/>
  <c r="H74" i="11"/>
  <c r="D75" i="11"/>
  <c r="B92" i="11"/>
  <c r="B14" i="11"/>
  <c r="F14" i="11" s="1"/>
  <c r="B21" i="11" l="1"/>
  <c r="F21" i="11" s="1"/>
  <c r="B26" i="11"/>
  <c r="B15" i="11"/>
  <c r="F15" i="11" s="1"/>
  <c r="B18" i="11"/>
  <c r="F18" i="11" s="1"/>
  <c r="B9" i="11"/>
  <c r="F9" i="11" s="1"/>
  <c r="B25" i="11"/>
  <c r="F25" i="11" s="1"/>
  <c r="B10" i="11"/>
  <c r="F10" i="11" s="1"/>
  <c r="B23" i="11"/>
  <c r="F23" i="11" s="1"/>
  <c r="B12" i="11"/>
  <c r="F12" i="11" s="1"/>
  <c r="B20" i="11"/>
  <c r="F20" i="11" s="1"/>
  <c r="B17" i="11"/>
  <c r="F17" i="11" s="1"/>
  <c r="B11" i="11"/>
  <c r="F11" i="11" s="1"/>
  <c r="B19" i="11"/>
  <c r="F19" i="11" s="1"/>
  <c r="B13" i="11"/>
  <c r="F13" i="11" s="1"/>
  <c r="B24" i="11"/>
  <c r="F24" i="11" s="1"/>
  <c r="B16" i="11"/>
  <c r="F16" i="11" s="1"/>
  <c r="B22" i="11"/>
  <c r="F22" i="11" s="1"/>
  <c r="D4" i="11"/>
  <c r="B93" i="11"/>
  <c r="D14" i="11" l="1"/>
  <c r="D26" i="11"/>
  <c r="H26" i="11" s="1"/>
  <c r="F26" i="11"/>
  <c r="D12" i="11"/>
  <c r="D19" i="11"/>
  <c r="B94" i="11"/>
  <c r="D13" i="11"/>
  <c r="H13" i="11" s="1"/>
  <c r="D20" i="11"/>
  <c r="D17" i="11"/>
  <c r="H17" i="11" s="1"/>
  <c r="D11" i="11"/>
  <c r="D24" i="11"/>
  <c r="D9" i="11"/>
  <c r="D16" i="11"/>
  <c r="D10" i="11"/>
  <c r="D18" i="11"/>
  <c r="H18" i="11" s="1"/>
  <c r="D25" i="11"/>
  <c r="D23" i="11"/>
  <c r="D22" i="11"/>
  <c r="D21" i="11"/>
  <c r="D15" i="11"/>
  <c r="G26" i="11" l="1"/>
  <c r="G17" i="11"/>
  <c r="G18" i="11"/>
  <c r="G13" i="11"/>
  <c r="B95" i="11"/>
  <c r="H25" i="11"/>
  <c r="G25" i="11"/>
  <c r="H10" i="11"/>
  <c r="G10" i="11"/>
  <c r="H9" i="11"/>
  <c r="G9" i="11"/>
  <c r="H24" i="11"/>
  <c r="G24" i="11"/>
  <c r="H22" i="11"/>
  <c r="G22" i="11"/>
  <c r="H11" i="11"/>
  <c r="G11" i="11"/>
  <c r="H23" i="11"/>
  <c r="G23" i="11"/>
  <c r="H14" i="11"/>
  <c r="G14" i="11"/>
  <c r="H16" i="11"/>
  <c r="G16" i="11"/>
  <c r="H12" i="11"/>
  <c r="G12" i="11"/>
  <c r="H21" i="11"/>
  <c r="G21" i="11"/>
  <c r="H15" i="11"/>
  <c r="G15" i="11"/>
  <c r="H20" i="11"/>
  <c r="G20" i="11"/>
  <c r="G19" i="11"/>
  <c r="H19" i="11"/>
  <c r="B96" i="11" l="1"/>
  <c r="B97" i="11" l="1"/>
  <c r="B98" i="11" l="1"/>
  <c r="B99" i="11" l="1"/>
  <c r="B100" i="11" l="1"/>
  <c r="B101" i="11" l="1"/>
  <c r="B102" i="11" l="1"/>
  <c r="B103" i="11" l="1"/>
  <c r="B104" i="11" l="1"/>
  <c r="B106" i="11" l="1"/>
  <c r="B10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E1" authorId="0" shapeId="0" xr:uid="{00000000-0006-0000-0200-000001000000}">
      <text>
        <r>
          <rPr>
            <sz val="10"/>
            <color indexed="81"/>
            <rFont val="Tahoma"/>
            <family val="2"/>
          </rPr>
          <t>These scenarios are as defined in Musa, pp 435-449.</t>
        </r>
      </text>
    </comment>
    <comment ref="O1" authorId="0" shapeId="0" xr:uid="{00000000-0006-0000-0200-000002000000}">
      <text>
        <r>
          <rPr>
            <sz val="10"/>
            <color indexed="81"/>
            <rFont val="Tahoma"/>
            <family val="2"/>
          </rPr>
          <t xml:space="preserve">Add your own scenarios here. </t>
        </r>
      </text>
    </comment>
    <comment ref="C4" authorId="0" shapeId="0" xr:uid="{00000000-0006-0000-0200-000003000000}">
      <text>
        <r>
          <rPr>
            <sz val="10"/>
            <color indexed="81"/>
            <rFont val="Tahoma"/>
            <family val="2"/>
          </rPr>
          <t xml:space="preserve">Choose one of the preset risk scenarios (I - IX), or define your own. Copy that scenario's values ( </t>
        </r>
        <r>
          <rPr>
            <sz val="10"/>
            <color indexed="81"/>
            <rFont val="Arial"/>
            <family val="2"/>
          </rPr>
          <t xml:space="preserve">γ, α, β) </t>
        </r>
        <r>
          <rPr>
            <sz val="10"/>
            <color indexed="81"/>
            <rFont val="Tahoma"/>
            <family val="2"/>
          </rPr>
          <t xml:space="preserve">to this column.  The preview and Demo Chart regions will be automatically updated. 
</t>
        </r>
      </text>
    </comment>
    <comment ref="B9" authorId="0" shapeId="0" xr:uid="{00000000-0006-0000-0200-000004000000}">
      <text>
        <r>
          <rPr>
            <sz val="10"/>
            <color indexed="81"/>
            <rFont val="Tahoma"/>
            <family val="2"/>
          </rPr>
          <t>ln (beta / (1 - alpha))</t>
        </r>
      </text>
    </comment>
    <comment ref="B11" authorId="0" shapeId="0" xr:uid="{00000000-0006-0000-0200-000005000000}">
      <text>
        <r>
          <rPr>
            <b/>
            <sz val="10"/>
            <color indexed="81"/>
            <rFont val="Tahoma"/>
            <family val="2"/>
          </rPr>
          <t>l</t>
        </r>
        <r>
          <rPr>
            <sz val="10"/>
            <color indexed="81"/>
            <rFont val="Tahoma"/>
            <family val="2"/>
          </rPr>
          <t>n ( (1 - beta) / alpha))</t>
        </r>
      </text>
    </comment>
    <comment ref="C13" authorId="0" shapeId="0" xr:uid="{00000000-0006-0000-0200-000006000000}">
      <text>
        <r>
          <rPr>
            <sz val="10"/>
            <color indexed="81"/>
            <rFont val="Tahoma"/>
            <family val="2"/>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11" authorId="0" shapeId="0" xr:uid="{00000000-0006-0000-0300-000001000000}">
      <text>
        <r>
          <rPr>
            <sz val="10"/>
            <color indexed="81"/>
            <rFont val="Tahoma"/>
            <family val="2"/>
          </rPr>
          <t>Enter a defect/bug/issue tracking number.  If this is recorded in a system with a Web interface, add the URL that will display the bug report.</t>
        </r>
      </text>
    </comment>
    <comment ref="E11" authorId="0" shapeId="0" xr:uid="{00000000-0006-0000-0300-000002000000}">
      <text>
        <r>
          <rPr>
            <b/>
            <sz val="10"/>
            <color indexed="81"/>
            <rFont val="Tahoma"/>
            <family val="2"/>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xr:uid="{00000000-0006-0000-0300-000003000000}">
      <text>
        <r>
          <rPr>
            <b/>
            <sz val="10"/>
            <color indexed="81"/>
            <rFont val="Tahoma"/>
            <family val="2"/>
          </rPr>
          <t>Enter the cumulative number of "natural" input event or time units for the observation.</t>
        </r>
      </text>
    </comment>
    <comment ref="G11" authorId="0" shapeId="0" xr:uid="{00000000-0006-0000-0300-000004000000}">
      <text>
        <r>
          <rPr>
            <sz val="10"/>
            <color indexed="81"/>
            <rFont val="Tahoma"/>
            <family val="2"/>
          </rPr>
          <t xml:space="preserve">This value is plotted on the x axis.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5" authorId="0" shapeId="0" xr:uid="{00000000-0006-0000-0500-000001000000}">
      <text>
        <r>
          <rPr>
            <b/>
            <sz val="10"/>
            <color indexed="81"/>
            <rFont val="Tahoma"/>
            <family val="2"/>
          </rPr>
          <t>Bob_Binder:</t>
        </r>
        <r>
          <rPr>
            <sz val="10"/>
            <color indexed="81"/>
            <rFont val="Tahoma"/>
            <family val="2"/>
          </rPr>
          <t xml:space="preserve">
y1 - m*x1 </t>
        </r>
      </text>
    </comment>
    <comment ref="F8" authorId="0" shapeId="0" xr:uid="{00000000-0006-0000-0500-000002000000}">
      <text>
        <r>
          <rPr>
            <sz val="10"/>
            <color indexed="81"/>
            <rFont val="Tahoma"/>
            <family val="2"/>
          </rPr>
          <t xml:space="preserve">This region is plotted above the line, so the values are inverted: plot value 13 = 16 - 3.  The corresponding y value is 3.
</t>
        </r>
      </text>
    </comment>
    <comment ref="B34" authorId="0" shapeId="0" xr:uid="{00000000-0006-0000-0500-000003000000}">
      <text>
        <r>
          <rPr>
            <sz val="10"/>
            <color indexed="81"/>
            <rFont val="Tahoma"/>
            <family val="2"/>
          </rPr>
          <t xml:space="preserve">(ymax - ymin)/(xmax-xmin)
</t>
        </r>
      </text>
    </comment>
    <comment ref="B41" authorId="0" shapeId="0" xr:uid="{00000000-0006-0000-0500-000004000000}">
      <text>
        <r>
          <rPr>
            <sz val="10"/>
            <color indexed="81"/>
            <rFont val="Tahoma"/>
            <family val="2"/>
          </rPr>
          <t xml:space="preserve">(ymax - ymin)/(xmax-xmin)
</t>
        </r>
      </text>
    </comment>
    <comment ref="G51" authorId="0" shapeId="0" xr:uid="{00000000-0006-0000-0500-000005000000}">
      <text>
        <r>
          <rPr>
            <sz val="10"/>
            <color indexed="81"/>
            <rFont val="Tahoma"/>
            <family val="2"/>
          </rPr>
          <t xml:space="preserve">This region is plotted above the line, so the values are inverted: plot value 13 = 16 - 3.  The corresponding y value is 3.
</t>
        </r>
      </text>
    </comment>
    <comment ref="G71" authorId="0" shapeId="0" xr:uid="{00000000-0006-0000-0500-000006000000}">
      <text>
        <r>
          <rPr>
            <sz val="10"/>
            <color indexed="81"/>
            <rFont val="Tahoma"/>
            <family val="2"/>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<sst xmlns="http://schemas.openxmlformats.org/spreadsheetml/2006/main" count="146" uniqueCount="129">
  <si>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</si>
  <si>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</si>
  <si>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</si>
  <si>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</si>
  <si>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</si>
  <si>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</si>
  <si>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</si>
  <si>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</si>
  <si>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</si>
  <si>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</si>
  <si>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</si>
  <si>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</si>
  <si>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</si>
  <si>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</si>
  <si>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</si>
  <si>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</si>
  <si>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</si>
  <si>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</si>
  <si>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</si>
  <si>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</si>
  <si>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</si>
  <si>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</si>
  <si>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</si>
  <si>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</si>
  <si>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</si>
  <si>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</si>
  <si>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</si>
  <si>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</si>
  <si>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</si>
  <si>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</si>
  <si>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</si>
  <si>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</si>
  <si>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</si>
  <si>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</si>
  <si>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</si>
  <si>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</si>
  <si>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</si>
  <si>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</si>
  <si>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</si>
  <si>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</si>
  <si>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</si>
  <si>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</si>
  <si>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</si>
  <si>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</si>
  <si>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</si>
  <si>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</si>
  <si>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</si>
  <si>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</si>
  <si>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</si>
  <si>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</si>
  <si>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</si>
  <si>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Event Counts for Unit Tick Marks</t>
  </si>
  <si>
    <t>Observed Failures</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</si>
  <si>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</si>
  <si>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</si>
  <si>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</si>
  <si>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</si>
  <si>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</si>
  <si>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</si>
  <si>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</si>
  <si>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</si>
  <si>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</si>
  <si>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family val="2"/>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</si>
  <si>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</si>
  <si>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</si>
  <si>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</si>
  <si>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</si>
  <si>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</si>
  <si>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</si>
  <si>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family val="2"/>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</si>
  <si>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family val="2"/>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</si>
  <si>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</si>
  <si>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</si>
  <si>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</si>
  <si>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</si>
  <si>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</si>
  <si>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</si>
  <si>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</si>
  <si>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</si>
  <si>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</si>
  <si>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</si>
  <si>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</si>
  <si>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</si>
  <si>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</si>
  <si>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</si>
  <si>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family val="2"/>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</si>
  <si>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</si>
  <si>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</si>
  <si>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</si>
  <si>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</si>
  <si>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</si>
  <si>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</si>
  <si>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</si>
  <si>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</si>
  <si>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</si>
  <si>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</si>
  <si>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</si>
  <si>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</si>
  <si>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</si>
  <si>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</si>
  <si>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</si>
  <si>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</si>
  <si>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</si>
  <si>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</si>
  <si>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</si>
  <si>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</si>
  <si>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</si>
  <si>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</si>
  <si>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</si>
  <si>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</si>
  <si>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</si>
  <si>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</si>
  <si>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</si>
  <si>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</si>
  <si>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</si>
  <si>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</si>
  <si>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</si>
  <si>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</si>
  <si>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</si>
  <si>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</si>
  <si>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</si>
  <si>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</si>
  <si>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</si>
  <si>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</si>
  <si>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</si>
  <si>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</si>
  <si>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</si>
  <si>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SUT Assignment 5</t>
  </si>
  <si>
    <t>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</si>
</sst>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00"/>
    <numFmt numFmtId="167" formatCode="h:mm;@"/>
    <numFmt numFmtId="168" formatCode="_(* #,##0_);_(* \(#,##0\);_(* &quot;-&quot;??_);_(@_)"/>
    <numFmt numFmtId="169" formatCode="yyyy\ mm\ dd"/>
    <numFmt numFmtId="170" formatCode="[$-409]d\-mmm\-yy;@"/>
  </numFmts>
  <fonts count="13" x14ac:knownFonts="1">
    <font>
      <sz val="10"/>
      <name val="Arial"/>
    </font>
    <font>
      <sz val="10"/>
      <name val="Arial"/>
      <family val="2"/>
    </font>
    <font>
      <b/>
      <i/>
      <sz val="10"/>
      <name val="Arial"/>
      <family val="2"/>
    </font>
    <font>
      <b/>
      <sz val="10"/>
      <name val="Arial"/>
      <family val="2"/>
    </font>
    <font>
      <sz val="8"/>
      <name val="Arial"/>
      <family val="2"/>
    </font>
    <font>
      <sz val="10"/>
      <color indexed="81"/>
      <name val="Tahoma"/>
      <family val="2"/>
    </font>
    <font>
      <b/>
      <sz val="10"/>
      <color indexed="81"/>
      <name val="Tahoma"/>
      <family val="2"/>
    </font>
    <font>
      <sz val="10"/>
      <name val="Arial"/>
      <family val="2"/>
    </font>
    <font>
      <u/>
      <sz val="10"/>
      <color indexed="12"/>
      <name val="Arial"/>
      <family val="2"/>
    </font>
    <font>
      <i/>
      <sz val="10"/>
      <name val="Arial"/>
      <family val="2"/>
    </font>
    <font>
      <b/>
      <sz val="10"/>
      <color indexed="9"/>
      <name val="Arial"/>
      <family val="2"/>
    </font>
    <font>
      <sz val="10"/>
      <color indexed="81"/>
      <name val="Arial"/>
      <family val="2"/>
    </font>
    <font>
      <sz val="14"/>
      <name val="Arial Black"/>
      <family val="2"/>
    </font>
  </fonts>
  <fills count="9">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
      <patternFill patternType="solid">
        <fgColor rgb="FFFFFF99"/>
        <bgColor indexed="64"/>
      </patternFill>
    </fill>
    <fill>
      <patternFill patternType="solid">
        <fgColor rgb="FFFFCC00"/>
        <bgColor indexed="64"/>
      </patternFill>
    </fill>
  </fills>
  <borders count="2">
    <border>
      <left/>
      <right/>
      <top/>
      <bottom/>
      <diagonal/>
    </border>
    <border>
      <left/>
      <right/>
      <top/>
      <bottom style="medium">
        <color indexed="64"/>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58">
    <xf numFmtId="0" fontId="0" fillId="0" borderId="0" xfId="0"/>
    <xf numFmtId="165" fontId="0" fillId="0" borderId="0" xfId="0" applyNumberFormat="1"/>
    <xf numFmtId="1" fontId="0" fillId="0" borderId="0" xfId="0" applyNumberFormat="1"/>
    <xf numFmtId="166" fontId="0" fillId="0" borderId="0" xfId="0" applyNumberFormat="1"/>
    <xf numFmtId="0" fontId="2" fillId="0" borderId="0" xfId="0" applyFont="1" applyAlignment="1">
      <alignment horizontal="right"/>
    </xf>
    <xf numFmtId="166" fontId="3" fillId="0" borderId="0" xfId="0" applyNumberFormat="1" applyFont="1"/>
    <xf numFmtId="0" fontId="3" fillId="0" borderId="0" xfId="0" applyFont="1"/>
    <xf numFmtId="166" fontId="3" fillId="0" borderId="0" xfId="0" applyNumberFormat="1" applyFont="1" applyAlignment="1">
      <alignment horizontal="right"/>
    </xf>
    <xf numFmtId="166"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lignment wrapText="1"/>
    </xf>
    <xf numFmtId="0" fontId="8" fillId="0" borderId="0" xfId="2" applyAlignment="1" applyProtection="1">
      <alignment wrapText="1"/>
    </xf>
    <xf numFmtId="166"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8" fillId="0" borderId="0" xfId="2" applyAlignment="1" applyProtection="1"/>
    <xf numFmtId="0" fontId="9" fillId="0" borderId="0" xfId="0" applyFo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0"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68" fontId="0" fillId="3" borderId="0" xfId="1" applyNumberFormat="1" applyFont="1" applyFill="1" applyProtection="1">
      <protection locked="0"/>
    </xf>
    <xf numFmtId="168" fontId="0" fillId="0" borderId="0" xfId="1" applyNumberFormat="1" applyFont="1" applyAlignment="1" applyProtection="1">
      <alignment horizontal="right"/>
    </xf>
    <xf numFmtId="2" fontId="0" fillId="0" borderId="0" xfId="0" applyNumberFormat="1"/>
    <xf numFmtId="168" fontId="0" fillId="0" borderId="0" xfId="1" applyNumberFormat="1" applyFont="1" applyFill="1" applyProtection="1"/>
    <xf numFmtId="166" fontId="0" fillId="3" borderId="0" xfId="0" applyNumberFormat="1" applyFill="1" applyProtection="1">
      <protection locked="0"/>
    </xf>
    <xf numFmtId="166" fontId="0" fillId="6" borderId="0" xfId="0" applyNumberFormat="1" applyFill="1" applyProtection="1">
      <protection locked="0"/>
    </xf>
    <xf numFmtId="0" fontId="12" fillId="0" borderId="0" xfId="0" applyFont="1"/>
    <xf numFmtId="0" fontId="2" fillId="0" borderId="0" xfId="0" applyFont="1"/>
    <xf numFmtId="169" fontId="0" fillId="6" borderId="0" xfId="1" applyNumberFormat="1" applyFont="1" applyFill="1" applyProtection="1">
      <protection locked="0"/>
    </xf>
    <xf numFmtId="167" fontId="0" fillId="6" borderId="0" xfId="1" applyNumberFormat="1" applyFont="1" applyFill="1" applyProtection="1">
      <protection locked="0"/>
    </xf>
    <xf numFmtId="168"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1" fillId="3" borderId="0" xfId="0" applyFont="1" applyFill="1"/>
    <xf numFmtId="166"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70" fontId="0" fillId="0" borderId="0" xfId="0" applyNumberFormat="1" applyAlignment="1">
      <alignment vertical="top"/>
    </xf>
    <xf numFmtId="0" fontId="1" fillId="8" borderId="0" xfId="0" applyFont="1" applyFill="1"/>
    <xf numFmtId="0" fontId="0" fillId="8" borderId="0" xfId="0" applyFill="1"/>
    <xf numFmtId="0" fontId="0" fillId="7" borderId="0" xfId="0" applyFill="1"/>
    <xf numFmtId="166" fontId="1" fillId="0" borderId="0" xfId="0" applyNumberFormat="1" applyFont="1"/>
    <xf numFmtId="166" fontId="0" fillId="3" borderId="0" xfId="0" applyNumberFormat="1" applyFill="1"/>
    <xf numFmtId="0" fontId="3" fillId="0" borderId="0" xfId="0" applyFont="1" applyAlignment="1">
      <alignment horizontal="center" vertical="center"/>
    </xf>
    <xf numFmtId="166" fontId="3" fillId="0" borderId="0" xfId="0" applyNumberFormat="1" applyFont="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2">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colors>
    <mruColors>
      <color rgb="FFFFFF99"/>
      <color rgb="FFFFCC00"/>
      <color rgb="FFFFFF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606886615865613"/>
          <c:y val="2.6667498966741861E-2"/>
        </c:manualLayout>
      </c:layout>
      <c:overlay val="0"/>
      <c:spPr>
        <a:noFill/>
        <a:ln w="25400">
          <a:noFill/>
        </a:ln>
      </c:spPr>
    </c:title>
    <c:autoTitleDeleted val="0"/>
    <c:plotArea>
      <c:layout>
        <c:manualLayout>
          <c:layoutTarget val="inner"/>
          <c:xMode val="edge"/>
          <c:yMode val="edge"/>
          <c:x val="6.231043981547725E-2"/>
          <c:y val="9.5241067738363799E-2"/>
          <c:w val="0.91626991007349312"/>
          <c:h val="0.5685891743980318"/>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Data'!$D$37:$D$40</c:f>
              <c:numCache>
                <c:formatCode>0.000</c:formatCode>
                <c:ptCount val="4"/>
                <c:pt idx="0">
                  <c:v>0.36351340940255544</c:v>
                </c:pt>
                <c:pt idx="1">
                  <c:v>3.0439054436350736</c:v>
                </c:pt>
                <c:pt idx="2">
                  <c:v>0</c:v>
                </c:pt>
                <c:pt idx="3">
                  <c:v>17</c:v>
                </c:pt>
              </c:numCache>
            </c:numRef>
          </c:xVal>
          <c:yVal>
            <c:numRef>
              <c:f>'Plot Data'!$E$37:$E$40</c:f>
              <c:numCache>
                <c:formatCode>0.000</c:formatCode>
                <c:ptCount val="4"/>
                <c:pt idx="0">
                  <c:v>0</c:v>
                </c:pt>
                <c:pt idx="1">
                  <c:v>17</c:v>
                </c:pt>
                <c:pt idx="2">
                  <c:v>-2.3055313853045742</c:v>
                </c:pt>
                <c:pt idx="3">
                  <c:v>105.51451743928833</c:v>
                </c:pt>
              </c:numCache>
            </c:numRef>
          </c:yVal>
          <c:smooth val="0"/>
          <c:extLst>
            <c:ext xmlns:c16="http://schemas.microsoft.com/office/drawing/2014/chart" uri="{C3380CC4-5D6E-409C-BE32-E72D297353CC}">
              <c16:uniqueId val="{00000000-F45B-4752-88CA-7C7ADF43BD09}"/>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Data'!$D$30:$D$33</c:f>
              <c:numCache>
                <c:formatCode>0.000</c:formatCode>
                <c:ptCount val="4"/>
                <c:pt idx="0">
                  <c:v>-0.36351340940255544</c:v>
                </c:pt>
                <c:pt idx="1">
                  <c:v>2.3168786248299624</c:v>
                </c:pt>
                <c:pt idx="2">
                  <c:v>0</c:v>
                </c:pt>
                <c:pt idx="3">
                  <c:v>17</c:v>
                </c:pt>
              </c:numCache>
            </c:numRef>
          </c:xVal>
          <c:yVal>
            <c:numRef>
              <c:f>'Plot Data'!$E$30:$E$33</c:f>
              <c:numCache>
                <c:formatCode>0.000</c:formatCode>
                <c:ptCount val="4"/>
                <c:pt idx="0">
                  <c:v>0</c:v>
                </c:pt>
                <c:pt idx="1">
                  <c:v>17</c:v>
                </c:pt>
                <c:pt idx="2">
                  <c:v>2.3055313853045742</c:v>
                </c:pt>
                <c:pt idx="3">
                  <c:v>110.12558020989749</c:v>
                </c:pt>
              </c:numCache>
            </c:numRef>
          </c:yVal>
          <c:smooth val="0"/>
          <c:extLst>
            <c:ext xmlns:c16="http://schemas.microsoft.com/office/drawing/2014/chart" uri="{C3380CC4-5D6E-409C-BE32-E72D297353CC}">
              <c16:uniqueId val="{00000001-F45B-4752-88CA-7C7ADF43BD09}"/>
            </c:ext>
          </c:extLst>
        </c:ser>
        <c:ser>
          <c:idx val="2"/>
          <c:order val="2"/>
          <c:tx>
            <c:v>Failure Count Bound</c:v>
          </c:tx>
          <c:spPr>
            <a:ln w="38100">
              <a:solidFill>
                <a:srgbClr val="0000FF"/>
              </a:solidFill>
              <a:prstDash val="sysDash"/>
            </a:ln>
          </c:spPr>
          <c:marker>
            <c:symbol val="none"/>
          </c:marker>
          <c:xVal>
            <c:numRef>
              <c:f>'Plot Data'!$D$44:$D$45</c:f>
              <c:numCache>
                <c:formatCode>General</c:formatCode>
                <c:ptCount val="2"/>
                <c:pt idx="0">
                  <c:v>0</c:v>
                </c:pt>
                <c:pt idx="1">
                  <c:v>17</c:v>
                </c:pt>
              </c:numCache>
            </c:numRef>
          </c:xVal>
          <c:yVal>
            <c:numRef>
              <c:f>'Plot Data'!$E$44:$E$45</c:f>
              <c:numCache>
                <c:formatCode>General</c:formatCode>
                <c:ptCount val="2"/>
                <c:pt idx="0">
                  <c:v>17</c:v>
                </c:pt>
                <c:pt idx="1">
                  <c:v>17</c:v>
                </c:pt>
              </c:numCache>
            </c:numRef>
          </c:yVal>
          <c:smooth val="0"/>
          <c:extLst>
            <c:ext xmlns:c16="http://schemas.microsoft.com/office/drawing/2014/chart" uri="{C3380CC4-5D6E-409C-BE32-E72D297353CC}">
              <c16:uniqueId val="{00000002-F45B-4752-88CA-7C7ADF43BD09}"/>
            </c:ext>
          </c:extLst>
        </c:ser>
        <c:ser>
          <c:idx val="3"/>
          <c:order val="3"/>
          <c:tx>
            <c:v>Time Bound</c:v>
          </c:tx>
          <c:spPr>
            <a:ln w="38100">
              <a:solidFill>
                <a:srgbClr val="0000FF"/>
              </a:solidFill>
              <a:prstDash val="lgDashDotDot"/>
            </a:ln>
          </c:spPr>
          <c:marker>
            <c:symbol val="none"/>
          </c:marker>
          <c:xVal>
            <c:numRef>
              <c:f>'Plot Data'!$D$47:$D$48</c:f>
              <c:numCache>
                <c:formatCode>General</c:formatCode>
                <c:ptCount val="2"/>
                <c:pt idx="0">
                  <c:v>17</c:v>
                </c:pt>
                <c:pt idx="1">
                  <c:v>17</c:v>
                </c:pt>
              </c:numCache>
            </c:numRef>
          </c:xVal>
          <c:yVal>
            <c:numRef>
              <c:f>'Plot Data'!$E$47:$E$48</c:f>
              <c:numCache>
                <c:formatCode>General</c:formatCode>
                <c:ptCount val="2"/>
                <c:pt idx="0">
                  <c:v>0</c:v>
                </c:pt>
                <c:pt idx="1">
                  <c:v>17</c:v>
                </c:pt>
              </c:numCache>
            </c:numRef>
          </c:yVal>
          <c:smooth val="0"/>
          <c:extLst>
            <c:ext xmlns:c16="http://schemas.microsoft.com/office/drawing/2014/chart" uri="{C3380CC4-5D6E-409C-BE32-E72D297353CC}">
              <c16:uniqueId val="{00000003-F45B-4752-88CA-7C7ADF43BD09}"/>
            </c:ext>
          </c:extLst>
        </c:ser>
        <c:dLbls>
          <c:showLegendKey val="0"/>
          <c:showVal val="0"/>
          <c:showCatName val="0"/>
          <c:showSerName val="0"/>
          <c:showPercent val="0"/>
          <c:showBubbleSize val="0"/>
        </c:dLbls>
        <c:axId val="1504085487"/>
        <c:axId val="1"/>
      </c:scatterChart>
      <c:valAx>
        <c:axId val="1504085487"/>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04085487"/>
        <c:crosses val="autoZero"/>
        <c:crossBetween val="midCat"/>
        <c:majorUnit val="5"/>
        <c:minorUnit val="1"/>
      </c:valAx>
      <c:spPr>
        <a:noFill/>
        <a:ln w="3175">
          <a:solidFill>
            <a:srgbClr val="808080"/>
          </a:solidFill>
          <a:prstDash val="solid"/>
        </a:ln>
      </c:spPr>
    </c:plotArea>
    <c:legend>
      <c:legendPos val="b"/>
      <c:layout>
        <c:manualLayout>
          <c:xMode val="edge"/>
          <c:yMode val="edge"/>
          <c:x val="0.1808024237268766"/>
          <c:y val="0.71430800803772831"/>
          <c:w val="0.6374051548337345"/>
          <c:h val="2.285785625720731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5678442770326058"/>
          <c:y val="2.7625167660802509E-2"/>
        </c:manualLayout>
      </c:layout>
      <c:overlay val="0"/>
      <c:spPr>
        <a:noFill/>
        <a:ln w="25400">
          <a:noFill/>
        </a:ln>
      </c:spPr>
    </c:title>
    <c:autoTitleDeleted val="0"/>
    <c:plotArea>
      <c:layout>
        <c:manualLayout>
          <c:layoutTarget val="inner"/>
          <c:xMode val="edge"/>
          <c:yMode val="edge"/>
          <c:x val="7.7906613793234478E-2"/>
          <c:y val="8.6559649657052554E-2"/>
          <c:w val="0.88317072828575227"/>
          <c:h val="0.7569295939059888"/>
        </c:manualLayout>
      </c:layout>
      <c:areaChart>
        <c:grouping val="stacked"/>
        <c:varyColors val="0"/>
        <c:ser>
          <c:idx val="0"/>
          <c:order val="0"/>
          <c:tx>
            <c:v>Accept</c:v>
          </c:tx>
          <c:spPr>
            <a:solidFill>
              <a:srgbClr val="00FF00"/>
            </a:solidFill>
            <a:ln w="12700">
              <a:solidFill>
                <a:srgbClr val="000000"/>
              </a:solidFill>
              <a:prstDash val="solid"/>
            </a:ln>
          </c:spPr>
          <c:cat>
            <c:numRef>
              <c:f>'Plot Data'!$A$91:$A$108</c:f>
              <c:numCache>
                <c:formatCode>0.0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'Plot Data'!$H$9:$H$26</c:f>
              <c:numCache>
                <c:formatCode>0.000</c:formatCode>
                <c:ptCount val="18"/>
                <c:pt idx="0">
                  <c:v>-2.3055313853045742</c:v>
                </c:pt>
                <c:pt idx="1">
                  <c:v>4.0368244279067742</c:v>
                </c:pt>
                <c:pt idx="2">
                  <c:v>10.379180241118123</c:v>
                </c:pt>
                <c:pt idx="3">
                  <c:v>16.721536054329469</c:v>
                </c:pt>
                <c:pt idx="4">
                  <c:v>23.063891867540818</c:v>
                </c:pt>
                <c:pt idx="5">
                  <c:v>29.406247680752166</c:v>
                </c:pt>
                <c:pt idx="6">
                  <c:v>35.748603493963515</c:v>
                </c:pt>
                <c:pt idx="7">
                  <c:v>42.090959307174863</c:v>
                </c:pt>
                <c:pt idx="8">
                  <c:v>48.433315120386212</c:v>
                </c:pt>
                <c:pt idx="9">
                  <c:v>54.77567093359756</c:v>
                </c:pt>
                <c:pt idx="10">
                  <c:v>61.118026746808908</c:v>
                </c:pt>
                <c:pt idx="11">
                  <c:v>67.46038256002025</c:v>
                </c:pt>
                <c:pt idx="12">
                  <c:v>73.802738373231605</c:v>
                </c:pt>
                <c:pt idx="13">
                  <c:v>80.145094186442961</c:v>
                </c:pt>
                <c:pt idx="14">
                  <c:v>86.487449999654302</c:v>
                </c:pt>
                <c:pt idx="15">
                  <c:v>92.829805812865644</c:v>
                </c:pt>
                <c:pt idx="16">
                  <c:v>99.172161626076999</c:v>
                </c:pt>
                <c:pt idx="17">
                  <c:v>105.51451743928835</c:v>
                </c:pt>
              </c:numCache>
            </c:numRef>
          </c:val>
          <c:extLst>
            <c:ext xmlns:c16="http://schemas.microsoft.com/office/drawing/2014/chart" uri="{C3380CC4-5D6E-409C-BE32-E72D297353CC}">
              <c16:uniqueId val="{00000000-1776-4583-B101-F08E3B4E5B3F}"/>
            </c:ext>
          </c:extLst>
        </c:ser>
        <c:ser>
          <c:idx val="1"/>
          <c:order val="2"/>
          <c:tx>
            <c:v>Continue Test</c:v>
          </c:tx>
          <c:spPr>
            <a:solidFill>
              <a:srgbClr val="FFFF00"/>
            </a:solidFill>
            <a:ln w="12700">
              <a:solidFill>
                <a:srgbClr val="000000"/>
              </a:solidFill>
              <a:prstDash val="solid"/>
            </a:ln>
          </c:spPr>
          <c:cat>
            <c:numRef>
              <c:f>'Plot Data'!$A$91:$A$108</c:f>
              <c:numCache>
                <c:formatCode>0.0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'Plot Data'!$G$9:$G$26</c:f>
              <c:numCache>
                <c:formatCode>0.000</c:formatCode>
                <c:ptCount val="18"/>
                <c:pt idx="0">
                  <c:v>4.6110627706091485</c:v>
                </c:pt>
                <c:pt idx="1">
                  <c:v>4.6110627706091485</c:v>
                </c:pt>
                <c:pt idx="2">
                  <c:v>4.6110627706091485</c:v>
                </c:pt>
                <c:pt idx="3">
                  <c:v>4.611062770609152</c:v>
                </c:pt>
                <c:pt idx="4">
                  <c:v>4.611062770609152</c:v>
                </c:pt>
                <c:pt idx="5">
                  <c:v>4.611062770609152</c:v>
                </c:pt>
                <c:pt idx="6">
                  <c:v>4.611062770609152</c:v>
                </c:pt>
                <c:pt idx="7">
                  <c:v>4.611062770609152</c:v>
                </c:pt>
                <c:pt idx="8">
                  <c:v>4.611062770609152</c:v>
                </c:pt>
                <c:pt idx="9">
                  <c:v>4.611062770609152</c:v>
                </c:pt>
                <c:pt idx="10">
                  <c:v>4.611062770609152</c:v>
                </c:pt>
                <c:pt idx="11">
                  <c:v>4.611062770609152</c:v>
                </c:pt>
                <c:pt idx="12">
                  <c:v>4.611062770609152</c:v>
                </c:pt>
                <c:pt idx="13">
                  <c:v>4.611062770609152</c:v>
                </c:pt>
                <c:pt idx="14">
                  <c:v>4.611062770609152</c:v>
                </c:pt>
                <c:pt idx="15">
                  <c:v>4.611062770609152</c:v>
                </c:pt>
                <c:pt idx="16">
                  <c:v>4.611062770609152</c:v>
                </c:pt>
                <c:pt idx="17">
                  <c:v>4.611062770609152</c:v>
                </c:pt>
              </c:numCache>
            </c:numRef>
          </c:val>
          <c:extLst>
            <c:ext xmlns:c16="http://schemas.microsoft.com/office/drawing/2014/chart" uri="{C3380CC4-5D6E-409C-BE32-E72D297353CC}">
              <c16:uniqueId val="{00000001-1776-4583-B101-F08E3B4E5B3F}"/>
            </c:ext>
          </c:extLst>
        </c:ser>
        <c:ser>
          <c:idx val="2"/>
          <c:order val="3"/>
          <c:tx>
            <c:v>Reject</c:v>
          </c:tx>
          <c:spPr>
            <a:solidFill>
              <a:srgbClr val="FF0000"/>
            </a:solidFill>
            <a:ln w="12700">
              <a:solidFill>
                <a:srgbClr val="000000"/>
              </a:solidFill>
              <a:prstDash val="solid"/>
            </a:ln>
          </c:spPr>
          <c:cat>
            <c:numRef>
              <c:f>'Plot Data'!$A$91:$A$108</c:f>
              <c:numCache>
                <c:formatCode>0.0</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'Plot Data'!$F$9:$F$26</c:f>
              <c:numCache>
                <c:formatCode>0.000</c:formatCode>
                <c:ptCount val="18"/>
                <c:pt idx="0">
                  <c:v>106.69446861469542</c:v>
                </c:pt>
                <c:pt idx="1">
                  <c:v>100.35211280148408</c:v>
                </c:pt>
                <c:pt idx="2">
                  <c:v>94.009756988272727</c:v>
                </c:pt>
                <c:pt idx="3">
                  <c:v>87.667401175061372</c:v>
                </c:pt>
                <c:pt idx="4">
                  <c:v>81.32504536185003</c:v>
                </c:pt>
                <c:pt idx="5">
                  <c:v>74.982689548638689</c:v>
                </c:pt>
                <c:pt idx="6">
                  <c:v>68.640333735427333</c:v>
                </c:pt>
                <c:pt idx="7">
                  <c:v>62.297977922215985</c:v>
                </c:pt>
                <c:pt idx="8">
                  <c:v>55.955622109004636</c:v>
                </c:pt>
                <c:pt idx="9">
                  <c:v>49.613266295793288</c:v>
                </c:pt>
                <c:pt idx="10">
                  <c:v>43.27091048258194</c:v>
                </c:pt>
                <c:pt idx="11">
                  <c:v>36.928554669370598</c:v>
                </c:pt>
                <c:pt idx="12">
                  <c:v>30.586198856159243</c:v>
                </c:pt>
                <c:pt idx="13">
                  <c:v>24.243843042947887</c:v>
                </c:pt>
                <c:pt idx="14">
                  <c:v>17.901487229736546</c:v>
                </c:pt>
                <c:pt idx="15">
                  <c:v>11.559131416525204</c:v>
                </c:pt>
                <c:pt idx="16">
                  <c:v>5.2167756033138488</c:v>
                </c:pt>
                <c:pt idx="17">
                  <c:v>-1.1255802098975067</c:v>
                </c:pt>
              </c:numCache>
            </c:numRef>
          </c:val>
          <c:extLst>
            <c:ext xmlns:c16="http://schemas.microsoft.com/office/drawing/2014/chart" uri="{C3380CC4-5D6E-409C-BE32-E72D297353CC}">
              <c16:uniqueId val="{00000002-1776-4583-B101-F08E3B4E5B3F}"/>
            </c:ext>
          </c:extLst>
        </c:ser>
        <c:dLbls>
          <c:showLegendKey val="0"/>
          <c:showVal val="0"/>
          <c:showCatName val="0"/>
          <c:showSerName val="0"/>
          <c:showPercent val="0"/>
          <c:showBubbleSize val="0"/>
        </c:dLbls>
        <c:axId val="1503941551"/>
        <c:axId val="1"/>
      </c:areaChart>
      <c:scatterChart>
        <c:scatterStyle val="lineMarker"/>
        <c:varyColors val="0"/>
        <c:ser>
          <c:idx val="3"/>
          <c:order val="1"/>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Data'!$G$12:$G$42</c:f>
              <c:numCache>
                <c:formatCode>0.00</c:formatCode>
                <c:ptCount val="31"/>
                <c:pt idx="0">
                  <c:v>0.2857142857142857</c:v>
                </c:pt>
                <c:pt idx="1">
                  <c:v>0.5714285714285714</c:v>
                </c:pt>
                <c:pt idx="2">
                  <c:v>0.8571428571428571</c:v>
                </c:pt>
                <c:pt idx="3">
                  <c:v>1.1428571428571428</c:v>
                </c:pt>
                <c:pt idx="4">
                  <c:v>1.4285714285714286</c:v>
                </c:pt>
                <c:pt idx="5">
                  <c:v>1.7142857142857142</c:v>
                </c:pt>
                <c:pt idx="6">
                  <c:v>2</c:v>
                </c:pt>
                <c:pt idx="7">
                  <c:v>2.2857142857142856</c:v>
                </c:pt>
                <c:pt idx="8">
                  <c:v>2.5714285714285716</c:v>
                </c:pt>
                <c:pt idx="9">
                  <c:v>2.8571428571428572</c:v>
                </c:pt>
                <c:pt idx="10">
                  <c:v>3.1428571428571428</c:v>
                </c:pt>
                <c:pt idx="11">
                  <c:v>3.4285714285714284</c:v>
                </c:pt>
                <c:pt idx="12">
                  <c:v>3.7142857142857144</c:v>
                </c:pt>
                <c:pt idx="13">
                  <c:v>4</c:v>
                </c:pt>
                <c:pt idx="14">
                  <c:v>4.2857142857142856</c:v>
                </c:pt>
                <c:pt idx="15">
                  <c:v>4.5714285714285712</c:v>
                </c:pt>
                <c:pt idx="16">
                  <c:v>4.8571428571428568</c:v>
                </c:pt>
                <c:pt idx="17">
                  <c:v>5.1428571428571432</c:v>
                </c:pt>
                <c:pt idx="18">
                  <c:v>5.4285714285714288</c:v>
                </c:pt>
                <c:pt idx="19">
                  <c:v>5.7142857142857144</c:v>
                </c:pt>
                <c:pt idx="20">
                  <c:v>6</c:v>
                </c:pt>
                <c:pt idx="21">
                  <c:v>6.2857142857142856</c:v>
                </c:pt>
                <c:pt idx="22">
                  <c:v>6.5714285714285712</c:v>
                </c:pt>
                <c:pt idx="23">
                  <c:v>6.8571428571428568</c:v>
                </c:pt>
                <c:pt idx="24">
                  <c:v>7.1428571428571432</c:v>
                </c:pt>
                <c:pt idx="25">
                  <c:v>7.4285714285714288</c:v>
                </c:pt>
                <c:pt idx="26">
                  <c:v>7.7142857142857144</c:v>
                </c:pt>
                <c:pt idx="27">
                  <c:v>8</c:v>
                </c:pt>
                <c:pt idx="28">
                  <c:v>8.2857142857142865</c:v>
                </c:pt>
                <c:pt idx="29">
                  <c:v>8.5714285714285712</c:v>
                </c:pt>
                <c:pt idx="30">
                  <c:v>8.8571428571428577</c:v>
                </c:pt>
              </c:numCache>
            </c:numRef>
          </c:xVal>
          <c:yVal>
            <c:numRef>
              <c:f>'Failure Data'!$E$12:$E$42</c:f>
              <c:numCache>
                <c:formatCode>General</c:formatCode>
                <c:ptCount val="31"/>
                <c:pt idx="1">
                  <c:v>13</c:v>
                </c:pt>
                <c:pt idx="2">
                  <c:v>15</c:v>
                </c:pt>
                <c:pt idx="3">
                  <c:v>19</c:v>
                </c:pt>
                <c:pt idx="4">
                  <c:v>22</c:v>
                </c:pt>
                <c:pt idx="5">
                  <c:v>23</c:v>
                </c:pt>
                <c:pt idx="6">
                  <c:v>24</c:v>
                </c:pt>
                <c:pt idx="7">
                  <c:v>26</c:v>
                </c:pt>
                <c:pt idx="8">
                  <c:v>30</c:v>
                </c:pt>
                <c:pt idx="9">
                  <c:v>30</c:v>
                </c:pt>
                <c:pt idx="10">
                  <c:v>34</c:v>
                </c:pt>
                <c:pt idx="11">
                  <c:v>35</c:v>
                </c:pt>
                <c:pt idx="12">
                  <c:v>38</c:v>
                </c:pt>
                <c:pt idx="13">
                  <c:v>38</c:v>
                </c:pt>
                <c:pt idx="14">
                  <c:v>39</c:v>
                </c:pt>
                <c:pt idx="15">
                  <c:v>40</c:v>
                </c:pt>
                <c:pt idx="16">
                  <c:v>42</c:v>
                </c:pt>
                <c:pt idx="17">
                  <c:v>43</c:v>
                </c:pt>
                <c:pt idx="18">
                  <c:v>51</c:v>
                </c:pt>
                <c:pt idx="19">
                  <c:v>60</c:v>
                </c:pt>
                <c:pt idx="20">
                  <c:v>66</c:v>
                </c:pt>
                <c:pt idx="21">
                  <c:v>73</c:v>
                </c:pt>
                <c:pt idx="22">
                  <c:v>77</c:v>
                </c:pt>
                <c:pt idx="23">
                  <c:v>80</c:v>
                </c:pt>
                <c:pt idx="24">
                  <c:v>80</c:v>
                </c:pt>
                <c:pt idx="25">
                  <c:v>84</c:v>
                </c:pt>
                <c:pt idx="26">
                  <c:v>85</c:v>
                </c:pt>
                <c:pt idx="27">
                  <c:v>85</c:v>
                </c:pt>
                <c:pt idx="28">
                  <c:v>87</c:v>
                </c:pt>
                <c:pt idx="29">
                  <c:v>89</c:v>
                </c:pt>
                <c:pt idx="30">
                  <c:v>92</c:v>
                </c:pt>
              </c:numCache>
            </c:numRef>
          </c:yVal>
          <c:smooth val="0"/>
          <c:extLst>
            <c:ext xmlns:c16="http://schemas.microsoft.com/office/drawing/2014/chart" uri="{C3380CC4-5D6E-409C-BE32-E72D297353CC}">
              <c16:uniqueId val="{00000003-1776-4583-B101-F08E3B4E5B3F}"/>
            </c:ext>
          </c:extLst>
        </c:ser>
        <c:dLbls>
          <c:showLegendKey val="0"/>
          <c:showVal val="0"/>
          <c:showCatName val="0"/>
          <c:showSerName val="0"/>
          <c:showPercent val="0"/>
          <c:showBubbleSize val="0"/>
        </c:dLbls>
        <c:axId val="1503941551"/>
        <c:axId val="1"/>
      </c:scatterChart>
      <c:catAx>
        <c:axId val="1503941551"/>
        <c:scaling>
          <c:orientation val="minMax"/>
        </c:scaling>
        <c:delete val="0"/>
        <c:axPos val="b"/>
        <c:majorGridlines/>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3024126896237238"/>
              <c:y val="0.88511129478980877"/>
            </c:manualLayout>
          </c:layout>
          <c:overlay val="0"/>
          <c:spPr>
            <a:noFill/>
            <a:ln w="25400">
              <a:noFill/>
            </a:ln>
          </c:spPr>
        </c:title>
        <c:numFmt formatCode="0.0" sourceLinked="1"/>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 val="autoZero"/>
        <c:auto val="1"/>
        <c:lblAlgn val="ctr"/>
        <c:lblOffset val="100"/>
        <c:tickMarkSkip val="1"/>
        <c:noMultiLvlLbl val="0"/>
      </c:catAx>
      <c:valAx>
        <c:axId val="1"/>
        <c:scaling>
          <c:orientation val="minMax"/>
          <c:max val="100"/>
          <c:min val="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1.9648997467715801E-2"/>
              <c:y val="0.4265325886827907"/>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503941551"/>
        <c:crosses val="autoZero"/>
        <c:crossBetween val="midCat"/>
        <c:minorUnit val="1"/>
      </c:valAx>
      <c:spPr>
        <a:solidFill>
          <a:srgbClr val="C0C0C0"/>
        </a:solidFill>
        <a:ln w="12700">
          <a:solidFill>
            <a:srgbClr val="808080"/>
          </a:solidFill>
          <a:prstDash val="solid"/>
        </a:ln>
        <a:scene3d>
          <a:camera prst="orthographicFront"/>
          <a:lightRig rig="threePt" dir="t"/>
        </a:scene3d>
        <a:sp3d>
          <a:bevelT w="0" h="0"/>
        </a:sp3d>
      </c:spPr>
    </c:plotArea>
    <c:legend>
      <c:legendPos val="b"/>
      <c:layout>
        <c:manualLayout>
          <c:xMode val="edge"/>
          <c:yMode val="edge"/>
          <c:x val="0.21096852293670121"/>
          <c:y val="0.93999289453459201"/>
          <c:w val="0.62519359330342239"/>
          <c:h val="3.226258319919955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297180</xdr:colOff>
      <xdr:row>0</xdr:row>
      <xdr:rowOff>99060</xdr:rowOff>
    </xdr:from>
    <xdr:to>
      <xdr:col>29</xdr:col>
      <xdr:colOff>441960</xdr:colOff>
      <xdr:row>48</xdr:row>
      <xdr:rowOff>45720</xdr:rowOff>
    </xdr:to>
    <xdr:graphicFrame macro="">
      <xdr:nvGraphicFramePr>
        <xdr:cNvPr id="7178" name="Chart 10">
          <a:extLst>
            <a:ext uri="{FF2B5EF4-FFF2-40B4-BE49-F238E27FC236}">
              <a16:creationId xmlns:a16="http://schemas.microsoft.com/office/drawing/2014/main" id="{A19EE8E5-41FA-4AAC-E1C2-4C26DB78F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121920</xdr:colOff>
      <xdr:row>47</xdr:row>
      <xdr:rowOff>22860</xdr:rowOff>
    </xdr:to>
    <xdr:graphicFrame macro="">
      <xdr:nvGraphicFramePr>
        <xdr:cNvPr id="4098" name="Chart 2">
          <a:extLst>
            <a:ext uri="{FF2B5EF4-FFF2-40B4-BE49-F238E27FC236}">
              <a16:creationId xmlns:a16="http://schemas.microsoft.com/office/drawing/2014/main" id="{B6C4DDB5-E53C-7401-A60D-D6177F5C8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sheetPr>
  <dimension ref="A1:C61"/>
  <sheetViews>
    <sheetView topLeftCell="B28" workbookViewId="0"/>
  </sheetViews>
  <sheetFormatPr defaultColWidth="9.109375" defaultRowHeight="13.2" x14ac:dyDescent="0.25"/>
  <cols>
    <col min="1" max="1" width="6" customWidth="1"/>
    <col min="2" max="2" width="12.109375" style="13" customWidth="1"/>
    <col min="3" max="3" width="81.33203125" style="13" customWidth="1"/>
    <col min="4" max="16384" width="9.109375" style="13"/>
  </cols>
  <sheetData>
    <row r="1" spans="1:3" x14ac:dyDescent="0.25">
      <c r="A1" s="6" t="s">
        <v>45</v>
      </c>
    </row>
    <row r="2" spans="1:3" ht="26.25" customHeight="1" x14ac:dyDescent="0.25">
      <c r="B2" s="55" t="s">
        <v>70</v>
      </c>
      <c r="C2" s="55"/>
    </row>
    <row r="4" spans="1:3" ht="27" customHeight="1" x14ac:dyDescent="0.25">
      <c r="B4" s="55" t="s">
        <v>62</v>
      </c>
      <c r="C4" s="55"/>
    </row>
    <row r="5" spans="1:3" x14ac:dyDescent="0.25">
      <c r="B5" s="18" t="s">
        <v>31</v>
      </c>
      <c r="C5"/>
    </row>
    <row r="6" spans="1:3" x14ac:dyDescent="0.25">
      <c r="C6" s="14"/>
    </row>
    <row r="7" spans="1:3" x14ac:dyDescent="0.25">
      <c r="A7" s="6" t="s">
        <v>54</v>
      </c>
      <c r="C7" s="14"/>
    </row>
    <row r="8" spans="1:3" x14ac:dyDescent="0.25">
      <c r="B8" s="55" t="s">
        <v>71</v>
      </c>
      <c r="C8" s="55"/>
    </row>
    <row r="9" spans="1:3" x14ac:dyDescent="0.25">
      <c r="B9" s="21" t="s">
        <v>55</v>
      </c>
      <c r="C9" s="20" t="s">
        <v>98</v>
      </c>
    </row>
    <row r="10" spans="1:3" x14ac:dyDescent="0.25">
      <c r="B10" s="22" t="s">
        <v>56</v>
      </c>
      <c r="C10" s="20" t="s">
        <v>97</v>
      </c>
    </row>
    <row r="11" spans="1:3" ht="26.4" x14ac:dyDescent="0.25">
      <c r="B11" s="39" t="s">
        <v>96</v>
      </c>
      <c r="C11" s="20" t="s">
        <v>99</v>
      </c>
    </row>
    <row r="12" spans="1:3" x14ac:dyDescent="0.25">
      <c r="B12" s="23" t="s">
        <v>58</v>
      </c>
      <c r="C12" s="20" t="s">
        <v>59</v>
      </c>
    </row>
    <row r="13" spans="1:3" ht="26.4" x14ac:dyDescent="0.25">
      <c r="B13" s="24" t="s">
        <v>57</v>
      </c>
      <c r="C13" s="20" t="s">
        <v>100</v>
      </c>
    </row>
    <row r="14" spans="1:3" x14ac:dyDescent="0.25">
      <c r="B14" s="25"/>
      <c r="C14" s="20"/>
    </row>
    <row r="15" spans="1:3" x14ac:dyDescent="0.25">
      <c r="C15" s="14"/>
    </row>
    <row r="16" spans="1:3" x14ac:dyDescent="0.25">
      <c r="A16" s="6" t="s">
        <v>46</v>
      </c>
      <c r="C16" s="14"/>
    </row>
    <row r="17" spans="1:3" x14ac:dyDescent="0.25">
      <c r="A17" s="6"/>
      <c r="B17" s="56" t="s">
        <v>110</v>
      </c>
      <c r="C17" s="55"/>
    </row>
    <row r="18" spans="1:3" x14ac:dyDescent="0.25">
      <c r="A18" s="6"/>
      <c r="C18" s="14"/>
    </row>
    <row r="19" spans="1:3" x14ac:dyDescent="0.25">
      <c r="A19" s="6"/>
      <c r="C19" s="14"/>
    </row>
    <row r="20" spans="1:3" x14ac:dyDescent="0.25">
      <c r="A20" s="19">
        <v>1</v>
      </c>
      <c r="B20" s="19" t="s">
        <v>93</v>
      </c>
      <c r="C20"/>
    </row>
    <row r="21" spans="1:3" x14ac:dyDescent="0.25">
      <c r="A21" s="6"/>
      <c r="C21" s="13" t="s">
        <v>101</v>
      </c>
    </row>
    <row r="22" spans="1:3" x14ac:dyDescent="0.25">
      <c r="A22" s="6"/>
      <c r="C22" s="14"/>
    </row>
    <row r="23" spans="1:3" x14ac:dyDescent="0.25">
      <c r="A23" s="19">
        <v>2</v>
      </c>
      <c r="B23" s="19" t="s">
        <v>79</v>
      </c>
      <c r="C23"/>
    </row>
    <row r="24" spans="1:3" ht="26.4" x14ac:dyDescent="0.25">
      <c r="C24" s="13" t="s">
        <v>115</v>
      </c>
    </row>
    <row r="25" spans="1:3" ht="52.8" x14ac:dyDescent="0.25">
      <c r="C25" s="13" t="s">
        <v>85</v>
      </c>
    </row>
    <row r="26" spans="1:3" ht="39.6" x14ac:dyDescent="0.25">
      <c r="C26" s="13" t="s">
        <v>116</v>
      </c>
    </row>
    <row r="27" spans="1:3" ht="26.4" x14ac:dyDescent="0.25">
      <c r="C27" s="13" t="s">
        <v>117</v>
      </c>
    </row>
    <row r="28" spans="1:3" ht="26.4" x14ac:dyDescent="0.25">
      <c r="C28" s="13" t="s">
        <v>118</v>
      </c>
    </row>
    <row r="30" spans="1:3" x14ac:dyDescent="0.25">
      <c r="A30" s="19">
        <v>3</v>
      </c>
      <c r="B30" s="19" t="s">
        <v>66</v>
      </c>
      <c r="C30" s="19"/>
    </row>
    <row r="31" spans="1:3" ht="43.5" customHeight="1" x14ac:dyDescent="0.25">
      <c r="C31" s="13" t="s">
        <v>82</v>
      </c>
    </row>
    <row r="32" spans="1:3" x14ac:dyDescent="0.25">
      <c r="C32" s="13" t="s">
        <v>69</v>
      </c>
    </row>
    <row r="33" spans="1:3" ht="26.4" x14ac:dyDescent="0.25">
      <c r="C33" s="13" t="s">
        <v>80</v>
      </c>
    </row>
    <row r="35" spans="1:3" x14ac:dyDescent="0.25">
      <c r="A35" s="19">
        <v>4</v>
      </c>
      <c r="B35" s="19" t="s">
        <v>67</v>
      </c>
      <c r="C35" s="19"/>
    </row>
    <row r="36" spans="1:3" ht="26.4" x14ac:dyDescent="0.25">
      <c r="C36" s="13" t="s">
        <v>72</v>
      </c>
    </row>
    <row r="38" spans="1:3" ht="26.4" x14ac:dyDescent="0.25">
      <c r="C38" s="13" t="s">
        <v>94</v>
      </c>
    </row>
    <row r="40" spans="1:3" ht="26.4" x14ac:dyDescent="0.25">
      <c r="C40" s="13" t="s">
        <v>108</v>
      </c>
    </row>
    <row r="41" spans="1:3" x14ac:dyDescent="0.25">
      <c r="C41" s="13" t="s">
        <v>103</v>
      </c>
    </row>
    <row r="42" spans="1:3" x14ac:dyDescent="0.25">
      <c r="C42" s="13" t="s">
        <v>104</v>
      </c>
    </row>
    <row r="43" spans="1:3" x14ac:dyDescent="0.25">
      <c r="C43" s="13" t="s">
        <v>105</v>
      </c>
    </row>
    <row r="44" spans="1:3" x14ac:dyDescent="0.25">
      <c r="C44" s="13" t="s">
        <v>106</v>
      </c>
    </row>
    <row r="45" spans="1:3" ht="26.4" x14ac:dyDescent="0.25">
      <c r="C45" s="13" t="s">
        <v>109</v>
      </c>
    </row>
    <row r="46" spans="1:3" x14ac:dyDescent="0.25">
      <c r="C46" s="13" t="s">
        <v>107</v>
      </c>
    </row>
    <row r="48" spans="1:3" ht="26.4" x14ac:dyDescent="0.25">
      <c r="C48" s="13" t="s">
        <v>119</v>
      </c>
    </row>
    <row r="49" spans="1:3" ht="26.4" x14ac:dyDescent="0.25">
      <c r="C49" s="13" t="s">
        <v>120</v>
      </c>
    </row>
    <row r="52" spans="1:3" x14ac:dyDescent="0.25">
      <c r="A52" s="19">
        <v>5</v>
      </c>
      <c r="B52" s="19" t="s">
        <v>73</v>
      </c>
    </row>
    <row r="53" spans="1:3" ht="26.4" x14ac:dyDescent="0.25">
      <c r="C53" s="13" t="s">
        <v>74</v>
      </c>
    </row>
    <row r="54" spans="1:3" ht="26.4" x14ac:dyDescent="0.25">
      <c r="C54" s="13" t="s">
        <v>75</v>
      </c>
    </row>
    <row r="55" spans="1:3" ht="26.4" x14ac:dyDescent="0.25">
      <c r="C55" s="13" t="s">
        <v>76</v>
      </c>
    </row>
    <row r="56" spans="1:3" ht="13.5" customHeight="1" x14ac:dyDescent="0.25">
      <c r="C56" s="13" t="s">
        <v>81</v>
      </c>
    </row>
    <row r="58" spans="1:3" x14ac:dyDescent="0.25">
      <c r="A58" s="6" t="s">
        <v>86</v>
      </c>
    </row>
    <row r="59" spans="1:3" ht="39.6" x14ac:dyDescent="0.25">
      <c r="C59" s="13" t="s">
        <v>87</v>
      </c>
    </row>
    <row r="61" spans="1:3" ht="26.4" x14ac:dyDescent="0.25">
      <c r="C61" s="13" t="s">
        <v>111</v>
      </c>
    </row>
  </sheetData>
  <sheetProtection sheet="1" objects="1" scenarios="1" selectLockedCells="1" selectUnlockedCells="1"/>
  <mergeCells count="4">
    <mergeCell ref="B2:C2"/>
    <mergeCell ref="B4:C4"/>
    <mergeCell ref="B8:C8"/>
    <mergeCell ref="B17:C17"/>
  </mergeCells>
  <phoneticPr fontId="4" type="noConversion"/>
  <hyperlinks>
    <hyperlink ref="B5"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B2:C4"/>
  <sheetViews>
    <sheetView workbookViewId="0">
      <selection activeCell="C4" sqref="C4"/>
    </sheetView>
  </sheetViews>
  <sheetFormatPr defaultColWidth="27.6640625" defaultRowHeight="13.2" x14ac:dyDescent="0.25"/>
  <cols>
    <col min="1" max="1" width="3.33203125" customWidth="1"/>
    <col min="2" max="2" width="16.109375" customWidth="1"/>
    <col min="3" max="3" width="70.6640625" customWidth="1"/>
  </cols>
  <sheetData>
    <row r="2" spans="2:3" x14ac:dyDescent="0.25">
      <c r="B2" s="6" t="s">
        <v>89</v>
      </c>
      <c r="C2" s="40" t="s">
        <v>127</v>
      </c>
    </row>
    <row r="3" spans="2:3" x14ac:dyDescent="0.25">
      <c r="B3" s="6" t="s">
        <v>91</v>
      </c>
      <c r="C3" s="40"/>
    </row>
    <row r="4" spans="2:3" x14ac:dyDescent="0.25">
      <c r="B4" s="6" t="s">
        <v>92</v>
      </c>
      <c r="C4" s="40">
        <v>4.3</v>
      </c>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1"/>
  </sheetPr>
  <dimension ref="A1:Q15"/>
  <sheetViews>
    <sheetView workbookViewId="0">
      <selection activeCell="C9" sqref="C9"/>
    </sheetView>
  </sheetViews>
  <sheetFormatPr defaultRowHeight="13.2" x14ac:dyDescent="0.25"/>
  <cols>
    <col min="1" max="1" width="5.33203125" customWidth="1"/>
    <col min="2" max="2" width="21.33203125" customWidth="1"/>
    <col min="3" max="3" width="7.6640625" customWidth="1"/>
    <col min="4" max="4" width="7.33203125" customWidth="1"/>
    <col min="5" max="6" width="6.109375" bestFit="1" customWidth="1"/>
    <col min="7" max="7" width="6.5546875" bestFit="1" customWidth="1"/>
    <col min="8" max="13" width="6.109375" bestFit="1" customWidth="1"/>
    <col min="14" max="14" width="3.5546875" customWidth="1"/>
  </cols>
  <sheetData>
    <row r="1" spans="1:17" ht="13.8" thickBot="1" x14ac:dyDescent="0.3">
      <c r="E1" s="57" t="s">
        <v>42</v>
      </c>
      <c r="F1" s="57"/>
      <c r="G1" s="57"/>
      <c r="H1" s="57"/>
      <c r="I1" s="57"/>
      <c r="J1" s="57"/>
      <c r="K1" s="57"/>
      <c r="L1" s="57"/>
      <c r="M1" s="57"/>
      <c r="O1" s="57" t="s">
        <v>41</v>
      </c>
      <c r="P1" s="57"/>
      <c r="Q1" s="57"/>
    </row>
    <row r="2" spans="1:17" x14ac:dyDescent="0.25">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25">
      <c r="A3" s="35" t="s">
        <v>95</v>
      </c>
      <c r="E3" s="11"/>
      <c r="F3" s="11"/>
      <c r="G3" s="11"/>
      <c r="H3" s="11"/>
      <c r="I3" s="11"/>
      <c r="J3" s="11"/>
      <c r="K3" s="11"/>
      <c r="L3" s="11"/>
      <c r="M3" s="11"/>
      <c r="N3" s="11"/>
    </row>
    <row r="4" spans="1:17" x14ac:dyDescent="0.25">
      <c r="A4" s="6"/>
      <c r="E4" s="11"/>
      <c r="F4" s="11"/>
      <c r="G4" s="11"/>
      <c r="H4" s="11"/>
      <c r="I4" s="11"/>
      <c r="J4" s="11"/>
      <c r="K4" s="11"/>
      <c r="L4" s="11"/>
      <c r="M4" s="11"/>
      <c r="N4" s="11"/>
    </row>
    <row r="5" spans="1:17" x14ac:dyDescent="0.25">
      <c r="B5" s="9" t="s">
        <v>16</v>
      </c>
      <c r="C5" s="32">
        <v>20</v>
      </c>
      <c r="E5" s="3">
        <v>2</v>
      </c>
      <c r="F5" s="3">
        <v>2</v>
      </c>
      <c r="G5" s="3">
        <v>2</v>
      </c>
      <c r="H5" s="3">
        <v>2</v>
      </c>
      <c r="I5" s="3">
        <v>1.5</v>
      </c>
      <c r="J5" s="3">
        <v>1.5</v>
      </c>
      <c r="K5" s="3">
        <v>1.5</v>
      </c>
      <c r="L5" s="3">
        <v>1.5</v>
      </c>
      <c r="M5" s="3">
        <v>1.2</v>
      </c>
      <c r="O5" s="33">
        <v>2</v>
      </c>
      <c r="P5" s="33">
        <v>1.5</v>
      </c>
      <c r="Q5" s="33">
        <v>1.2</v>
      </c>
    </row>
    <row r="6" spans="1:17" x14ac:dyDescent="0.25">
      <c r="B6" s="9" t="s">
        <v>83</v>
      </c>
      <c r="C6" s="32">
        <f>L6</f>
        <v>1E-3</v>
      </c>
      <c r="E6" s="3">
        <v>0.1</v>
      </c>
      <c r="F6" s="3">
        <v>0.05</v>
      </c>
      <c r="G6" s="3">
        <v>0.01</v>
      </c>
      <c r="H6" s="3">
        <v>1E-3</v>
      </c>
      <c r="I6" s="3">
        <v>0.1</v>
      </c>
      <c r="J6" s="3">
        <v>0.05</v>
      </c>
      <c r="K6" s="3">
        <v>0.01</v>
      </c>
      <c r="L6" s="3">
        <v>1E-3</v>
      </c>
      <c r="M6" s="3">
        <v>0.1</v>
      </c>
      <c r="O6" s="33">
        <v>0.1</v>
      </c>
      <c r="P6" s="33">
        <v>0.01</v>
      </c>
      <c r="Q6" s="33">
        <v>0.1</v>
      </c>
    </row>
    <row r="7" spans="1:17" x14ac:dyDescent="0.25">
      <c r="B7" s="9" t="s">
        <v>84</v>
      </c>
      <c r="C7" s="52">
        <f>L7</f>
        <v>1E-3</v>
      </c>
      <c r="E7" s="3">
        <v>0.1</v>
      </c>
      <c r="F7" s="3">
        <v>0.05</v>
      </c>
      <c r="G7" s="3">
        <v>0.01</v>
      </c>
      <c r="H7" s="3">
        <v>1E-3</v>
      </c>
      <c r="I7" s="3">
        <v>0.1</v>
      </c>
      <c r="J7" s="3">
        <v>0.05</v>
      </c>
      <c r="K7" s="3">
        <v>0.01</v>
      </c>
      <c r="L7" s="3">
        <v>1E-3</v>
      </c>
      <c r="M7" s="3">
        <v>0.1</v>
      </c>
      <c r="O7" s="33">
        <v>0.1</v>
      </c>
      <c r="P7" s="33">
        <v>0.01</v>
      </c>
      <c r="Q7" s="33">
        <v>0.1</v>
      </c>
    </row>
    <row r="8" spans="1:17" x14ac:dyDescent="0.25">
      <c r="B8" s="9"/>
      <c r="E8" s="3"/>
      <c r="F8" s="3"/>
      <c r="G8" s="3"/>
      <c r="H8" s="3"/>
      <c r="I8" s="3"/>
      <c r="J8" s="3"/>
      <c r="K8" s="3"/>
      <c r="L8" s="3"/>
      <c r="M8" s="3"/>
      <c r="O8" s="3"/>
      <c r="P8" s="3"/>
      <c r="Q8" s="3"/>
    </row>
    <row r="9" spans="1:17" x14ac:dyDescent="0.25">
      <c r="B9" s="9" t="s">
        <v>13</v>
      </c>
      <c r="C9" s="3">
        <f>LN(C7/(1-C6))</f>
        <v>-6.9067547786485539</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25">
      <c r="B10" s="9"/>
      <c r="E10" s="3"/>
      <c r="F10" s="3"/>
      <c r="G10" s="3"/>
      <c r="H10" s="3"/>
      <c r="I10" s="3"/>
      <c r="J10" s="3"/>
      <c r="K10" s="3"/>
      <c r="L10" s="3"/>
      <c r="M10" s="3"/>
      <c r="O10" s="3"/>
      <c r="P10" s="3"/>
      <c r="Q10" s="3"/>
    </row>
    <row r="11" spans="1:17" x14ac:dyDescent="0.25">
      <c r="B11" s="9" t="s">
        <v>14</v>
      </c>
      <c r="C11" s="3">
        <f>LN((1-C7)/C6)</f>
        <v>6.9067547786485539</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25">
      <c r="A12" s="6" t="s">
        <v>36</v>
      </c>
      <c r="B12" s="12"/>
      <c r="C12" s="3"/>
      <c r="E12" s="3"/>
      <c r="F12" s="3"/>
      <c r="G12" s="3"/>
      <c r="H12" s="3"/>
      <c r="I12" s="3"/>
      <c r="J12" s="3"/>
      <c r="K12" s="3"/>
      <c r="L12" s="3"/>
    </row>
    <row r="13" spans="1:17" x14ac:dyDescent="0.25">
      <c r="B13" s="9" t="s">
        <v>34</v>
      </c>
      <c r="C13" s="30">
        <v>17</v>
      </c>
    </row>
    <row r="14" spans="1:17" x14ac:dyDescent="0.25">
      <c r="B14" s="9" t="s">
        <v>35</v>
      </c>
      <c r="C14" s="30">
        <v>17</v>
      </c>
    </row>
    <row r="15" spans="1:17" x14ac:dyDescent="0.25">
      <c r="B15" s="9"/>
      <c r="C15" s="9"/>
      <c r="D15" s="3"/>
      <c r="E15" s="3"/>
      <c r="F15" s="3"/>
      <c r="G15" s="3"/>
      <c r="H15" s="3"/>
      <c r="I15" s="3"/>
      <c r="J15" s="3"/>
      <c r="K15" s="3"/>
      <c r="L15" s="3"/>
    </row>
  </sheetData>
  <sheetProtection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1"/>
  </sheetPr>
  <dimension ref="A1:P42"/>
  <sheetViews>
    <sheetView topLeftCell="B1" workbookViewId="0">
      <selection activeCell="E4" sqref="E4"/>
    </sheetView>
  </sheetViews>
  <sheetFormatPr defaultColWidth="9.109375" defaultRowHeight="13.2" x14ac:dyDescent="0.25"/>
  <cols>
    <col min="1" max="1" width="12" customWidth="1"/>
    <col min="2" max="3" width="10.88671875" customWidth="1"/>
    <col min="4" max="4" width="13.88671875" customWidth="1"/>
    <col min="5" max="5" width="11.44140625" customWidth="1"/>
    <col min="6" max="6" width="15.109375" customWidth="1"/>
    <col min="7" max="7" width="13.5546875" customWidth="1"/>
    <col min="8" max="8" width="15.6640625" customWidth="1"/>
    <col min="12" max="12" width="9.5546875" customWidth="1"/>
    <col min="16" max="16" width="12.33203125" customWidth="1"/>
  </cols>
  <sheetData>
    <row r="1" spans="1:16" x14ac:dyDescent="0.25">
      <c r="A1" s="6" t="s">
        <v>47</v>
      </c>
      <c r="B1" s="6"/>
      <c r="E1" s="6" t="s">
        <v>53</v>
      </c>
      <c r="F1" s="6" t="s">
        <v>50</v>
      </c>
    </row>
    <row r="2" spans="1:16" x14ac:dyDescent="0.25">
      <c r="B2" s="16" t="s">
        <v>121</v>
      </c>
      <c r="E2" s="26">
        <v>4</v>
      </c>
      <c r="F2" s="10">
        <v>1</v>
      </c>
    </row>
    <row r="3" spans="1:16" x14ac:dyDescent="0.25">
      <c r="B3" s="16" t="s">
        <v>48</v>
      </c>
      <c r="E3" s="27">
        <v>14</v>
      </c>
      <c r="F3" s="29">
        <f>IF(E2&lt;&gt;1,E3/E2,E3)</f>
        <v>3.5</v>
      </c>
    </row>
    <row r="4" spans="1:16" x14ac:dyDescent="0.25">
      <c r="B4" s="16" t="s">
        <v>49</v>
      </c>
      <c r="E4" s="26" t="s">
        <v>128</v>
      </c>
      <c r="F4" s="10" t="str">
        <f>E4</f>
        <v>hour</v>
      </c>
    </row>
    <row r="5" spans="1:16" x14ac:dyDescent="0.25">
      <c r="C5" s="16"/>
      <c r="D5" s="16"/>
    </row>
    <row r="6" spans="1:16" x14ac:dyDescent="0.25">
      <c r="B6" s="16" t="s">
        <v>60</v>
      </c>
      <c r="D6" t="str">
        <f>CONCATENATE("The FIO is ",E2," failures per ",E3," ",E4,"s")</f>
        <v>The FIO is 4 failures per 14 hours</v>
      </c>
    </row>
    <row r="7" spans="1:16" x14ac:dyDescent="0.25">
      <c r="B7" s="16" t="s">
        <v>61</v>
      </c>
      <c r="D7" t="str">
        <f>CONCATENATE("The FIO is ",F2," failure per ",F3," ",E4,"s")</f>
        <v>The FIO is 1 failure per 3.5 hours</v>
      </c>
    </row>
    <row r="10" spans="1:16" x14ac:dyDescent="0.25">
      <c r="A10" s="6" t="s">
        <v>52</v>
      </c>
      <c r="B10" s="6"/>
    </row>
    <row r="11" spans="1:16" ht="39.6" x14ac:dyDescent="0.25">
      <c r="A11" s="25" t="s">
        <v>112</v>
      </c>
      <c r="B11" s="25" t="s">
        <v>43</v>
      </c>
      <c r="C11" s="25" t="s">
        <v>44</v>
      </c>
      <c r="D11" s="25" t="s">
        <v>90</v>
      </c>
      <c r="E11" s="25" t="s">
        <v>113</v>
      </c>
      <c r="F11" s="25" t="s">
        <v>68</v>
      </c>
      <c r="G11" s="25" t="s">
        <v>114</v>
      </c>
      <c r="H11" s="20"/>
    </row>
    <row r="12" spans="1:16" x14ac:dyDescent="0.25">
      <c r="A12">
        <v>1</v>
      </c>
      <c r="B12" s="36"/>
      <c r="C12" s="37"/>
      <c r="D12" s="38"/>
      <c r="E12" s="41"/>
      <c r="F12" s="28">
        <v>1</v>
      </c>
      <c r="G12" s="30">
        <f t="shared" ref="G12:G42" si="0">+F12/F$3</f>
        <v>0.2857142857142857</v>
      </c>
      <c r="P12" s="31"/>
    </row>
    <row r="13" spans="1:16" x14ac:dyDescent="0.25">
      <c r="A13">
        <v>2</v>
      </c>
      <c r="B13" s="36"/>
      <c r="C13" s="37"/>
      <c r="D13" s="38"/>
      <c r="E13" s="41">
        <v>13</v>
      </c>
      <c r="F13" s="28">
        <v>2</v>
      </c>
      <c r="G13" s="30">
        <f t="shared" si="0"/>
        <v>0.5714285714285714</v>
      </c>
      <c r="P13" s="31"/>
    </row>
    <row r="14" spans="1:16" x14ac:dyDescent="0.25">
      <c r="A14">
        <v>3</v>
      </c>
      <c r="B14" s="36"/>
      <c r="C14" s="37"/>
      <c r="D14" s="38"/>
      <c r="E14" s="41">
        <v>15</v>
      </c>
      <c r="F14" s="28">
        <v>3</v>
      </c>
      <c r="G14" s="30">
        <f t="shared" si="0"/>
        <v>0.8571428571428571</v>
      </c>
      <c r="P14" s="31"/>
    </row>
    <row r="15" spans="1:16" x14ac:dyDescent="0.25">
      <c r="A15">
        <v>4</v>
      </c>
      <c r="B15" s="36"/>
      <c r="C15" s="37"/>
      <c r="D15" s="38"/>
      <c r="E15" s="48">
        <v>19</v>
      </c>
      <c r="F15" s="28">
        <v>4</v>
      </c>
      <c r="G15" s="30">
        <f t="shared" si="0"/>
        <v>1.1428571428571428</v>
      </c>
    </row>
    <row r="16" spans="1:16" x14ac:dyDescent="0.25">
      <c r="A16">
        <v>5</v>
      </c>
      <c r="B16" s="36"/>
      <c r="C16" s="37"/>
      <c r="D16" s="38"/>
      <c r="E16" s="41">
        <v>22</v>
      </c>
      <c r="F16" s="28">
        <v>5</v>
      </c>
      <c r="G16" s="30">
        <f t="shared" si="0"/>
        <v>1.4285714285714286</v>
      </c>
    </row>
    <row r="17" spans="1:7" x14ac:dyDescent="0.25">
      <c r="A17">
        <v>6</v>
      </c>
      <c r="B17" s="36"/>
      <c r="C17" s="37"/>
      <c r="D17" s="38"/>
      <c r="E17" s="41">
        <v>23</v>
      </c>
      <c r="F17" s="28">
        <v>6</v>
      </c>
      <c r="G17" s="30">
        <f t="shared" si="0"/>
        <v>1.7142857142857142</v>
      </c>
    </row>
    <row r="18" spans="1:7" x14ac:dyDescent="0.25">
      <c r="A18">
        <v>7</v>
      </c>
      <c r="B18" s="36"/>
      <c r="C18" s="37"/>
      <c r="D18" s="38"/>
      <c r="E18" s="48">
        <v>24</v>
      </c>
      <c r="F18" s="28">
        <v>7</v>
      </c>
      <c r="G18" s="30">
        <f t="shared" si="0"/>
        <v>2</v>
      </c>
    </row>
    <row r="19" spans="1:7" x14ac:dyDescent="0.25">
      <c r="A19">
        <v>8</v>
      </c>
      <c r="B19" s="36"/>
      <c r="C19" s="38"/>
      <c r="D19" s="38"/>
      <c r="E19" s="41">
        <v>26</v>
      </c>
      <c r="F19" s="28">
        <v>8</v>
      </c>
      <c r="G19" s="30">
        <f t="shared" si="0"/>
        <v>2.2857142857142856</v>
      </c>
    </row>
    <row r="20" spans="1:7" x14ac:dyDescent="0.25">
      <c r="A20">
        <v>9</v>
      </c>
      <c r="B20" s="36"/>
      <c r="C20" s="38"/>
      <c r="D20" s="38"/>
      <c r="E20" s="41">
        <v>30</v>
      </c>
      <c r="F20" s="28">
        <v>9</v>
      </c>
      <c r="G20" s="30">
        <f t="shared" si="0"/>
        <v>2.5714285714285716</v>
      </c>
    </row>
    <row r="21" spans="1:7" x14ac:dyDescent="0.25">
      <c r="A21">
        <v>10</v>
      </c>
      <c r="B21" s="36"/>
      <c r="C21" s="38"/>
      <c r="D21" s="38"/>
      <c r="E21" s="41">
        <v>30</v>
      </c>
      <c r="F21" s="28">
        <v>10</v>
      </c>
      <c r="G21" s="30">
        <f t="shared" si="0"/>
        <v>2.8571428571428572</v>
      </c>
    </row>
    <row r="22" spans="1:7" x14ac:dyDescent="0.25">
      <c r="A22">
        <v>11</v>
      </c>
      <c r="B22" s="36"/>
      <c r="C22" s="38"/>
      <c r="D22" s="38"/>
      <c r="E22" s="41">
        <v>34</v>
      </c>
      <c r="F22" s="28">
        <v>11</v>
      </c>
      <c r="G22" s="30">
        <f t="shared" si="0"/>
        <v>3.1428571428571428</v>
      </c>
    </row>
    <row r="23" spans="1:7" x14ac:dyDescent="0.25">
      <c r="A23">
        <v>12</v>
      </c>
      <c r="B23" s="36"/>
      <c r="C23" s="38"/>
      <c r="D23" s="38"/>
      <c r="E23" s="41">
        <v>35</v>
      </c>
      <c r="F23" s="28">
        <v>12</v>
      </c>
      <c r="G23" s="30">
        <f t="shared" si="0"/>
        <v>3.4285714285714284</v>
      </c>
    </row>
    <row r="24" spans="1:7" x14ac:dyDescent="0.25">
      <c r="A24">
        <v>13</v>
      </c>
      <c r="B24" s="36"/>
      <c r="C24" s="38"/>
      <c r="D24" s="38"/>
      <c r="E24" s="41">
        <v>38</v>
      </c>
      <c r="F24" s="28">
        <v>13</v>
      </c>
      <c r="G24" s="30">
        <f t="shared" si="0"/>
        <v>3.7142857142857144</v>
      </c>
    </row>
    <row r="25" spans="1:7" x14ac:dyDescent="0.25">
      <c r="A25">
        <v>14</v>
      </c>
      <c r="B25" s="36"/>
      <c r="C25" s="38"/>
      <c r="D25" s="38"/>
      <c r="E25" s="41">
        <v>38</v>
      </c>
      <c r="F25" s="28">
        <v>14</v>
      </c>
      <c r="G25" s="30">
        <f t="shared" si="0"/>
        <v>4</v>
      </c>
    </row>
    <row r="26" spans="1:7" x14ac:dyDescent="0.25">
      <c r="A26">
        <v>15</v>
      </c>
      <c r="B26" s="36"/>
      <c r="C26" s="38"/>
      <c r="D26" s="38"/>
      <c r="E26" s="41">
        <v>39</v>
      </c>
      <c r="F26" s="28">
        <v>15</v>
      </c>
      <c r="G26" s="30">
        <f t="shared" si="0"/>
        <v>4.2857142857142856</v>
      </c>
    </row>
    <row r="27" spans="1:7" x14ac:dyDescent="0.25">
      <c r="A27">
        <v>16</v>
      </c>
      <c r="B27" s="36"/>
      <c r="C27" s="38"/>
      <c r="D27" s="38"/>
      <c r="E27" s="41">
        <v>40</v>
      </c>
      <c r="F27" s="28">
        <v>16</v>
      </c>
      <c r="G27" s="30">
        <f t="shared" si="0"/>
        <v>4.5714285714285712</v>
      </c>
    </row>
    <row r="28" spans="1:7" x14ac:dyDescent="0.25">
      <c r="A28">
        <v>17</v>
      </c>
      <c r="B28" s="50"/>
      <c r="C28" s="50"/>
      <c r="D28" s="50"/>
      <c r="E28" s="49">
        <v>42</v>
      </c>
      <c r="F28" s="49">
        <v>17</v>
      </c>
      <c r="G28" s="30">
        <f t="shared" si="0"/>
        <v>4.8571428571428568</v>
      </c>
    </row>
    <row r="29" spans="1:7" x14ac:dyDescent="0.25">
      <c r="A29">
        <v>18</v>
      </c>
      <c r="B29" s="50"/>
      <c r="C29" s="50"/>
      <c r="D29" s="50"/>
      <c r="E29" s="49">
        <v>43</v>
      </c>
      <c r="F29" s="49">
        <v>18</v>
      </c>
      <c r="G29" s="30">
        <f t="shared" si="0"/>
        <v>5.1428571428571432</v>
      </c>
    </row>
    <row r="30" spans="1:7" x14ac:dyDescent="0.25">
      <c r="A30">
        <v>19</v>
      </c>
      <c r="B30" s="50"/>
      <c r="C30" s="50"/>
      <c r="D30" s="50"/>
      <c r="E30" s="49">
        <v>51</v>
      </c>
      <c r="F30" s="49">
        <v>19</v>
      </c>
      <c r="G30" s="30">
        <f t="shared" si="0"/>
        <v>5.4285714285714288</v>
      </c>
    </row>
    <row r="31" spans="1:7" x14ac:dyDescent="0.25">
      <c r="A31">
        <v>20</v>
      </c>
      <c r="B31" s="50"/>
      <c r="C31" s="50"/>
      <c r="D31" s="50"/>
      <c r="E31" s="49">
        <v>60</v>
      </c>
      <c r="F31" s="49">
        <v>20</v>
      </c>
      <c r="G31" s="30">
        <f t="shared" si="0"/>
        <v>5.7142857142857144</v>
      </c>
    </row>
    <row r="32" spans="1:7" x14ac:dyDescent="0.25">
      <c r="A32">
        <v>21</v>
      </c>
      <c r="B32" s="50"/>
      <c r="C32" s="50"/>
      <c r="D32" s="50"/>
      <c r="E32" s="49">
        <v>66</v>
      </c>
      <c r="F32" s="49">
        <v>21</v>
      </c>
      <c r="G32" s="30">
        <f t="shared" si="0"/>
        <v>6</v>
      </c>
    </row>
    <row r="33" spans="1:7" x14ac:dyDescent="0.25">
      <c r="A33">
        <v>22</v>
      </c>
      <c r="B33" s="50"/>
      <c r="C33" s="50"/>
      <c r="D33" s="50"/>
      <c r="E33" s="49">
        <v>73</v>
      </c>
      <c r="F33" s="49">
        <v>22</v>
      </c>
      <c r="G33" s="30">
        <f t="shared" si="0"/>
        <v>6.2857142857142856</v>
      </c>
    </row>
    <row r="34" spans="1:7" x14ac:dyDescent="0.25">
      <c r="A34">
        <v>23</v>
      </c>
      <c r="B34" s="50"/>
      <c r="C34" s="50"/>
      <c r="D34" s="50"/>
      <c r="E34" s="49">
        <v>77</v>
      </c>
      <c r="F34" s="49">
        <v>23</v>
      </c>
      <c r="G34" s="30">
        <f t="shared" si="0"/>
        <v>6.5714285714285712</v>
      </c>
    </row>
    <row r="35" spans="1:7" x14ac:dyDescent="0.25">
      <c r="A35">
        <v>24</v>
      </c>
      <c r="B35" s="50"/>
      <c r="C35" s="50"/>
      <c r="D35" s="50"/>
      <c r="E35" s="49">
        <v>80</v>
      </c>
      <c r="F35" s="49">
        <v>24</v>
      </c>
      <c r="G35" s="30">
        <f t="shared" si="0"/>
        <v>6.8571428571428568</v>
      </c>
    </row>
    <row r="36" spans="1:7" x14ac:dyDescent="0.25">
      <c r="A36">
        <v>25</v>
      </c>
      <c r="B36" s="50"/>
      <c r="C36" s="50"/>
      <c r="D36" s="50"/>
      <c r="E36" s="49">
        <v>80</v>
      </c>
      <c r="F36" s="49">
        <v>25</v>
      </c>
      <c r="G36" s="30">
        <f t="shared" si="0"/>
        <v>7.1428571428571432</v>
      </c>
    </row>
    <row r="37" spans="1:7" x14ac:dyDescent="0.25">
      <c r="A37">
        <v>26</v>
      </c>
      <c r="B37" s="50"/>
      <c r="C37" s="50"/>
      <c r="D37" s="50"/>
      <c r="E37" s="49">
        <v>84</v>
      </c>
      <c r="F37" s="49">
        <v>26</v>
      </c>
      <c r="G37" s="30">
        <f t="shared" si="0"/>
        <v>7.4285714285714288</v>
      </c>
    </row>
    <row r="38" spans="1:7" x14ac:dyDescent="0.25">
      <c r="A38">
        <v>27</v>
      </c>
      <c r="B38" s="50"/>
      <c r="C38" s="50"/>
      <c r="D38" s="50"/>
      <c r="E38" s="49">
        <v>85</v>
      </c>
      <c r="F38" s="49">
        <v>27</v>
      </c>
      <c r="G38" s="30">
        <f t="shared" si="0"/>
        <v>7.7142857142857144</v>
      </c>
    </row>
    <row r="39" spans="1:7" x14ac:dyDescent="0.25">
      <c r="A39">
        <v>28</v>
      </c>
      <c r="B39" s="50"/>
      <c r="C39" s="50"/>
      <c r="D39" s="50"/>
      <c r="E39" s="49">
        <v>85</v>
      </c>
      <c r="F39" s="49">
        <v>28</v>
      </c>
      <c r="G39" s="30">
        <f t="shared" si="0"/>
        <v>8</v>
      </c>
    </row>
    <row r="40" spans="1:7" x14ac:dyDescent="0.25">
      <c r="A40">
        <v>29</v>
      </c>
      <c r="B40" s="50"/>
      <c r="C40" s="50"/>
      <c r="D40" s="50"/>
      <c r="E40" s="49">
        <v>87</v>
      </c>
      <c r="F40" s="49">
        <v>29</v>
      </c>
      <c r="G40" s="30">
        <f t="shared" si="0"/>
        <v>8.2857142857142865</v>
      </c>
    </row>
    <row r="41" spans="1:7" x14ac:dyDescent="0.25">
      <c r="A41">
        <v>30</v>
      </c>
      <c r="B41" s="50"/>
      <c r="C41" s="50"/>
      <c r="D41" s="50"/>
      <c r="E41" s="49">
        <v>89</v>
      </c>
      <c r="F41" s="49">
        <v>30</v>
      </c>
      <c r="G41" s="30">
        <f t="shared" si="0"/>
        <v>8.5714285714285712</v>
      </c>
    </row>
    <row r="42" spans="1:7" x14ac:dyDescent="0.25">
      <c r="A42">
        <v>31</v>
      </c>
      <c r="B42" s="50"/>
      <c r="C42" s="50"/>
      <c r="D42" s="50"/>
      <c r="E42" s="49">
        <v>92</v>
      </c>
      <c r="F42" s="49">
        <v>31</v>
      </c>
      <c r="G42" s="30">
        <f t="shared" si="0"/>
        <v>8.8571428571428577</v>
      </c>
    </row>
  </sheetData>
  <sheetProtection selectLockedCells="1"/>
  <protectedRanges>
    <protectedRange sqref="B12:D27 F12:F27" name="Failure Observations"/>
    <protectedRange sqref="E2:E4" name="FIO Parameters"/>
  </protectedRanges>
  <phoneticPr fontId="4" type="noConversion"/>
  <conditionalFormatting sqref="E12">
    <cfRule type="cellIs" dxfId="1" priority="1" stopIfTrue="1" operator="notBetween">
      <formula>0</formula>
      <formula>1</formula>
    </cfRule>
  </conditionalFormatting>
  <conditionalFormatting sqref="E13:E27">
    <cfRule type="cellIs" dxfId="0" priority="2" stopIfTrue="1" operator="lessThan">
      <formula>$E12</formula>
    </cfRule>
  </conditionalFormatting>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2"/>
    <pageSetUpPr fitToPage="1"/>
  </sheetPr>
  <dimension ref="A3:I50"/>
  <sheetViews>
    <sheetView tabSelected="1" workbookViewId="0">
      <selection activeCell="N24" sqref="N24"/>
    </sheetView>
  </sheetViews>
  <sheetFormatPr defaultRowHeight="13.2" x14ac:dyDescent="0.25"/>
  <cols>
    <col min="1" max="1" width="5.88671875" customWidth="1"/>
    <col min="2" max="2" width="9.44140625" customWidth="1"/>
    <col min="3" max="3" width="8.6640625" customWidth="1"/>
    <col min="5" max="5" width="9.33203125" customWidth="1"/>
    <col min="9" max="9" width="7.109375" customWidth="1"/>
  </cols>
  <sheetData>
    <row r="3" spans="1:9" ht="21" x14ac:dyDescent="0.5">
      <c r="B3" s="34" t="str">
        <f>CONCATENATE("Certification Testing Results for Project ", Project!C2, ", System ", Project!C3, " ",Project!C4)</f>
        <v>Certification Testing Results for Project SUT Assignment 5, System  4.3</v>
      </c>
    </row>
    <row r="4" spans="1:9" x14ac:dyDescent="0.25">
      <c r="A4" s="2"/>
      <c r="B4" s="3"/>
      <c r="D4" s="3"/>
    </row>
    <row r="5" spans="1:9" x14ac:dyDescent="0.25">
      <c r="A5" s="2"/>
      <c r="B5" s="5" t="str">
        <f>CONCATENATE("The FIO is ",'Failure Data'!E2," failures per ",'Failure Data'!E3," ",'Failure Data'!E4,"s")</f>
        <v>The FIO is 4 failures per 14 hours</v>
      </c>
      <c r="D5" s="3"/>
    </row>
    <row r="6" spans="1:9" x14ac:dyDescent="0.25">
      <c r="A6" s="2"/>
      <c r="B6" s="3"/>
      <c r="D6" s="3"/>
    </row>
    <row r="7" spans="1:9" x14ac:dyDescent="0.25">
      <c r="A7" s="2"/>
      <c r="B7" s="3"/>
      <c r="D7" s="3"/>
    </row>
    <row r="8" spans="1:9" x14ac:dyDescent="0.25">
      <c r="A8" s="2"/>
      <c r="B8" s="3"/>
      <c r="D8" s="3"/>
      <c r="F8" s="10"/>
      <c r="G8" s="10"/>
      <c r="H8" s="10"/>
    </row>
    <row r="9" spans="1:9" x14ac:dyDescent="0.25">
      <c r="A9" s="2"/>
      <c r="B9" s="3"/>
      <c r="F9" s="3"/>
      <c r="G9" s="3"/>
      <c r="H9" s="3"/>
      <c r="I9" s="3"/>
    </row>
    <row r="10" spans="1:9" x14ac:dyDescent="0.25">
      <c r="A10" s="2"/>
      <c r="B10" s="3"/>
      <c r="F10" s="3"/>
      <c r="G10" s="3"/>
      <c r="H10" s="3"/>
      <c r="I10" s="3"/>
    </row>
    <row r="11" spans="1:9" x14ac:dyDescent="0.25">
      <c r="A11" s="2"/>
      <c r="F11" s="3"/>
      <c r="G11" s="3"/>
      <c r="H11" s="3"/>
      <c r="I11" s="3"/>
    </row>
    <row r="12" spans="1:9" x14ac:dyDescent="0.25">
      <c r="A12" s="2"/>
      <c r="F12" s="3"/>
      <c r="G12" s="3"/>
      <c r="H12" s="3"/>
      <c r="I12" s="3"/>
    </row>
    <row r="13" spans="1:9" x14ac:dyDescent="0.25">
      <c r="A13" s="2"/>
      <c r="F13" s="3"/>
      <c r="G13" s="3"/>
      <c r="H13" s="3"/>
      <c r="I13" s="3"/>
    </row>
    <row r="14" spans="1:9" x14ac:dyDescent="0.25">
      <c r="A14" s="2"/>
      <c r="F14" s="3"/>
      <c r="G14" s="3"/>
      <c r="H14" s="3"/>
      <c r="I14" s="3"/>
    </row>
    <row r="15" spans="1:9" x14ac:dyDescent="0.25">
      <c r="A15" s="2"/>
      <c r="F15" s="3"/>
      <c r="G15" s="3"/>
      <c r="H15" s="3"/>
      <c r="I15" s="3"/>
    </row>
    <row r="16" spans="1:9" x14ac:dyDescent="0.25">
      <c r="A16" s="2"/>
      <c r="F16" s="3"/>
      <c r="G16" s="3"/>
      <c r="H16" s="3"/>
      <c r="I16" s="3"/>
    </row>
    <row r="17" spans="1:9" x14ac:dyDescent="0.25">
      <c r="A17" s="2"/>
      <c r="F17" s="3"/>
      <c r="G17" s="3"/>
      <c r="H17" s="3"/>
      <c r="I17" s="3"/>
    </row>
    <row r="18" spans="1:9" x14ac:dyDescent="0.25">
      <c r="A18" s="2"/>
      <c r="F18" s="3"/>
      <c r="G18" s="3"/>
      <c r="H18" s="3"/>
      <c r="I18" s="3"/>
    </row>
    <row r="19" spans="1:9" x14ac:dyDescent="0.25">
      <c r="A19" s="2"/>
      <c r="F19" s="3"/>
      <c r="G19" s="3"/>
      <c r="H19" s="3"/>
      <c r="I19" s="3"/>
    </row>
    <row r="20" spans="1:9" x14ac:dyDescent="0.25">
      <c r="A20" s="1"/>
      <c r="B20" s="3"/>
      <c r="C20" s="3"/>
      <c r="D20" s="3"/>
      <c r="F20" s="3"/>
      <c r="G20" s="3"/>
      <c r="H20" s="3"/>
      <c r="I20" s="3"/>
    </row>
    <row r="21" spans="1:9" x14ac:dyDescent="0.25">
      <c r="A21" s="1"/>
      <c r="B21" s="3"/>
      <c r="C21" s="3"/>
      <c r="D21" s="3"/>
      <c r="F21" s="3"/>
      <c r="G21" s="3"/>
      <c r="H21" s="3"/>
      <c r="I21" s="3"/>
    </row>
    <row r="22" spans="1:9" x14ac:dyDescent="0.25">
      <c r="A22" s="1"/>
      <c r="B22" s="3"/>
      <c r="C22" s="3"/>
      <c r="D22" s="5"/>
      <c r="F22" s="3"/>
      <c r="G22" s="3"/>
      <c r="H22" s="3"/>
      <c r="I22" s="3"/>
    </row>
    <row r="23" spans="1:9" x14ac:dyDescent="0.25">
      <c r="A23" s="1"/>
      <c r="B23" s="3"/>
      <c r="C23" s="3"/>
      <c r="D23" s="3"/>
      <c r="F23" s="3"/>
      <c r="G23" s="3"/>
      <c r="H23" s="3"/>
      <c r="I23" s="3"/>
    </row>
    <row r="24" spans="1:9" x14ac:dyDescent="0.25">
      <c r="A24" s="1"/>
      <c r="B24" s="3"/>
      <c r="C24" s="3"/>
      <c r="D24" s="3"/>
      <c r="F24" s="3"/>
      <c r="G24" s="3"/>
      <c r="H24" s="3"/>
      <c r="I24" s="3"/>
    </row>
    <row r="25" spans="1:9" x14ac:dyDescent="0.25">
      <c r="A25" s="1"/>
      <c r="B25" s="3"/>
      <c r="C25" s="5"/>
      <c r="D25" s="3"/>
      <c r="F25" s="3"/>
      <c r="G25" s="3"/>
      <c r="H25" s="3"/>
      <c r="I25" s="3"/>
    </row>
    <row r="50" spans="2:2" x14ac:dyDescent="0.25">
      <c r="B50" s="6" t="str">
        <f>CONCATENATE("Each normalized usage unit equals ",'Failure Data'!F3," ",'Failure Data'!F4,"s")</f>
        <v>Each normalized usage unit equals 3.5 hours</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5"/>
  </sheetPr>
  <dimension ref="A1:M108"/>
  <sheetViews>
    <sheetView topLeftCell="A27" workbookViewId="0">
      <selection activeCell="E39" sqref="E39"/>
    </sheetView>
  </sheetViews>
  <sheetFormatPr defaultColWidth="6.6640625" defaultRowHeight="13.2" x14ac:dyDescent="0.25"/>
  <cols>
    <col min="1" max="1" width="6.6640625" customWidth="1"/>
    <col min="2" max="2" width="13.44140625" customWidth="1"/>
    <col min="3" max="3" width="6.6640625" customWidth="1"/>
    <col min="4" max="4" width="9.21875" customWidth="1"/>
    <col min="5" max="5" width="8.109375" customWidth="1"/>
    <col min="6" max="6" width="10.44140625" customWidth="1"/>
    <col min="7" max="7" width="8.6640625" customWidth="1"/>
    <col min="8" max="8" width="8.109375" customWidth="1"/>
  </cols>
  <sheetData>
    <row r="1" spans="1:9" x14ac:dyDescent="0.25">
      <c r="B1" t="s">
        <v>6</v>
      </c>
      <c r="D1" t="s">
        <v>5</v>
      </c>
    </row>
    <row r="2" spans="1:9" x14ac:dyDescent="0.25">
      <c r="A2" t="s">
        <v>0</v>
      </c>
      <c r="B2" t="s">
        <v>7</v>
      </c>
      <c r="D2" t="s">
        <v>7</v>
      </c>
    </row>
    <row r="3" spans="1:9" x14ac:dyDescent="0.25">
      <c r="A3" t="s">
        <v>2</v>
      </c>
      <c r="B3" t="s">
        <v>1</v>
      </c>
      <c r="D3" t="s">
        <v>1</v>
      </c>
    </row>
    <row r="4" spans="1:9" x14ac:dyDescent="0.25">
      <c r="A4" s="4" t="s">
        <v>3</v>
      </c>
      <c r="B4" s="5">
        <f>+RejectSlope</f>
        <v>6.3423558132113484</v>
      </c>
      <c r="C4" s="5"/>
      <c r="D4" s="5">
        <f>B4</f>
        <v>6.3423558132113484</v>
      </c>
    </row>
    <row r="5" spans="1:9" x14ac:dyDescent="0.25">
      <c r="A5" s="4" t="s">
        <v>4</v>
      </c>
      <c r="B5" s="7">
        <f>$E$32</f>
        <v>2.3055313853045742</v>
      </c>
      <c r="C5" s="6"/>
      <c r="D5" s="7">
        <f>$E$39</f>
        <v>-2.3055313853045742</v>
      </c>
    </row>
    <row r="6" spans="1:9" x14ac:dyDescent="0.25">
      <c r="A6" s="4" t="s">
        <v>8</v>
      </c>
      <c r="B6" s="7">
        <v>0</v>
      </c>
      <c r="C6" s="6"/>
      <c r="D6" s="7">
        <f>xmin</f>
        <v>0</v>
      </c>
    </row>
    <row r="7" spans="1:9" x14ac:dyDescent="0.25">
      <c r="A7" s="4" t="s">
        <v>9</v>
      </c>
      <c r="B7" s="7">
        <v>17</v>
      </c>
      <c r="C7" s="6"/>
      <c r="D7" s="7">
        <f>xmax</f>
        <v>17</v>
      </c>
    </row>
    <row r="8" spans="1:9" x14ac:dyDescent="0.25">
      <c r="A8" s="4"/>
      <c r="B8" s="6"/>
      <c r="C8" s="6"/>
      <c r="D8" s="7"/>
      <c r="F8" s="10" t="s">
        <v>10</v>
      </c>
      <c r="G8" s="10" t="s">
        <v>11</v>
      </c>
      <c r="H8" s="10" t="s">
        <v>12</v>
      </c>
    </row>
    <row r="9" spans="1:9" x14ac:dyDescent="0.25">
      <c r="A9" s="1">
        <v>0</v>
      </c>
      <c r="B9" s="5">
        <f>+(B$4*A9)+B$5</f>
        <v>2.3055313853045742</v>
      </c>
      <c r="C9" s="8"/>
      <c r="D9" s="5">
        <f t="shared" ref="D9:D25" si="0">+(D$4*A9)+D$5</f>
        <v>-2.3055313853045742</v>
      </c>
      <c r="F9" s="3">
        <f>+xmax-(B9) + MAX('Failure Data'!E12:E42)</f>
        <v>106.69446861469542</v>
      </c>
      <c r="G9" s="3">
        <f t="shared" ref="G9:G25" si="1">+B9-D9</f>
        <v>4.6110627706091485</v>
      </c>
      <c r="H9" s="3">
        <f t="shared" ref="H9:H25" si="2">D9</f>
        <v>-2.3055313853045742</v>
      </c>
      <c r="I9" s="3"/>
    </row>
    <row r="10" spans="1:9" x14ac:dyDescent="0.25">
      <c r="A10" s="1">
        <f>A9+1</f>
        <v>1</v>
      </c>
      <c r="B10" s="3">
        <f>+(B$4*A10)+B$5</f>
        <v>8.6478871985159227</v>
      </c>
      <c r="C10" s="8"/>
      <c r="D10" s="3">
        <f t="shared" si="0"/>
        <v>4.0368244279067742</v>
      </c>
      <c r="F10" s="3">
        <f>+xmax-(B10) + MAX('Failure Data'!E13:E43)</f>
        <v>100.35211280148408</v>
      </c>
      <c r="G10" s="3">
        <f t="shared" si="1"/>
        <v>4.6110627706091485</v>
      </c>
      <c r="H10" s="3">
        <f t="shared" si="2"/>
        <v>4.0368244279067742</v>
      </c>
      <c r="I10" s="3"/>
    </row>
    <row r="11" spans="1:9" x14ac:dyDescent="0.25">
      <c r="A11" s="1">
        <f t="shared" ref="A11:A25" si="3">A10+1</f>
        <v>2</v>
      </c>
      <c r="B11" s="3">
        <f t="shared" ref="B11:B25" si="4">+(B$4*A11)+B$5</f>
        <v>14.990243011727271</v>
      </c>
      <c r="C11" s="8"/>
      <c r="D11" s="3">
        <f t="shared" si="0"/>
        <v>10.379180241118123</v>
      </c>
      <c r="F11" s="3">
        <f>+xmax-(B11) + MAX('Failure Data'!E14:E44)</f>
        <v>94.009756988272727</v>
      </c>
      <c r="G11" s="3">
        <f t="shared" si="1"/>
        <v>4.6110627706091485</v>
      </c>
      <c r="H11" s="3">
        <f t="shared" si="2"/>
        <v>10.379180241118123</v>
      </c>
      <c r="I11" s="3"/>
    </row>
    <row r="12" spans="1:9" x14ac:dyDescent="0.25">
      <c r="A12" s="1">
        <f t="shared" si="3"/>
        <v>3</v>
      </c>
      <c r="B12" s="3">
        <f t="shared" si="4"/>
        <v>21.332598824938621</v>
      </c>
      <c r="C12" s="8"/>
      <c r="D12" s="3">
        <f t="shared" si="0"/>
        <v>16.721536054329469</v>
      </c>
      <c r="F12" s="3">
        <f>+xmax-(B12) + MAX('Failure Data'!E15:E45)</f>
        <v>87.667401175061372</v>
      </c>
      <c r="G12" s="3">
        <f t="shared" si="1"/>
        <v>4.611062770609152</v>
      </c>
      <c r="H12" s="3">
        <f t="shared" si="2"/>
        <v>16.721536054329469</v>
      </c>
      <c r="I12" s="3"/>
    </row>
    <row r="13" spans="1:9" x14ac:dyDescent="0.25">
      <c r="A13" s="1">
        <f t="shared" si="3"/>
        <v>4</v>
      </c>
      <c r="B13" s="3">
        <f t="shared" si="4"/>
        <v>27.67495463814997</v>
      </c>
      <c r="C13" s="8"/>
      <c r="D13" s="3">
        <f t="shared" si="0"/>
        <v>23.063891867540818</v>
      </c>
      <c r="F13" s="3">
        <f>+xmax-(B13) + MAX('Failure Data'!E16:E46)</f>
        <v>81.32504536185003</v>
      </c>
      <c r="G13" s="3">
        <f t="shared" si="1"/>
        <v>4.611062770609152</v>
      </c>
      <c r="H13" s="3">
        <f t="shared" si="2"/>
        <v>23.063891867540818</v>
      </c>
      <c r="I13" s="3"/>
    </row>
    <row r="14" spans="1:9" x14ac:dyDescent="0.25">
      <c r="A14" s="1">
        <f t="shared" si="3"/>
        <v>5</v>
      </c>
      <c r="B14" s="3">
        <f t="shared" si="4"/>
        <v>34.017310451361318</v>
      </c>
      <c r="C14" s="8"/>
      <c r="D14" s="3">
        <f t="shared" si="0"/>
        <v>29.406247680752166</v>
      </c>
      <c r="F14" s="3">
        <f>+xmax-(B14) + MAX('Failure Data'!E17:E47)</f>
        <v>74.982689548638689</v>
      </c>
      <c r="G14" s="3">
        <f t="shared" si="1"/>
        <v>4.611062770609152</v>
      </c>
      <c r="H14" s="3">
        <f t="shared" si="2"/>
        <v>29.406247680752166</v>
      </c>
      <c r="I14" s="3"/>
    </row>
    <row r="15" spans="1:9" x14ac:dyDescent="0.25">
      <c r="A15" s="1">
        <f t="shared" si="3"/>
        <v>6</v>
      </c>
      <c r="B15" s="3">
        <f t="shared" si="4"/>
        <v>40.359666264572667</v>
      </c>
      <c r="C15" s="8"/>
      <c r="D15" s="3">
        <f t="shared" si="0"/>
        <v>35.748603493963515</v>
      </c>
      <c r="F15" s="3">
        <f>+xmax-(B15) + MAX('Failure Data'!E18:E48)</f>
        <v>68.640333735427333</v>
      </c>
      <c r="G15" s="3">
        <f t="shared" si="1"/>
        <v>4.611062770609152</v>
      </c>
      <c r="H15" s="3">
        <f t="shared" si="2"/>
        <v>35.748603493963515</v>
      </c>
      <c r="I15" s="3"/>
    </row>
    <row r="16" spans="1:9" x14ac:dyDescent="0.25">
      <c r="A16" s="1">
        <f t="shared" si="3"/>
        <v>7</v>
      </c>
      <c r="B16" s="3">
        <f t="shared" si="4"/>
        <v>46.702022077784015</v>
      </c>
      <c r="C16" s="8"/>
      <c r="D16" s="3">
        <f t="shared" si="0"/>
        <v>42.090959307174863</v>
      </c>
      <c r="F16" s="3">
        <f>+xmax-(B16) + MAX('Failure Data'!E19:E49)</f>
        <v>62.297977922215985</v>
      </c>
      <c r="G16" s="3">
        <f t="shared" si="1"/>
        <v>4.611062770609152</v>
      </c>
      <c r="H16" s="3">
        <f t="shared" si="2"/>
        <v>42.090959307174863</v>
      </c>
      <c r="I16" s="3"/>
    </row>
    <row r="17" spans="1:13" x14ac:dyDescent="0.25">
      <c r="A17" s="1">
        <f t="shared" si="3"/>
        <v>8</v>
      </c>
      <c r="B17" s="3">
        <f t="shared" si="4"/>
        <v>53.044377890995364</v>
      </c>
      <c r="C17" s="8"/>
      <c r="D17" s="3">
        <f t="shared" si="0"/>
        <v>48.433315120386212</v>
      </c>
      <c r="F17" s="3">
        <f>+xmax-(B17) + MAX('Failure Data'!E20:E50)</f>
        <v>55.955622109004636</v>
      </c>
      <c r="G17" s="3">
        <f t="shared" si="1"/>
        <v>4.611062770609152</v>
      </c>
      <c r="H17" s="3">
        <f t="shared" si="2"/>
        <v>48.433315120386212</v>
      </c>
      <c r="I17" s="3"/>
    </row>
    <row r="18" spans="1:13" x14ac:dyDescent="0.25">
      <c r="A18" s="1">
        <f t="shared" si="3"/>
        <v>9</v>
      </c>
      <c r="B18" s="3">
        <f t="shared" si="4"/>
        <v>59.386733704206712</v>
      </c>
      <c r="C18" s="8"/>
      <c r="D18" s="3">
        <f t="shared" si="0"/>
        <v>54.77567093359756</v>
      </c>
      <c r="F18" s="3">
        <f>+xmax-(B18) + MAX('Failure Data'!E21:E51)</f>
        <v>49.613266295793288</v>
      </c>
      <c r="G18" s="3">
        <f t="shared" si="1"/>
        <v>4.611062770609152</v>
      </c>
      <c r="H18" s="3">
        <f t="shared" si="2"/>
        <v>54.77567093359756</v>
      </c>
      <c r="I18" s="3"/>
    </row>
    <row r="19" spans="1:13" x14ac:dyDescent="0.25">
      <c r="A19" s="1">
        <f t="shared" si="3"/>
        <v>10</v>
      </c>
      <c r="B19" s="3">
        <f t="shared" si="4"/>
        <v>65.72908951741806</v>
      </c>
      <c r="C19" s="3"/>
      <c r="D19" s="3">
        <f t="shared" si="0"/>
        <v>61.118026746808908</v>
      </c>
      <c r="F19" s="3">
        <f>+xmax-(B19) + MAX('Failure Data'!E22:E52)</f>
        <v>43.27091048258194</v>
      </c>
      <c r="G19" s="3">
        <f t="shared" si="1"/>
        <v>4.611062770609152</v>
      </c>
      <c r="H19" s="3">
        <f t="shared" si="2"/>
        <v>61.118026746808908</v>
      </c>
      <c r="I19" s="3"/>
    </row>
    <row r="20" spans="1:13" x14ac:dyDescent="0.25">
      <c r="A20" s="1">
        <f t="shared" si="3"/>
        <v>11</v>
      </c>
      <c r="B20" s="3">
        <f t="shared" si="4"/>
        <v>72.071445330629402</v>
      </c>
      <c r="C20" s="3"/>
      <c r="D20" s="3">
        <f t="shared" si="0"/>
        <v>67.46038256002025</v>
      </c>
      <c r="F20" s="3">
        <f>+xmax-(B20) + MAX('Failure Data'!E23:E53)</f>
        <v>36.928554669370598</v>
      </c>
      <c r="G20" s="3">
        <f t="shared" si="1"/>
        <v>4.611062770609152</v>
      </c>
      <c r="H20" s="3">
        <f t="shared" si="2"/>
        <v>67.46038256002025</v>
      </c>
      <c r="I20" s="3"/>
    </row>
    <row r="21" spans="1:13" x14ac:dyDescent="0.25">
      <c r="A21" s="1">
        <f t="shared" si="3"/>
        <v>12</v>
      </c>
      <c r="B21" s="3">
        <f t="shared" si="4"/>
        <v>78.413801143840757</v>
      </c>
      <c r="C21" s="3"/>
      <c r="D21" s="3">
        <f t="shared" si="0"/>
        <v>73.802738373231605</v>
      </c>
      <c r="F21" s="3">
        <f>+xmax-(B21) + MAX('Failure Data'!E24:E54)</f>
        <v>30.586198856159243</v>
      </c>
      <c r="G21" s="3">
        <f t="shared" si="1"/>
        <v>4.611062770609152</v>
      </c>
      <c r="H21" s="3">
        <f t="shared" si="2"/>
        <v>73.802738373231605</v>
      </c>
      <c r="I21" s="3"/>
    </row>
    <row r="22" spans="1:13" x14ac:dyDescent="0.25">
      <c r="A22" s="1">
        <f t="shared" si="3"/>
        <v>13</v>
      </c>
      <c r="B22" s="3">
        <f t="shared" si="4"/>
        <v>84.756156957052113</v>
      </c>
      <c r="C22" s="3"/>
      <c r="D22" s="3">
        <f t="shared" si="0"/>
        <v>80.145094186442961</v>
      </c>
      <c r="F22" s="3">
        <f>+xmax-(B22) + MAX('Failure Data'!E25:E55)</f>
        <v>24.243843042947887</v>
      </c>
      <c r="G22" s="3">
        <f t="shared" si="1"/>
        <v>4.611062770609152</v>
      </c>
      <c r="H22" s="3">
        <f t="shared" si="2"/>
        <v>80.145094186442961</v>
      </c>
      <c r="I22" s="3"/>
    </row>
    <row r="23" spans="1:13" x14ac:dyDescent="0.25">
      <c r="A23" s="1">
        <f t="shared" si="3"/>
        <v>14</v>
      </c>
      <c r="B23" s="3">
        <f t="shared" si="4"/>
        <v>91.098512770263454</v>
      </c>
      <c r="C23" s="3"/>
      <c r="D23" s="3">
        <f t="shared" si="0"/>
        <v>86.487449999654302</v>
      </c>
      <c r="F23" s="3">
        <f>+xmax-(B23) + MAX('Failure Data'!E26:E56)</f>
        <v>17.901487229736546</v>
      </c>
      <c r="G23" s="3">
        <f t="shared" si="1"/>
        <v>4.611062770609152</v>
      </c>
      <c r="H23" s="3">
        <f t="shared" si="2"/>
        <v>86.487449999654302</v>
      </c>
      <c r="I23" s="3"/>
    </row>
    <row r="24" spans="1:13" x14ac:dyDescent="0.25">
      <c r="A24" s="1">
        <f t="shared" si="3"/>
        <v>15</v>
      </c>
      <c r="B24" s="3">
        <f t="shared" si="4"/>
        <v>97.440868583474796</v>
      </c>
      <c r="C24" s="3"/>
      <c r="D24" s="3">
        <f t="shared" si="0"/>
        <v>92.829805812865644</v>
      </c>
      <c r="F24" s="3">
        <f>+xmax-(B24) + MAX('Failure Data'!E27:E57)</f>
        <v>11.559131416525204</v>
      </c>
      <c r="G24" s="3">
        <f t="shared" si="1"/>
        <v>4.611062770609152</v>
      </c>
      <c r="H24" s="3">
        <f t="shared" si="2"/>
        <v>92.829805812865644</v>
      </c>
      <c r="I24" s="3"/>
    </row>
    <row r="25" spans="1:13" x14ac:dyDescent="0.25">
      <c r="A25" s="1">
        <f t="shared" si="3"/>
        <v>16</v>
      </c>
      <c r="B25" s="51">
        <f t="shared" si="4"/>
        <v>103.78322439668615</v>
      </c>
      <c r="C25" s="5"/>
      <c r="D25" s="51">
        <f t="shared" si="0"/>
        <v>99.172161626076999</v>
      </c>
      <c r="F25" s="3">
        <f>+xmax-(B25) + MAX('Failure Data'!E28:E58)</f>
        <v>5.2167756033138488</v>
      </c>
      <c r="G25" s="3">
        <f t="shared" si="1"/>
        <v>4.611062770609152</v>
      </c>
      <c r="H25" s="3">
        <f t="shared" si="2"/>
        <v>99.172161626076999</v>
      </c>
      <c r="I25" s="3"/>
    </row>
    <row r="26" spans="1:13" x14ac:dyDescent="0.25">
      <c r="A26" s="1">
        <f>xmax</f>
        <v>17</v>
      </c>
      <c r="B26" s="5">
        <f t="shared" ref="B26" si="5">+(B$4*A26)+B$5</f>
        <v>110.12558020989751</v>
      </c>
      <c r="C26" s="5"/>
      <c r="D26" s="5">
        <f t="shared" ref="D26" si="6">+(D$4*A26)+D$5</f>
        <v>105.51451743928835</v>
      </c>
      <c r="F26" s="3">
        <f>+xmax-(B26) + MAX('Failure Data'!E29:E59)</f>
        <v>-1.1255802098975067</v>
      </c>
      <c r="G26" s="3">
        <f t="shared" ref="G26" si="7">+B26-D26</f>
        <v>4.611062770609152</v>
      </c>
      <c r="H26" s="3">
        <f t="shared" ref="H26" si="8">D26</f>
        <v>105.51451743928835</v>
      </c>
    </row>
    <row r="28" spans="1:13" x14ac:dyDescent="0.25">
      <c r="A28" s="6" t="s">
        <v>18</v>
      </c>
      <c r="B28" s="9"/>
      <c r="C28" s="9"/>
      <c r="D28" s="3"/>
      <c r="E28" s="3"/>
      <c r="F28" s="3"/>
      <c r="G28" s="3"/>
      <c r="H28" s="3"/>
      <c r="I28" s="3"/>
      <c r="J28" s="3"/>
      <c r="K28" s="3"/>
      <c r="L28" s="3"/>
      <c r="M28" s="3"/>
    </row>
    <row r="29" spans="1:13" x14ac:dyDescent="0.25">
      <c r="A29" s="16"/>
      <c r="B29" s="12" t="s">
        <v>23</v>
      </c>
      <c r="D29" s="53" t="s">
        <v>24</v>
      </c>
      <c r="E29" s="54" t="s">
        <v>25</v>
      </c>
      <c r="F29" s="3"/>
      <c r="G29" s="3"/>
      <c r="H29" s="3"/>
      <c r="I29" s="3"/>
      <c r="J29" s="3"/>
      <c r="K29" s="3"/>
      <c r="L29" s="3"/>
      <c r="M29" s="3"/>
    </row>
    <row r="30" spans="1:13" x14ac:dyDescent="0.25">
      <c r="A30" s="16">
        <v>6.6</v>
      </c>
      <c r="B30" s="9" t="s">
        <v>20</v>
      </c>
      <c r="D30" s="3">
        <f>'Risk Trade-Off Parameters'!C11/(1-'Risk Trade-Off Parameters'!C5)</f>
        <v>-0.36351340940255544</v>
      </c>
      <c r="E30" s="3">
        <v>0</v>
      </c>
      <c r="F30" s="3"/>
      <c r="G30" s="3"/>
      <c r="H30" s="3"/>
      <c r="I30" s="3"/>
      <c r="J30" s="3"/>
      <c r="K30" s="3"/>
      <c r="L30" s="3"/>
      <c r="M30" s="3"/>
    </row>
    <row r="31" spans="1:13" x14ac:dyDescent="0.25">
      <c r="A31" s="16">
        <v>6.8</v>
      </c>
      <c r="B31" s="9" t="s">
        <v>21</v>
      </c>
      <c r="D31" s="3">
        <f>(('Risk Trade-Off Parameters'!C11-(FTmax*LN('Risk Trade-Off Parameters'!C5)))/(1-'Risk Trade-Off Parameters'!C5))</f>
        <v>2.3168786248299624</v>
      </c>
      <c r="E31" s="3">
        <f>FTmax</f>
        <v>17</v>
      </c>
      <c r="F31" s="3"/>
      <c r="G31" s="3"/>
      <c r="H31" s="3"/>
      <c r="I31" s="3"/>
      <c r="J31" s="3"/>
      <c r="K31" s="3"/>
      <c r="L31" s="3"/>
      <c r="M31" s="3"/>
    </row>
    <row r="32" spans="1:13" x14ac:dyDescent="0.25">
      <c r="A32" s="17">
        <v>6.1</v>
      </c>
      <c r="B32" s="9" t="s">
        <v>17</v>
      </c>
      <c r="D32" s="3">
        <v>0</v>
      </c>
      <c r="E32" s="3">
        <f>'Risk Trade-Off Parameters'!C11/LN('Risk Trade-Off Parameters'!C5)</f>
        <v>2.3055313853045742</v>
      </c>
      <c r="F32" s="3"/>
      <c r="G32" s="3"/>
      <c r="H32" s="3"/>
      <c r="I32" s="3"/>
      <c r="J32" s="3"/>
      <c r="K32" s="3"/>
      <c r="L32" s="3"/>
      <c r="M32" s="3"/>
    </row>
    <row r="33" spans="1:13" x14ac:dyDescent="0.25">
      <c r="A33" s="16">
        <v>6.12</v>
      </c>
      <c r="B33" s="9" t="s">
        <v>22</v>
      </c>
      <c r="D33" s="3">
        <f>FCmax</f>
        <v>17</v>
      </c>
      <c r="E33" s="3">
        <f>('Risk Trade-Off Parameters'!C11-(FCmax*(1-'Risk Trade-Off Parameters'!C5)))/LN('Risk Trade-Off Parameters'!C5)</f>
        <v>110.12558020989749</v>
      </c>
      <c r="F33" s="3"/>
      <c r="G33" s="3"/>
      <c r="H33" s="3"/>
      <c r="I33" s="3"/>
      <c r="J33" s="3"/>
      <c r="K33" s="3"/>
      <c r="L33" s="3"/>
      <c r="M33" s="3"/>
    </row>
    <row r="34" spans="1:13" x14ac:dyDescent="0.25">
      <c r="A34" s="16"/>
      <c r="B34" s="4" t="s">
        <v>15</v>
      </c>
      <c r="C34" s="3">
        <f>+(E33-E32)/(D33-D32)</f>
        <v>6.3423558132113484</v>
      </c>
      <c r="D34" s="3"/>
      <c r="E34" s="3"/>
      <c r="F34" s="3"/>
      <c r="G34" s="3"/>
      <c r="H34" s="3"/>
      <c r="I34" s="3"/>
      <c r="J34" s="3"/>
      <c r="K34" s="3"/>
      <c r="L34" s="3"/>
      <c r="M34" s="3"/>
    </row>
    <row r="35" spans="1:13" x14ac:dyDescent="0.25">
      <c r="A35" s="16"/>
      <c r="B35" s="4"/>
      <c r="C35" s="3"/>
      <c r="D35" s="3"/>
      <c r="E35" s="3"/>
      <c r="F35" s="3"/>
      <c r="G35" s="3"/>
      <c r="H35" s="3"/>
      <c r="I35" s="3"/>
      <c r="J35" s="3"/>
      <c r="K35" s="3"/>
      <c r="L35" s="3"/>
      <c r="M35" s="3"/>
    </row>
    <row r="36" spans="1:13" x14ac:dyDescent="0.25">
      <c r="B36" s="12" t="s">
        <v>19</v>
      </c>
      <c r="D36" s="11" t="s">
        <v>24</v>
      </c>
      <c r="E36" s="15" t="s">
        <v>25</v>
      </c>
      <c r="F36" s="3"/>
      <c r="G36" s="3"/>
      <c r="H36" s="3"/>
      <c r="I36" s="3"/>
      <c r="J36" s="3"/>
      <c r="K36" s="3"/>
      <c r="L36" s="3"/>
      <c r="M36" s="3"/>
    </row>
    <row r="37" spans="1:13" x14ac:dyDescent="0.25">
      <c r="A37" s="16">
        <v>6.5</v>
      </c>
      <c r="B37" s="9" t="s">
        <v>20</v>
      </c>
      <c r="D37" s="3">
        <f>'Risk Trade-Off Parameters'!C9/(1-'Risk Trade-Off Parameters'!C5)</f>
        <v>0.36351340940255544</v>
      </c>
      <c r="E37" s="3">
        <v>0</v>
      </c>
      <c r="F37" s="3"/>
      <c r="G37" s="3"/>
      <c r="H37" s="3"/>
      <c r="I37" s="3"/>
      <c r="J37" s="3"/>
      <c r="K37" s="3"/>
      <c r="L37" s="3"/>
      <c r="M37" s="3"/>
    </row>
    <row r="38" spans="1:13" x14ac:dyDescent="0.25">
      <c r="A38" s="16">
        <v>6.7</v>
      </c>
      <c r="B38" s="9" t="s">
        <v>21</v>
      </c>
      <c r="D38" s="3">
        <f>(('Risk Trade-Off Parameters'!C9-(FTmax*LN('Risk Trade-Off Parameters'!C5)))/(1-'Risk Trade-Off Parameters'!C5))</f>
        <v>3.0439054436350736</v>
      </c>
      <c r="E38" s="3">
        <f>FTmax</f>
        <v>17</v>
      </c>
      <c r="F38" s="3"/>
      <c r="G38" s="3"/>
      <c r="H38" s="3"/>
      <c r="I38" s="3"/>
      <c r="J38" s="3"/>
      <c r="K38" s="3"/>
      <c r="L38" s="3"/>
      <c r="M38" s="3"/>
    </row>
    <row r="39" spans="1:13" x14ac:dyDescent="0.25">
      <c r="A39" s="16">
        <v>6.9</v>
      </c>
      <c r="B39" s="9" t="s">
        <v>17</v>
      </c>
      <c r="D39" s="3">
        <v>0</v>
      </c>
      <c r="E39" s="3">
        <f>'Risk Trade-Off Parameters'!C9/LN('Risk Trade-Off Parameters'!C5)</f>
        <v>-2.3055313853045742</v>
      </c>
      <c r="F39" s="3"/>
      <c r="G39" s="3"/>
      <c r="H39" s="3"/>
      <c r="I39" s="3"/>
      <c r="J39" s="3"/>
      <c r="K39" s="3"/>
      <c r="L39" s="3"/>
      <c r="M39" s="3"/>
    </row>
    <row r="40" spans="1:13" x14ac:dyDescent="0.25">
      <c r="A40" s="16">
        <v>6.11</v>
      </c>
      <c r="B40" s="9" t="s">
        <v>22</v>
      </c>
      <c r="D40" s="3">
        <f>FCmax</f>
        <v>17</v>
      </c>
      <c r="E40" s="3">
        <f>('Risk Trade-Off Parameters'!C9-(FCmax*(1-'Risk Trade-Off Parameters'!C5)))/LN('Risk Trade-Off Parameters'!C5)</f>
        <v>105.51451743928833</v>
      </c>
      <c r="F40" s="3"/>
      <c r="G40" s="3"/>
      <c r="H40" s="3"/>
      <c r="I40" s="3"/>
      <c r="J40" s="3"/>
      <c r="K40" s="3"/>
      <c r="L40" s="3"/>
      <c r="M40" s="3"/>
    </row>
    <row r="41" spans="1:13" x14ac:dyDescent="0.25">
      <c r="A41" s="16"/>
      <c r="B41" s="4" t="s">
        <v>15</v>
      </c>
      <c r="C41" s="3">
        <f>+(E40-E39)/(D40-D39)</f>
        <v>6.3423558132113476</v>
      </c>
      <c r="D41" s="3"/>
      <c r="E41" s="3"/>
      <c r="F41" s="3"/>
      <c r="G41" s="3"/>
      <c r="H41" s="3"/>
      <c r="I41" s="3"/>
      <c r="J41" s="3"/>
      <c r="K41" s="3"/>
      <c r="L41" s="3"/>
      <c r="M41" s="3"/>
    </row>
    <row r="42" spans="1:13" x14ac:dyDescent="0.25">
      <c r="A42" s="16"/>
      <c r="B42" s="9"/>
      <c r="D42" s="3"/>
      <c r="E42" s="3"/>
      <c r="F42" s="3"/>
      <c r="G42" s="3"/>
      <c r="H42" s="3"/>
      <c r="I42" s="3"/>
      <c r="J42" s="3"/>
      <c r="K42" s="3"/>
      <c r="L42" s="3"/>
      <c r="M42" s="3"/>
    </row>
    <row r="43" spans="1:13" x14ac:dyDescent="0.25">
      <c r="B43" s="12" t="s">
        <v>32</v>
      </c>
      <c r="D43" s="3"/>
      <c r="E43" s="3"/>
      <c r="F43" s="3"/>
      <c r="G43" s="3"/>
      <c r="H43" s="3"/>
      <c r="I43" s="3"/>
      <c r="J43" s="3"/>
      <c r="K43" s="3"/>
      <c r="L43" s="3"/>
      <c r="M43" s="3"/>
    </row>
    <row r="44" spans="1:13" x14ac:dyDescent="0.25">
      <c r="D44">
        <v>0</v>
      </c>
      <c r="E44">
        <f>FCmax</f>
        <v>17</v>
      </c>
    </row>
    <row r="45" spans="1:13" x14ac:dyDescent="0.25">
      <c r="D45">
        <f>FTmax</f>
        <v>17</v>
      </c>
      <c r="E45">
        <f>FCmax</f>
        <v>17</v>
      </c>
    </row>
    <row r="46" spans="1:13" x14ac:dyDescent="0.25">
      <c r="B46" s="12" t="s">
        <v>33</v>
      </c>
    </row>
    <row r="47" spans="1:13" x14ac:dyDescent="0.25">
      <c r="D47">
        <f>FTmax</f>
        <v>17</v>
      </c>
      <c r="E47">
        <v>0</v>
      </c>
    </row>
    <row r="48" spans="1:13" x14ac:dyDescent="0.25">
      <c r="D48">
        <f>FTmax</f>
        <v>17</v>
      </c>
      <c r="E48">
        <f>FCmax</f>
        <v>17</v>
      </c>
    </row>
    <row r="49" spans="1:13" x14ac:dyDescent="0.25">
      <c r="B49" s="9"/>
      <c r="C49" s="9"/>
      <c r="D49" s="3"/>
      <c r="E49" s="3"/>
      <c r="F49" s="3"/>
      <c r="G49" s="3"/>
      <c r="H49" s="3"/>
      <c r="I49" s="3"/>
      <c r="J49" s="3"/>
      <c r="K49" s="3"/>
      <c r="L49" s="3"/>
      <c r="M49" s="3"/>
    </row>
    <row r="50" spans="1:13" x14ac:dyDescent="0.25">
      <c r="A50" s="6" t="s">
        <v>37</v>
      </c>
    </row>
    <row r="51" spans="1:13" x14ac:dyDescent="0.25">
      <c r="D51" s="11" t="s">
        <v>24</v>
      </c>
      <c r="E51" s="15" t="s">
        <v>25</v>
      </c>
      <c r="G51" s="10" t="s">
        <v>39</v>
      </c>
      <c r="H51" s="10" t="s">
        <v>40</v>
      </c>
    </row>
    <row r="52" spans="1:13" x14ac:dyDescent="0.25">
      <c r="D52" s="3">
        <f t="shared" ref="D52:D68" si="9">(E52-RejectYint)/RejectSlope</f>
        <v>-0.36351340940255544</v>
      </c>
      <c r="E52" s="2">
        <v>0</v>
      </c>
      <c r="G52" s="1">
        <v>0</v>
      </c>
      <c r="H52" s="3">
        <f t="shared" ref="H52:H68" si="10">(RejectSlope*G52)+RejectYint</f>
        <v>2.3055313853045742</v>
      </c>
    </row>
    <row r="53" spans="1:13" x14ac:dyDescent="0.25">
      <c r="D53" s="3">
        <f t="shared" si="9"/>
        <v>-0.20584328974181909</v>
      </c>
      <c r="E53" s="2">
        <v>1</v>
      </c>
      <c r="G53" s="1">
        <v>1</v>
      </c>
      <c r="H53" s="3">
        <f t="shared" si="10"/>
        <v>8.6478871985159227</v>
      </c>
    </row>
    <row r="54" spans="1:13" x14ac:dyDescent="0.25">
      <c r="D54" s="3">
        <f t="shared" si="9"/>
        <v>-4.817317008108276E-2</v>
      </c>
      <c r="E54" s="2">
        <v>2</v>
      </c>
      <c r="G54" s="1">
        <v>2</v>
      </c>
      <c r="H54" s="3">
        <f t="shared" si="10"/>
        <v>14.990243011727271</v>
      </c>
    </row>
    <row r="55" spans="1:13" x14ac:dyDescent="0.25">
      <c r="D55" s="3">
        <f t="shared" si="9"/>
        <v>0.10949694957965357</v>
      </c>
      <c r="E55" s="2">
        <v>3</v>
      </c>
      <c r="G55" s="1">
        <v>3</v>
      </c>
      <c r="H55" s="3">
        <f t="shared" si="10"/>
        <v>21.332598824938621</v>
      </c>
    </row>
    <row r="56" spans="1:13" x14ac:dyDescent="0.25">
      <c r="D56" s="3">
        <f t="shared" si="9"/>
        <v>0.26716706924038991</v>
      </c>
      <c r="E56" s="2">
        <v>4</v>
      </c>
      <c r="G56" s="1">
        <v>4</v>
      </c>
      <c r="H56" s="3">
        <f t="shared" si="10"/>
        <v>27.67495463814997</v>
      </c>
    </row>
    <row r="57" spans="1:13" x14ac:dyDescent="0.25">
      <c r="D57" s="3">
        <f t="shared" si="9"/>
        <v>0.42483718890112626</v>
      </c>
      <c r="E57" s="2">
        <v>5</v>
      </c>
      <c r="G57" s="1">
        <v>5</v>
      </c>
      <c r="H57" s="3">
        <f t="shared" si="10"/>
        <v>34.017310451361318</v>
      </c>
    </row>
    <row r="58" spans="1:13" x14ac:dyDescent="0.25">
      <c r="D58" s="3">
        <f t="shared" si="9"/>
        <v>0.58250730856186261</v>
      </c>
      <c r="E58" s="2">
        <v>6</v>
      </c>
      <c r="G58" s="1">
        <v>6</v>
      </c>
      <c r="H58" s="3">
        <f t="shared" si="10"/>
        <v>40.359666264572667</v>
      </c>
    </row>
    <row r="59" spans="1:13" x14ac:dyDescent="0.25">
      <c r="D59" s="3">
        <f t="shared" si="9"/>
        <v>0.74017742822259891</v>
      </c>
      <c r="E59" s="2">
        <v>7</v>
      </c>
      <c r="G59" s="1">
        <v>7</v>
      </c>
      <c r="H59" s="3">
        <f t="shared" si="10"/>
        <v>46.702022077784015</v>
      </c>
    </row>
    <row r="60" spans="1:13" x14ac:dyDescent="0.25">
      <c r="D60" s="3">
        <f t="shared" si="9"/>
        <v>0.89784754788333521</v>
      </c>
      <c r="E60" s="2">
        <v>8</v>
      </c>
      <c r="G60" s="1">
        <v>8</v>
      </c>
      <c r="H60" s="3">
        <f t="shared" si="10"/>
        <v>53.044377890995364</v>
      </c>
    </row>
    <row r="61" spans="1:13" x14ac:dyDescent="0.25">
      <c r="D61" s="3">
        <f t="shared" si="9"/>
        <v>1.0555176675440716</v>
      </c>
      <c r="E61" s="2">
        <v>9</v>
      </c>
      <c r="G61" s="1">
        <v>9</v>
      </c>
      <c r="H61" s="3">
        <f t="shared" si="10"/>
        <v>59.386733704206712</v>
      </c>
    </row>
    <row r="62" spans="1:13" x14ac:dyDescent="0.25">
      <c r="D62" s="3">
        <f t="shared" si="9"/>
        <v>1.2131877872048078</v>
      </c>
      <c r="E62" s="2">
        <v>10</v>
      </c>
      <c r="G62" s="1">
        <v>10</v>
      </c>
      <c r="H62" s="3">
        <f t="shared" si="10"/>
        <v>65.72908951741806</v>
      </c>
    </row>
    <row r="63" spans="1:13" x14ac:dyDescent="0.25">
      <c r="D63" s="3">
        <f t="shared" si="9"/>
        <v>1.3708579068655442</v>
      </c>
      <c r="E63" s="2">
        <v>11</v>
      </c>
      <c r="G63" s="1">
        <v>11</v>
      </c>
      <c r="H63" s="3">
        <f t="shared" si="10"/>
        <v>72.071445330629402</v>
      </c>
    </row>
    <row r="64" spans="1:13" x14ac:dyDescent="0.25">
      <c r="D64" s="3">
        <f t="shared" si="9"/>
        <v>1.5285280265262806</v>
      </c>
      <c r="E64" s="2">
        <v>12</v>
      </c>
      <c r="G64" s="1">
        <v>12</v>
      </c>
      <c r="H64" s="3">
        <f t="shared" si="10"/>
        <v>78.413801143840757</v>
      </c>
    </row>
    <row r="65" spans="1:8" x14ac:dyDescent="0.25">
      <c r="D65" s="3">
        <f t="shared" si="9"/>
        <v>1.6861981461870168</v>
      </c>
      <c r="E65" s="2">
        <v>13</v>
      </c>
      <c r="G65" s="1">
        <v>13</v>
      </c>
      <c r="H65" s="3">
        <f t="shared" si="10"/>
        <v>84.756156957052113</v>
      </c>
    </row>
    <row r="66" spans="1:8" x14ac:dyDescent="0.25">
      <c r="D66" s="3">
        <f t="shared" si="9"/>
        <v>1.8438682658477532</v>
      </c>
      <c r="E66" s="2">
        <v>14</v>
      </c>
      <c r="G66" s="1">
        <v>14</v>
      </c>
      <c r="H66" s="3">
        <f t="shared" si="10"/>
        <v>91.098512770263454</v>
      </c>
    </row>
    <row r="67" spans="1:8" x14ac:dyDescent="0.25">
      <c r="D67" s="3">
        <f t="shared" si="9"/>
        <v>2.0015383855084896</v>
      </c>
      <c r="E67" s="2">
        <v>15</v>
      </c>
      <c r="G67" s="1">
        <v>15</v>
      </c>
      <c r="H67" s="3">
        <f t="shared" si="10"/>
        <v>97.440868583474796</v>
      </c>
    </row>
    <row r="68" spans="1:8" x14ac:dyDescent="0.25">
      <c r="D68" s="3">
        <f t="shared" si="9"/>
        <v>2.159208505169226</v>
      </c>
      <c r="E68" s="2">
        <v>16</v>
      </c>
      <c r="G68" s="1">
        <v>16</v>
      </c>
      <c r="H68" s="3">
        <f t="shared" si="10"/>
        <v>103.78322439668615</v>
      </c>
    </row>
    <row r="69" spans="1:8" x14ac:dyDescent="0.25">
      <c r="B69" s="1"/>
      <c r="D69" s="3"/>
      <c r="E69" s="3"/>
      <c r="H69" s="3"/>
    </row>
    <row r="70" spans="1:8" x14ac:dyDescent="0.25">
      <c r="A70" s="6" t="s">
        <v>38</v>
      </c>
      <c r="H70" s="3"/>
    </row>
    <row r="71" spans="1:8" x14ac:dyDescent="0.25">
      <c r="B71" s="10"/>
      <c r="D71" s="11" t="s">
        <v>24</v>
      </c>
      <c r="E71" s="15" t="s">
        <v>25</v>
      </c>
      <c r="G71" s="10" t="s">
        <v>39</v>
      </c>
      <c r="H71" s="42" t="s">
        <v>40</v>
      </c>
    </row>
    <row r="72" spans="1:8" x14ac:dyDescent="0.25">
      <c r="D72" s="3">
        <f t="shared" ref="D72:D88" si="11">(E72-AcceptYint)/AcceptSlope</f>
        <v>0.3635134094025555</v>
      </c>
      <c r="E72" s="2">
        <v>0</v>
      </c>
      <c r="G72" s="1">
        <v>0</v>
      </c>
      <c r="H72" s="3">
        <f t="shared" ref="H72:H88" si="12">(AcceptSlope*G72)+AcceptYint</f>
        <v>-2.3055313853045742</v>
      </c>
    </row>
    <row r="73" spans="1:8" x14ac:dyDescent="0.25">
      <c r="D73" s="3">
        <f t="shared" si="11"/>
        <v>0.52118352906329179</v>
      </c>
      <c r="E73" s="2">
        <v>1</v>
      </c>
      <c r="G73" s="1">
        <v>1</v>
      </c>
      <c r="H73" s="3">
        <f t="shared" si="12"/>
        <v>4.0368244279067733</v>
      </c>
    </row>
    <row r="74" spans="1:8" x14ac:dyDescent="0.25">
      <c r="D74" s="3">
        <f t="shared" si="11"/>
        <v>0.6788536487240282</v>
      </c>
      <c r="E74" s="2">
        <v>2</v>
      </c>
      <c r="G74" s="1">
        <v>2</v>
      </c>
      <c r="H74" s="3">
        <f t="shared" si="12"/>
        <v>10.379180241118121</v>
      </c>
    </row>
    <row r="75" spans="1:8" x14ac:dyDescent="0.25">
      <c r="D75" s="3">
        <f t="shared" si="11"/>
        <v>0.8365237683847645</v>
      </c>
      <c r="E75" s="2">
        <v>3</v>
      </c>
      <c r="G75" s="1">
        <v>3</v>
      </c>
      <c r="H75" s="3">
        <f t="shared" si="12"/>
        <v>16.721536054329469</v>
      </c>
    </row>
    <row r="76" spans="1:8" x14ac:dyDescent="0.25">
      <c r="D76" s="3">
        <f t="shared" si="11"/>
        <v>0.99419388804550091</v>
      </c>
      <c r="E76" s="2">
        <v>4</v>
      </c>
      <c r="G76" s="1">
        <v>4</v>
      </c>
      <c r="H76" s="3">
        <f t="shared" si="12"/>
        <v>23.063891867540818</v>
      </c>
    </row>
    <row r="77" spans="1:8" x14ac:dyDescent="0.25">
      <c r="D77" s="3">
        <f t="shared" si="11"/>
        <v>1.1518640077062372</v>
      </c>
      <c r="E77" s="2">
        <v>5</v>
      </c>
      <c r="G77" s="1">
        <v>5</v>
      </c>
      <c r="H77" s="3">
        <f t="shared" si="12"/>
        <v>29.406247680752166</v>
      </c>
    </row>
    <row r="78" spans="1:8" x14ac:dyDescent="0.25">
      <c r="D78" s="3">
        <f t="shared" si="11"/>
        <v>1.3095341273669736</v>
      </c>
      <c r="E78" s="2">
        <v>6</v>
      </c>
      <c r="G78" s="1">
        <v>6</v>
      </c>
      <c r="H78" s="3">
        <f t="shared" si="12"/>
        <v>35.748603493963508</v>
      </c>
    </row>
    <row r="79" spans="1:8" x14ac:dyDescent="0.25">
      <c r="D79" s="3">
        <f t="shared" si="11"/>
        <v>1.46720424702771</v>
      </c>
      <c r="E79" s="2">
        <v>7</v>
      </c>
      <c r="G79" s="1">
        <v>7</v>
      </c>
      <c r="H79" s="3">
        <f t="shared" si="12"/>
        <v>42.090959307174856</v>
      </c>
    </row>
    <row r="80" spans="1:8" x14ac:dyDescent="0.25">
      <c r="D80" s="3">
        <f t="shared" si="11"/>
        <v>1.6248743666884462</v>
      </c>
      <c r="E80" s="2">
        <v>8</v>
      </c>
      <c r="G80" s="1">
        <v>8</v>
      </c>
      <c r="H80" s="3">
        <f t="shared" si="12"/>
        <v>48.433315120386204</v>
      </c>
    </row>
    <row r="81" spans="1:8" x14ac:dyDescent="0.25">
      <c r="D81" s="3">
        <f t="shared" si="11"/>
        <v>1.7825444863491826</v>
      </c>
      <c r="E81" s="2">
        <v>9</v>
      </c>
      <c r="G81" s="1">
        <v>9</v>
      </c>
      <c r="H81" s="3">
        <f t="shared" si="12"/>
        <v>54.775670933597553</v>
      </c>
    </row>
    <row r="82" spans="1:8" x14ac:dyDescent="0.25">
      <c r="D82" s="3">
        <f t="shared" si="11"/>
        <v>1.940214606009919</v>
      </c>
      <c r="E82" s="2">
        <v>10</v>
      </c>
      <c r="G82" s="1">
        <v>10</v>
      </c>
      <c r="H82" s="3">
        <f t="shared" si="12"/>
        <v>61.118026746808901</v>
      </c>
    </row>
    <row r="83" spans="1:8" x14ac:dyDescent="0.25">
      <c r="D83" s="3">
        <f t="shared" si="11"/>
        <v>2.0978847256706552</v>
      </c>
      <c r="E83" s="2">
        <v>11</v>
      </c>
      <c r="G83" s="1">
        <v>11</v>
      </c>
      <c r="H83" s="3">
        <f t="shared" si="12"/>
        <v>67.46038256002025</v>
      </c>
    </row>
    <row r="84" spans="1:8" x14ac:dyDescent="0.25">
      <c r="D84" s="3">
        <f t="shared" si="11"/>
        <v>2.2555548453313916</v>
      </c>
      <c r="E84" s="2">
        <v>12</v>
      </c>
      <c r="G84" s="1">
        <v>12</v>
      </c>
      <c r="H84" s="3">
        <f t="shared" si="12"/>
        <v>73.802738373231591</v>
      </c>
    </row>
    <row r="85" spans="1:8" x14ac:dyDescent="0.25">
      <c r="D85" s="3">
        <f t="shared" si="11"/>
        <v>2.413224964992128</v>
      </c>
      <c r="E85" s="2">
        <v>13</v>
      </c>
      <c r="G85" s="1">
        <v>13</v>
      </c>
      <c r="H85" s="3">
        <f t="shared" si="12"/>
        <v>80.145094186442947</v>
      </c>
    </row>
    <row r="86" spans="1:8" x14ac:dyDescent="0.25">
      <c r="D86" s="3">
        <f t="shared" si="11"/>
        <v>2.5708950846528649</v>
      </c>
      <c r="E86" s="2">
        <v>14</v>
      </c>
      <c r="G86" s="1">
        <v>14</v>
      </c>
      <c r="H86" s="3">
        <f t="shared" si="12"/>
        <v>86.487449999654288</v>
      </c>
    </row>
    <row r="87" spans="1:8" x14ac:dyDescent="0.25">
      <c r="D87" s="3">
        <f t="shared" si="11"/>
        <v>2.7285652043136013</v>
      </c>
      <c r="E87" s="2">
        <v>15</v>
      </c>
      <c r="G87" s="1">
        <v>15</v>
      </c>
      <c r="H87" s="3">
        <f t="shared" si="12"/>
        <v>92.829805812865644</v>
      </c>
    </row>
    <row r="88" spans="1:8" x14ac:dyDescent="0.25">
      <c r="D88" s="3">
        <f t="shared" si="11"/>
        <v>2.8862353239743372</v>
      </c>
      <c r="E88" s="2">
        <v>16</v>
      </c>
      <c r="G88" s="1">
        <v>16</v>
      </c>
      <c r="H88" s="3">
        <f t="shared" si="12"/>
        <v>99.172161626076985</v>
      </c>
    </row>
    <row r="90" spans="1:8" x14ac:dyDescent="0.25">
      <c r="A90" s="6" t="s">
        <v>51</v>
      </c>
    </row>
    <row r="91" spans="1:8" x14ac:dyDescent="0.25">
      <c r="A91" s="1">
        <f>A9</f>
        <v>0</v>
      </c>
      <c r="B91" s="43">
        <v>0</v>
      </c>
    </row>
    <row r="92" spans="1:8" x14ac:dyDescent="0.25">
      <c r="A92" s="1">
        <v>1</v>
      </c>
      <c r="B92" s="43">
        <f>+A92*'Failure Data'!F$3</f>
        <v>3.5</v>
      </c>
    </row>
    <row r="93" spans="1:8" x14ac:dyDescent="0.25">
      <c r="A93" s="1">
        <v>2</v>
      </c>
      <c r="B93" s="43">
        <f>+A93*'Failure Data'!F$3</f>
        <v>7</v>
      </c>
    </row>
    <row r="94" spans="1:8" x14ac:dyDescent="0.25">
      <c r="A94" s="1">
        <v>3</v>
      </c>
      <c r="B94" s="43">
        <f>+A94*'Failure Data'!F$3</f>
        <v>10.5</v>
      </c>
    </row>
    <row r="95" spans="1:8" x14ac:dyDescent="0.25">
      <c r="A95" s="1">
        <v>4</v>
      </c>
      <c r="B95" s="43">
        <f>+A95*'Failure Data'!F$3</f>
        <v>14</v>
      </c>
    </row>
    <row r="96" spans="1:8" x14ac:dyDescent="0.25">
      <c r="A96" s="1">
        <v>5</v>
      </c>
      <c r="B96" s="43">
        <f>+A96*'Failure Data'!F$3</f>
        <v>17.5</v>
      </c>
    </row>
    <row r="97" spans="1:2" x14ac:dyDescent="0.25">
      <c r="A97" s="1">
        <v>6</v>
      </c>
      <c r="B97" s="43">
        <f>+A97*'Failure Data'!F$3</f>
        <v>21</v>
      </c>
    </row>
    <row r="98" spans="1:2" x14ac:dyDescent="0.25">
      <c r="A98" s="1">
        <v>7</v>
      </c>
      <c r="B98" s="43">
        <f>+A98*'Failure Data'!F$3</f>
        <v>24.5</v>
      </c>
    </row>
    <row r="99" spans="1:2" x14ac:dyDescent="0.25">
      <c r="A99" s="1">
        <v>8</v>
      </c>
      <c r="B99" s="43">
        <f>+A99*'Failure Data'!F$3</f>
        <v>28</v>
      </c>
    </row>
    <row r="100" spans="1:2" x14ac:dyDescent="0.25">
      <c r="A100" s="1">
        <v>9</v>
      </c>
      <c r="B100" s="43">
        <f>+A100*'Failure Data'!F$3</f>
        <v>31.5</v>
      </c>
    </row>
    <row r="101" spans="1:2" x14ac:dyDescent="0.25">
      <c r="A101" s="1">
        <v>10</v>
      </c>
      <c r="B101" s="43">
        <f>+A101*'Failure Data'!F$3</f>
        <v>35</v>
      </c>
    </row>
    <row r="102" spans="1:2" x14ac:dyDescent="0.25">
      <c r="A102" s="1">
        <v>11</v>
      </c>
      <c r="B102" s="43">
        <f>+A102*'Failure Data'!F$3</f>
        <v>38.5</v>
      </c>
    </row>
    <row r="103" spans="1:2" x14ac:dyDescent="0.25">
      <c r="A103" s="1">
        <v>12</v>
      </c>
      <c r="B103" s="43">
        <f>+A103*'Failure Data'!F$3</f>
        <v>42</v>
      </c>
    </row>
    <row r="104" spans="1:2" x14ac:dyDescent="0.25">
      <c r="A104" s="1">
        <v>13</v>
      </c>
      <c r="B104" s="43">
        <f>+A104*'Failure Data'!F$3</f>
        <v>45.5</v>
      </c>
    </row>
    <row r="105" spans="1:2" x14ac:dyDescent="0.25">
      <c r="A105" s="1">
        <v>14</v>
      </c>
      <c r="B105" s="43">
        <f>+A105*'Failure Data'!F$3</f>
        <v>49</v>
      </c>
    </row>
    <row r="106" spans="1:2" x14ac:dyDescent="0.25">
      <c r="A106" s="1">
        <v>15</v>
      </c>
      <c r="B106" s="43">
        <f>+A106*'Failure Data'!F$3</f>
        <v>52.5</v>
      </c>
    </row>
    <row r="107" spans="1:2" x14ac:dyDescent="0.25">
      <c r="A107" s="1">
        <v>16</v>
      </c>
      <c r="B107" s="43">
        <f>+A107*'Failure Data'!F$3</f>
        <v>56</v>
      </c>
    </row>
    <row r="108" spans="1:2" x14ac:dyDescent="0.25">
      <c r="A108" s="1">
        <v>17</v>
      </c>
    </row>
  </sheetData>
  <sheetProtection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35"/>
  </sheetPr>
  <dimension ref="A1:D3"/>
  <sheetViews>
    <sheetView workbookViewId="0"/>
  </sheetViews>
  <sheetFormatPr defaultRowHeight="13.2" x14ac:dyDescent="0.25"/>
  <cols>
    <col min="2" max="2" width="10.88671875" customWidth="1"/>
    <col min="3" max="3" width="13.109375" customWidth="1"/>
    <col min="4" max="4" width="91.88671875" customWidth="1"/>
  </cols>
  <sheetData>
    <row r="1" spans="1:4" x14ac:dyDescent="0.25">
      <c r="A1" s="6" t="s">
        <v>123</v>
      </c>
      <c r="B1" s="6" t="s">
        <v>43</v>
      </c>
      <c r="C1" s="6" t="s">
        <v>124</v>
      </c>
      <c r="D1" t="s">
        <v>125</v>
      </c>
    </row>
    <row r="2" spans="1:4" x14ac:dyDescent="0.25">
      <c r="A2" s="44" t="s">
        <v>64</v>
      </c>
      <c r="B2" s="47">
        <v>40088</v>
      </c>
      <c r="C2" s="46" t="s">
        <v>126</v>
      </c>
      <c r="D2" s="20" t="s">
        <v>65</v>
      </c>
    </row>
    <row r="3" spans="1:4" ht="12.75" customHeight="1" x14ac:dyDescent="0.25">
      <c r="A3" s="45">
        <v>1.1000000000000001</v>
      </c>
      <c r="B3" s="47">
        <v>40104</v>
      </c>
      <c r="C3" s="45" t="s">
        <v>126</v>
      </c>
      <c r="D3" s="20" t="s">
        <v>122</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sheetPr>
  <dimension ref="A1:B23"/>
  <sheetViews>
    <sheetView workbookViewId="0"/>
  </sheetViews>
  <sheetFormatPr defaultRowHeight="13.2" x14ac:dyDescent="0.25"/>
  <cols>
    <col min="1" max="1" width="4.88671875" customWidth="1"/>
    <col min="2" max="2" width="82.88671875" customWidth="1"/>
    <col min="3" max="3" width="71.88671875" customWidth="1"/>
  </cols>
  <sheetData>
    <row r="1" spans="1:2" x14ac:dyDescent="0.25">
      <c r="A1" s="6" t="s">
        <v>63</v>
      </c>
      <c r="B1" s="13"/>
    </row>
    <row r="2" spans="1:2" ht="26.4" x14ac:dyDescent="0.25">
      <c r="B2" s="13" t="s">
        <v>88</v>
      </c>
    </row>
    <row r="3" spans="1:2" x14ac:dyDescent="0.25">
      <c r="B3" s="13"/>
    </row>
    <row r="4" spans="1:2" ht="52.5" customHeight="1" x14ac:dyDescent="0.25">
      <c r="B4" s="13" t="s">
        <v>26</v>
      </c>
    </row>
    <row r="5" spans="1:2" x14ac:dyDescent="0.25">
      <c r="B5" s="13"/>
    </row>
    <row r="6" spans="1:2" ht="26.4" x14ac:dyDescent="0.25">
      <c r="B6" s="13" t="s">
        <v>27</v>
      </c>
    </row>
    <row r="7" spans="1:2" x14ac:dyDescent="0.25">
      <c r="B7" s="13"/>
    </row>
    <row r="8" spans="1:2" ht="39.6" x14ac:dyDescent="0.25">
      <c r="B8" s="13" t="s">
        <v>28</v>
      </c>
    </row>
    <row r="9" spans="1:2" x14ac:dyDescent="0.25">
      <c r="B9" s="13"/>
    </row>
    <row r="10" spans="1:2" x14ac:dyDescent="0.25">
      <c r="B10" s="13" t="s">
        <v>29</v>
      </c>
    </row>
    <row r="11" spans="1:2" x14ac:dyDescent="0.25">
      <c r="B11" s="14" t="s">
        <v>30</v>
      </c>
    </row>
    <row r="12" spans="1:2" x14ac:dyDescent="0.25">
      <c r="B12" s="14"/>
    </row>
    <row r="13" spans="1:2" x14ac:dyDescent="0.25">
      <c r="A13" s="6" t="s">
        <v>77</v>
      </c>
      <c r="B13" s="14"/>
    </row>
    <row r="14" spans="1:2" ht="26.4" x14ac:dyDescent="0.25">
      <c r="B14" s="13" t="s">
        <v>78</v>
      </c>
    </row>
    <row r="15" spans="1:2" x14ac:dyDescent="0.25">
      <c r="B15" s="14" t="s">
        <v>102</v>
      </c>
    </row>
    <row r="16" spans="1:2" x14ac:dyDescent="0.25">
      <c r="B16" s="14"/>
    </row>
    <row r="20" spans="1:2" x14ac:dyDescent="0.25">
      <c r="A20" s="45"/>
      <c r="B20" s="13"/>
    </row>
    <row r="21" spans="1:2" x14ac:dyDescent="0.25">
      <c r="A21" s="45"/>
    </row>
    <row r="22" spans="1:2" x14ac:dyDescent="0.25">
      <c r="A22" s="45"/>
    </row>
    <row r="23" spans="1:2" x14ac:dyDescent="0.25">
      <c r="A23" s="45"/>
    </row>
  </sheetData>
  <sheetProtection sheet="1" objects="1" scenarios="1" selectLockedCells="1" selectUnlockedCells="1"/>
  <phoneticPr fontId="4" type="noConversion"/>
  <hyperlinks>
    <hyperlink ref="B11" r:id="rId1" xr:uid="{00000000-0004-0000-0700-000000000000}"/>
    <hyperlink ref="B15" r:id="rId2" xr:uid="{00000000-0004-0000-0700-000001000000}"/>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Allison Ogechukwu</cp:lastModifiedBy>
  <cp:lastPrinted>2009-10-02T18:39:15Z</cp:lastPrinted>
  <dcterms:created xsi:type="dcterms:W3CDTF">2009-05-24T16:16:51Z</dcterms:created>
  <dcterms:modified xsi:type="dcterms:W3CDTF">2024-04-18T03:26:49Z</dcterms:modified>
</cp:coreProperties>
</file>