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 demploi" sheetId="1" r:id="rId4"/>
    <sheet state="visible" name="Project" sheetId="2" r:id="rId5"/>
    <sheet state="visible" name="Risk Trade-Off Parameters" sheetId="3" r:id="rId6"/>
    <sheet state="visible" name="Failure Data" sheetId="4" r:id="rId7"/>
    <sheet state="visible" name="R-Demo-Chart" sheetId="5" r:id="rId8"/>
    <sheet state="visible" name="Plot Data" sheetId="6" r:id="rId9"/>
    <sheet state="visible" name="Change Log" sheetId="7" r:id="rId10"/>
    <sheet state="visible" name="Notices" sheetId="8" r:id="rId11"/>
  </sheets>
  <definedNames>
    <definedName name="xmax">'R-Demo-Chart'!#REF!</definedName>
    <definedName name="xmin">'R-Demo-Chart'!#REF!</definedName>
    <definedName name="FCmax">'Risk Trade-Off Parameters'!$C$13</definedName>
    <definedName name="RejectSlope">'Plot Data'!$C$34</definedName>
    <definedName name="RejectYint">'Plot Data'!$E$32</definedName>
    <definedName localSheetId="5" name="xmin">'Plot Data'!$B$6</definedName>
    <definedName localSheetId="5" name="xmax">'Plot Data'!$B$7</definedName>
    <definedName name="AcceptYint">'Plot Data'!$E$39</definedName>
    <definedName name="AcceptSlope">'Plot Data'!$C$41</definedName>
    <definedName name="FTmax">'Risk Trade-Off Parameters'!$C$14</definedName>
  </definedNames>
  <calcPr/>
  <extLst>
    <ext uri="GoogleSheetsCustomDataVersion2">
      <go:sheetsCustomData xmlns:go="http://customooxmlschemas.google.com/" r:id="rId12" roundtripDataChecksum="CtF0Oz8uGS62IU2qAVeVeHVVr8QpvDOr1xX98DUdKW8="/>
    </ext>
  </extLst>
</workbook>
</file>

<file path=xl/comments1.xml><?xml version="1.0" encoding="utf-8"?>
<comments xmlns:r="http://schemas.openxmlformats.org/officeDocument/2006/relationships" xmlns="http://schemas.openxmlformats.org/spreadsheetml/2006/main">
  <authors>
    <author/>
  </authors>
  <commentList>
    <comment authorId="0" ref="B11">
      <text>
        <t xml:space="preserve">======
ID#AAABKQw8vlI
Bob_Binder    (2024-04-10 23:55:48)
ln ( (1 - beta) / alpha))</t>
      </text>
    </comment>
    <comment authorId="0" ref="C13">
      <text>
        <t xml:space="preserve">======
ID#AAABKQw8vlE
Bob_Binder    (2024-04-10 23:55:48)
This set the maximum number of failures that can be diagramed in this chart.
If you want to use a smaller/larger sample size, you'll have to modify the reject boundary plot and the RDC Preview graph.</t>
      </text>
    </comment>
    <comment authorId="0" ref="O1">
      <text>
        <t xml:space="preserve">======
ID#AAABKQw8vlA
Bob_Binder    (2024-04-10 23:55:48)
Add your own scenarios here.</t>
      </text>
    </comment>
    <comment authorId="0" ref="C4">
      <text>
        <t xml:space="preserve">======
ID#AAABKQw8vko
Bob_Binder    (2024-04-10 23:55:48)
Choose one of the preset risk scenarios (I - IX), or define your own. Copy that scenario's values ( γ, α, β) to this column.  The preview and Demo Chart regions will be automatically updated.</t>
      </text>
    </comment>
    <comment authorId="0" ref="E1">
      <text>
        <t xml:space="preserve">======
ID#AAABKQvTjsw
Bob_Binder    (2024-04-10 23:55:48)
These scenarios are as defined in Musa, pp 435-449.</t>
      </text>
    </comment>
    <comment authorId="0" ref="B9">
      <text>
        <t xml:space="preserve">======
ID#AAABKQvTjsk
Bob_Binder    (2024-04-10 23:55:48)
ln (beta / (1 - alpha))</t>
      </text>
    </comment>
  </commentList>
  <extLst>
    <ext uri="GoogleSheetsCustomDataVersion2">
      <go:sheetsCustomData xmlns:go="http://customooxmlschemas.google.com/" r:id="rId1" roundtripDataSignature="AMtx7mgI7f6jHL6R4Ebz6ru9bjrBXsu29A=="/>
    </ext>
  </extLst>
</comments>
</file>

<file path=xl/comments2.xml><?xml version="1.0" encoding="utf-8"?>
<comments xmlns:r="http://schemas.openxmlformats.org/officeDocument/2006/relationships" xmlns="http://schemas.openxmlformats.org/spreadsheetml/2006/main">
  <authors>
    <author/>
  </authors>
  <commentList>
    <comment authorId="0" ref="G11">
      <text>
        <t xml:space="preserve">======
ID#AAABKQw8vlM
Bob_Binder    (2024-04-10 23:55:48)
This value is plotted on the x axis.</t>
      </text>
    </comment>
    <comment authorId="0" ref="F11">
      <text>
        <t xml:space="preserve">======
ID#AAABKQw8vkw
Bob_Binder    (2024-04-10 23:55:48)
Enter the cumulative number of "natural" input event or time units for the observation.</t>
      </text>
    </comment>
    <comment authorId="0" ref="E11">
      <text>
        <t xml:space="preserve">======
ID#AAABKQvTjss
Bob_Binder    (2024-04-10 23:55:48)
You may enter zero when no failures have yet been observed.  Enter the cumulative count after the first failure (2, 3, …) . 
If you enter an inconsistent failure count, the cell will turn red.  The cell after the last entry is always red -- this is normal.</t>
      </text>
    </comment>
    <comment authorId="0" ref="D11">
      <text>
        <t xml:space="preserve">======
ID#AAABKQvTjso
Bob_Binder    (2024-04-10 23:55:48)
Enter a defect/bug/issue tracking number.  If this is recorded in a system with a Web interface, add the URL that will display the bug report.</t>
      </text>
    </comment>
  </commentList>
  <extLst>
    <ext uri="GoogleSheetsCustomDataVersion2">
      <go:sheetsCustomData xmlns:go="http://customooxmlschemas.google.com/" r:id="rId1" roundtripDataSignature="AMtx7mhGWQb1EjBJD+jmP3Gr1Cq3HJcyvg=="/>
    </ext>
  </extLst>
</comments>
</file>

<file path=xl/comments3.xml><?xml version="1.0" encoding="utf-8"?>
<comments xmlns:r="http://schemas.openxmlformats.org/officeDocument/2006/relationships" xmlns="http://schemas.openxmlformats.org/spreadsheetml/2006/main">
  <authors>
    <author/>
  </authors>
  <commentList>
    <comment authorId="0" ref="G71">
      <text>
        <t xml:space="preserve">======
ID#AAABKQw8vk8
Bob_Binder    (2024-04-10 23:55:48)
This region is plotted above the line, so the values are inverted: plot value 13 = 16 - 3.  The corresponding y value is 3.</t>
      </text>
    </comment>
    <comment authorId="0" ref="F8">
      <text>
        <t xml:space="preserve">======
ID#AAABKQw8vk0
Bob_Binder    (2024-04-10 23:55:48)
This region is plotted above the line, so the values are inverted: plot value 13 = 16 - 3.  The corresponding y value is 3.</t>
      </text>
    </comment>
    <comment authorId="0" ref="B41">
      <text>
        <t xml:space="preserve">======
ID#AAABKQw8vk4
Bob_Binder    (2024-04-10 23:55:48)
(ymax - ymin)/(xmax-xmin)</t>
      </text>
    </comment>
    <comment authorId="0" ref="G51">
      <text>
        <t xml:space="preserve">======
ID#AAABKQw8vks
Bob_Binder    (2024-04-10 23:55:48)
This region is plotted above the line, so the values are inverted: plot value 13 = 16 - 3.  The corresponding y value is 3.</t>
      </text>
    </comment>
    <comment authorId="0" ref="D5">
      <text>
        <t xml:space="preserve">======
ID#AAABKQw8vkg
Bob_Binder    (2024-04-10 23:55:48)
y1 - m*x1</t>
      </text>
    </comment>
    <comment authorId="0" ref="B34">
      <text>
        <t xml:space="preserve">======
ID#AAABKQw8vkk
Bob_Binder    (2024-04-10 23:55:48)
(ymax - ymin)/(xmax-xmin)</t>
      </text>
    </comment>
  </commentList>
  <extLst>
    <ext uri="GoogleSheetsCustomDataVersion2">
      <go:sheetsCustomData xmlns:go="http://customooxmlschemas.google.com/" r:id="rId1" roundtripDataSignature="AMtx7mhDopFxu0BkbRxkb0sYb1DFR0TZvQ=="/>
    </ext>
  </extLst>
</comments>
</file>

<file path=xl/sharedStrings.xml><?xml version="1.0" encoding="utf-8"?>
<sst xmlns="http://schemas.openxmlformats.org/spreadsheetml/2006/main" count="145" uniqueCount="130">
  <si>
    <t>Purpose</t>
  </si>
  <si>
    <r>
      <rPr>
        <rFont val="Arial"/>
        <color theme="1"/>
        <sz val="10.0"/>
      </rPr>
      <t xml:space="preserve">This spreadsheet provides a model to compare reliability observations with a reliability goal determined by risk parameters, known as a </t>
    </r>
    <r>
      <rPr>
        <rFont val="Arial"/>
        <b/>
        <color theme="1"/>
        <sz val="10.0"/>
      </rPr>
      <t>Reliability Demonstration Chart</t>
    </r>
    <r>
      <rPr>
        <rFont val="Arial"/>
        <color theme="1"/>
        <sz val="10.0"/>
      </rPr>
      <t>.</t>
    </r>
  </si>
  <si>
    <r>
      <rPr>
        <rFont val="Arial"/>
        <color theme="1"/>
        <sz val="10.0"/>
      </rPr>
      <t xml:space="preserve">For an explanation of the risk parameters and interpretation of this chart, please see chapter 6, Guiding Test, in John Musa's </t>
    </r>
    <r>
      <rPr>
        <rFont val="Arial"/>
        <color theme="1"/>
        <sz val="10.0"/>
      </rPr>
      <t>S</t>
    </r>
    <r>
      <rPr>
        <rFont val="Arial"/>
        <i/>
        <color theme="1"/>
        <sz val="10.0"/>
      </rPr>
      <t>oftware Reliability Engineering: More Reliable Software Faster and Cheape</t>
    </r>
    <r>
      <rPr>
        <rFont val="Arial"/>
        <color theme="1"/>
        <sz val="10.0"/>
      </rPr>
      <t>r</t>
    </r>
    <r>
      <rPr>
        <rFont val="Arial"/>
        <i/>
        <color theme="1"/>
        <sz val="10.0"/>
      </rPr>
      <t xml:space="preserve"> </t>
    </r>
    <r>
      <rPr>
        <rFont val="Arial"/>
        <color theme="1"/>
        <sz val="10.0"/>
      </rPr>
      <t>2nd Edition.</t>
    </r>
  </si>
  <si>
    <t>http://www.authorhouse.com/Bookstore/ItemDetail.aspx?bookid=26806</t>
  </si>
  <si>
    <t>Tabs</t>
  </si>
  <si>
    <t>The tabs are colored coded.</t>
  </si>
  <si>
    <t>Informative</t>
  </si>
  <si>
    <t>Aqua tabs provide information about using this program.</t>
  </si>
  <si>
    <t>Input</t>
  </si>
  <si>
    <t>Gold colored tabs and cells indicate required user input.</t>
  </si>
  <si>
    <t>Optional Input</t>
  </si>
  <si>
    <t>Cream colored tabs and cells indicate optional user input.</t>
  </si>
  <si>
    <t>Output</t>
  </si>
  <si>
    <t>Blue tabs show output results, computed from the user's input data</t>
  </si>
  <si>
    <t>Working</t>
  </si>
  <si>
    <t>Gray tabs are working data and formulas.  You should not change these unless you want to alter this program.</t>
  </si>
  <si>
    <t>How to Use</t>
  </si>
  <si>
    <t>This file is pre-set with example descriptions, failure data, and risk parameters. Replace this with your own data.</t>
  </si>
  <si>
    <t>Enter Descriptive data</t>
  </si>
  <si>
    <t>Enter descriptive data in the Project tab. This is displayed on the output chart.</t>
  </si>
  <si>
    <t>Set your Risk Parameters</t>
  </si>
  <si>
    <t>An RDC provides an estimate of whether or not a system under test meets its Failure Intensity Objective, based on frequency of failures observed during testing.</t>
  </si>
  <si>
    <r>
      <rPr>
        <rFont val="Arial"/>
        <color theme="1"/>
        <sz val="10.0"/>
      </rPr>
      <t xml:space="preserve">The risk parameters determine the acceptable probability of an error in the estimate.  There are three parameters: alpha (the developer's risk), beta (the users' risk), and gamma.  Developer's risk is rejecting an acceptable system; the User's risk is releasing an unacceptable system. See </t>
    </r>
    <r>
      <rPr>
        <rFont val="Arial"/>
        <i/>
        <color theme="1"/>
        <sz val="10.0"/>
      </rPr>
      <t xml:space="preserve">Musa, </t>
    </r>
    <r>
      <rPr>
        <rFont val="Arial"/>
        <color theme="1"/>
        <sz val="10.0"/>
      </rPr>
      <t>chapter 6 for a complete discussion.</t>
    </r>
  </si>
  <si>
    <t>This program has nine built-in profiles, and allows three user-defined profiles. To define your risk profile, select the Risk Trade-Off Parameters tab, and then enter values into the gold cells for alpha, beta, and gamma.</t>
  </si>
  <si>
    <t>The effect of the risk parameters is to move the boundaries of the accept-reject regions.  Note that you can change the boundaries independently.</t>
  </si>
  <si>
    <t>As you change these values, you will immediately see the effect in the RDC preview chart, on this tab. The boundaries on the output chart are also automatically changed.</t>
  </si>
  <si>
    <t>Define your Units</t>
  </si>
  <si>
    <t>A Failure Intensity Objective (FIO) is the maximum acceptable number of failures during a period of field use. This is typically defined with "natural" units, such as number of input events. For example, a telecom system would have an FIO of no more than 4 failures per million calls.</t>
  </si>
  <si>
    <r>
      <rPr>
        <rFont val="Arial"/>
        <color theme="1"/>
        <sz val="10.0"/>
      </rPr>
      <t xml:space="preserve">The event scale can also be given in time units.  See </t>
    </r>
    <r>
      <rPr>
        <rFont val="Arial"/>
        <i/>
        <color theme="1"/>
        <sz val="10.0"/>
      </rPr>
      <t>Musa</t>
    </r>
    <r>
      <rPr>
        <rFont val="Arial"/>
        <color theme="1"/>
        <sz val="10.0"/>
      </rPr>
      <t xml:space="preserve"> for a complete discussion.</t>
    </r>
  </si>
  <si>
    <t>In the Failure Data tab, upper gold cells, enter your values for Maximum Acceptable Number of Failures, Per Number of input events, Input event description.</t>
  </si>
  <si>
    <t>Enter Your Failure Data</t>
  </si>
  <si>
    <t>In the Failure Data tab, lower gold cells, enter the input event number (or time unit) when each failure is observed.  The RDC chart in the R-Demo-Chart will be automatically updated.</t>
  </si>
  <si>
    <t>Optionally, you may also enter the date and time the failure was observed, and Id and/or a link to a tracking system.</t>
  </si>
  <si>
    <t xml:space="preserve">As you add each new failure observation, you will have to update the data range for the observed line.  </t>
  </si>
  <si>
    <t>1. Go to R-Demo Chart</t>
  </si>
  <si>
    <t>2. Select the black data line</t>
  </si>
  <si>
    <t>3. Right click, then select Source Data from the popup</t>
  </si>
  <si>
    <t>4. Under Series, select Observed Failures</t>
  </si>
  <si>
    <t>5. In the Y Values box, enter the cell for the last failure observation.  Be sure that the new range covers the first to last failure observation.</t>
  </si>
  <si>
    <t>6. Click OK</t>
  </si>
  <si>
    <t xml:space="preserve">You can enter a zero failure count for an event count. This could happen when initial test runs don't reveal any failures.  You can also enter multiple failures for a single event count.  </t>
  </si>
  <si>
    <t xml:space="preserve">If you enter an inconsistent failure count, the cell will turn red.  The cell after the last entry is always red -- this is normal. </t>
  </si>
  <si>
    <t>Guide Test</t>
  </si>
  <si>
    <t xml:space="preserve">When the observed failure line crosses into the green region, this indicates your testing shows that the SUT will probably achieve its FIO in the field. </t>
  </si>
  <si>
    <t xml:space="preserve">When the observed failure line falls in yellow region, this indicates more testing is needed to provide an estimate of the SUT's reliability. </t>
  </si>
  <si>
    <t xml:space="preserve">When the observed failure line crosses into the red region, this indicates your testing shows that the SUT will probably not achieve its FIO in the field. </t>
  </si>
  <si>
    <t xml:space="preserve">In all cases, your risk parameters determine how much confidence is needed in these estimates. </t>
  </si>
  <si>
    <t>Data Protection</t>
  </si>
  <si>
    <t>All of the sheets in this workbook are protected, but no password is required.  The protection prevents inadvertent changes to the basic formulas, and limits your input to the above. To change any protected cell, simply go to Tools.Protection.Unprotect Sheet.</t>
  </si>
  <si>
    <t>No input data validation is provided in RDC 1.0, so if you input invalid data or revise formulas, results are unpredictable.</t>
  </si>
  <si>
    <t>Project Name</t>
  </si>
  <si>
    <t>Example</t>
  </si>
  <si>
    <t>SUT Name</t>
  </si>
  <si>
    <t>Demo</t>
  </si>
  <si>
    <t xml:space="preserve">SUT Version </t>
  </si>
  <si>
    <t>Typical Risk Profiles</t>
  </si>
  <si>
    <t>User Defined Risk Profile</t>
  </si>
  <si>
    <t>Risk Profile</t>
  </si>
  <si>
    <t>Discrimination Ratio γ</t>
  </si>
  <si>
    <t>Developer's Risk α</t>
  </si>
  <si>
    <t>User's Risk β</t>
  </si>
  <si>
    <t>A</t>
  </si>
  <si>
    <t>B</t>
  </si>
  <si>
    <t>Sample Maximum</t>
  </si>
  <si>
    <t>Failure Count</t>
  </si>
  <si>
    <t>Normalized Failure Time</t>
  </si>
  <si>
    <t>Failure Intensity Objective</t>
  </si>
  <si>
    <t>Scaled</t>
  </si>
  <si>
    <t>Unitary</t>
  </si>
  <si>
    <t xml:space="preserve">Maximum Acceptable Number of Failures </t>
  </si>
  <si>
    <t>Per Number of input events</t>
  </si>
  <si>
    <t>Input event description</t>
  </si>
  <si>
    <t>call</t>
  </si>
  <si>
    <t>Nominal FIO</t>
  </si>
  <si>
    <t>Unitary FIO</t>
  </si>
  <si>
    <t>Observed Failures</t>
  </si>
  <si>
    <t>Observation</t>
  </si>
  <si>
    <t>Date</t>
  </si>
  <si>
    <t>Time</t>
  </si>
  <si>
    <t>Tracking Link/ID</t>
  </si>
  <si>
    <t>Cumulative Failure Count</t>
  </si>
  <si>
    <t>Input Event When Observed</t>
  </si>
  <si>
    <t>Normalized (Plotted) X Value</t>
  </si>
  <si>
    <t>Reject Region</t>
  </si>
  <si>
    <t>Accept Region</t>
  </si>
  <si>
    <t>Failure Time</t>
  </si>
  <si>
    <t>Boundary</t>
  </si>
  <si>
    <t>X Value</t>
  </si>
  <si>
    <t>Y Value</t>
  </si>
  <si>
    <t>m</t>
  </si>
  <si>
    <t>b</t>
  </si>
  <si>
    <t>xmin</t>
  </si>
  <si>
    <t>xmax</t>
  </si>
  <si>
    <t>R Ht</t>
  </si>
  <si>
    <t>C Ht</t>
  </si>
  <si>
    <t>A Ht</t>
  </si>
  <si>
    <t>Musa's Equations</t>
  </si>
  <si>
    <t>Reject</t>
  </si>
  <si>
    <t>X intercept</t>
  </si>
  <si>
    <t>X Top</t>
  </si>
  <si>
    <t>Y intercept</t>
  </si>
  <si>
    <t>Y Top</t>
  </si>
  <si>
    <t>Slope</t>
  </si>
  <si>
    <t>Accept</t>
  </si>
  <si>
    <t>x</t>
  </si>
  <si>
    <t>y</t>
  </si>
  <si>
    <t xml:space="preserve">Top </t>
  </si>
  <si>
    <t>Side</t>
  </si>
  <si>
    <t xml:space="preserve">Reject Boundary Plot </t>
  </si>
  <si>
    <t>Catg</t>
  </si>
  <si>
    <t>Y</t>
  </si>
  <si>
    <t>Accept Boundary Plot</t>
  </si>
  <si>
    <t>Event Counts for Unit Tick Marks</t>
  </si>
  <si>
    <t xml:space="preserve">Version </t>
  </si>
  <si>
    <t>By</t>
  </si>
  <si>
    <t>Note</t>
  </si>
  <si>
    <t>1.0</t>
  </si>
  <si>
    <t>Bob Binder</t>
  </si>
  <si>
    <t>Initial Release</t>
  </si>
  <si>
    <t>Display trend line when no failures observed. Check failure counts, allow multiple failures in one observation.</t>
  </si>
  <si>
    <t>Open Source Software, Acceptable Use</t>
  </si>
  <si>
    <t>The documentation, formulas, and formatting in this spreadsheet are Copyright 2009, Robert V. Binder.</t>
  </si>
  <si>
    <t xml:space="preserve">Your usage of the formulas contained in this spreadsheet (the "program" in the GNU General Public License "GPL") is governed by the GNU GPL. This program is free software: you can redistribute it and/or modify it under the terms of the GNU GPL as published by the Free Software Foundation, either version 3 of the License, or (at your option) any later version. </t>
  </si>
  <si>
    <t>Please note that GNU GPL requires you to include this notice if you distribute this spreadsheet or any derivative of it.</t>
  </si>
  <si>
    <t>This program is provided in the hope that it will be useful, but WITHOUT ANY WARRANTY; without even the implied warranty of  MERCHANTABILITY or FITNESS FOR A PARTICULAR PURPOSE.  See the GNU General Public License for more details.</t>
  </si>
  <si>
    <t xml:space="preserve">The full GNU General Public License may be viewed at </t>
  </si>
  <si>
    <t>http://www.gnu.org/licenses/gpl.html</t>
  </si>
  <si>
    <t>Contact</t>
  </si>
  <si>
    <t>I welcome questions, suggestions, and comments.  Please visit the RDC site at Source Forge to submit your feedback.</t>
  </si>
  <si>
    <t>https://sourceforge.net/projects/rdc/</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</si>
</sst>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_(* #,##0_);_(* \(#,##0\);_(* &quot;-&quot;??_);_(@_)"/>
    <numFmt numFmtId="166" formatCode="yyyy\ mm\ dd"/>
    <numFmt numFmtId="167" formatCode="0.0"/>
    <numFmt numFmtId="168" formatCode="[$-409]d\-mmm\-yy"/>
  </numFmts>
  <fonts count="11">
    <font>
      <sz val="10.0"/>
      <color rgb="FF000000"/>
      <name val="Arial"/>
      <scheme val="minor"/>
    </font>
    <font>
      <b/>
      <sz val="10.0"/>
      <color theme="1"/>
      <name val="Arial"/>
    </font>
    <font>
      <sz val="10.0"/>
      <color theme="1"/>
      <name val="Arial"/>
    </font>
    <font>
      <u/>
      <sz val="10.0"/>
      <color rgb="FF0000FF"/>
      <name val="Arial"/>
    </font>
    <font>
      <u/>
      <sz val="10.0"/>
      <color rgb="FF0000FF"/>
      <name val="Arial"/>
    </font>
    <font>
      <b/>
      <sz val="10.0"/>
      <color rgb="FFFFFFFF"/>
      <name val="Arial"/>
    </font>
    <font>
      <i/>
      <sz val="10.0"/>
      <color theme="1"/>
      <name val="Arial"/>
    </font>
    <font/>
    <font>
      <b/>
      <i/>
      <sz val="10.0"/>
      <color theme="1"/>
      <name val="Arial"/>
    </font>
    <font>
      <sz val="14.0"/>
      <color theme="1"/>
      <name val="Arial Black"/>
    </font>
    <font>
      <color theme="1"/>
      <name val="Arial"/>
      <scheme val="minor"/>
    </font>
  </fonts>
  <fills count="7">
    <fill>
      <patternFill patternType="none"/>
    </fill>
    <fill>
      <patternFill patternType="lightGray"/>
    </fill>
    <fill>
      <patternFill patternType="solid">
        <fgColor rgb="FF00FFFF"/>
        <bgColor rgb="FF00FFFF"/>
      </patternFill>
    </fill>
    <fill>
      <patternFill patternType="solid">
        <fgColor rgb="FFFFCC00"/>
        <bgColor rgb="FFFFCC00"/>
      </patternFill>
    </fill>
    <fill>
      <patternFill patternType="solid">
        <fgColor rgb="FFFFFF99"/>
        <bgColor rgb="FFFFFF99"/>
      </patternFill>
    </fill>
    <fill>
      <patternFill patternType="solid">
        <fgColor rgb="FF3366FF"/>
        <bgColor rgb="FF3366FF"/>
      </patternFill>
    </fill>
    <fill>
      <patternFill patternType="solid">
        <fgColor rgb="FFC0C0C0"/>
        <bgColor rgb="FFC0C0C0"/>
      </patternFill>
    </fill>
  </fills>
  <borders count="3">
    <border/>
    <border>
      <left/>
      <right/>
      <top/>
      <bottom/>
    </border>
    <border>
      <bottom style="medium">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vertical="bottom" wrapText="1"/>
    </xf>
    <xf borderId="1" fillId="2" fontId="1" numFmtId="0" xfId="0" applyAlignment="1" applyBorder="1" applyFill="1" applyFont="1">
      <alignment horizontal="center" shrinkToFit="0" vertical="top" wrapText="1"/>
    </xf>
    <xf borderId="0" fillId="0" fontId="2" numFmtId="0" xfId="0" applyAlignment="1" applyFont="1">
      <alignment shrinkToFit="0" vertical="top" wrapText="1"/>
    </xf>
    <xf borderId="1" fillId="3" fontId="1" numFmtId="0" xfId="0" applyAlignment="1" applyBorder="1" applyFill="1" applyFont="1">
      <alignment horizontal="center" shrinkToFit="0" vertical="top" wrapText="1"/>
    </xf>
    <xf borderId="1" fillId="4" fontId="1" numFmtId="0" xfId="0" applyAlignment="1" applyBorder="1" applyFill="1" applyFont="1">
      <alignment horizontal="center" shrinkToFit="0" vertical="top" wrapText="1"/>
    </xf>
    <xf borderId="1" fillId="5" fontId="5" numFmtId="0" xfId="0" applyAlignment="1" applyBorder="1" applyFill="1" applyFont="1">
      <alignment horizontal="center" shrinkToFit="0" vertical="top" wrapText="1"/>
    </xf>
    <xf borderId="1" fillId="6" fontId="1" numFmtId="0" xfId="0" applyAlignment="1" applyBorder="1" applyFill="1" applyFont="1">
      <alignment horizontal="center" shrinkToFit="0" vertical="top" wrapText="1"/>
    </xf>
    <xf borderId="0" fillId="0" fontId="1" numFmtId="0" xfId="0" applyAlignment="1" applyFont="1">
      <alignment horizontal="center" shrinkToFit="0" vertical="top" wrapText="1"/>
    </xf>
    <xf borderId="0" fillId="0" fontId="6" numFmtId="0" xfId="0" applyAlignment="1" applyFont="1">
      <alignment shrinkToFit="0" vertical="bottom" wrapText="0"/>
    </xf>
    <xf borderId="1" fillId="4" fontId="2" numFmtId="0" xfId="0" applyAlignment="1" applyBorder="1" applyFont="1">
      <alignment horizontal="left" shrinkToFit="0" vertical="bottom" wrapText="0"/>
    </xf>
    <xf borderId="2" fillId="0" fontId="2" numFmtId="0" xfId="0" applyAlignment="1" applyBorder="1" applyFont="1">
      <alignment horizontal="center" shrinkToFit="0" vertical="bottom" wrapText="0"/>
    </xf>
    <xf borderId="2" fillId="0" fontId="7" numFmtId="0" xfId="0" applyBorder="1" applyFont="1"/>
    <xf borderId="0" fillId="0" fontId="1" numFmtId="0" xfId="0" applyAlignment="1" applyFont="1">
      <alignment horizontal="center" shrinkToFit="0" vertical="bottom" wrapText="0"/>
    </xf>
    <xf borderId="0" fillId="0" fontId="8" numFmtId="0" xfId="0" applyAlignment="1" applyFont="1">
      <alignment shrinkToFit="0" vertical="bottom" wrapText="0"/>
    </xf>
    <xf borderId="0" fillId="0" fontId="1" numFmtId="0" xfId="0" applyAlignment="1" applyFont="1">
      <alignment horizontal="right" shrinkToFit="0" vertical="bottom" wrapText="0"/>
    </xf>
    <xf borderId="1" fillId="3" fontId="2" numFmtId="164" xfId="0" applyAlignment="1" applyBorder="1" applyFont="1" applyNumberFormat="1">
      <alignment shrinkToFit="0" vertical="bottom" wrapText="0"/>
    </xf>
    <xf borderId="0" fillId="0" fontId="2" numFmtId="164" xfId="0" applyAlignment="1" applyFont="1" applyNumberFormat="1">
      <alignment shrinkToFit="0" vertical="bottom" wrapText="0"/>
    </xf>
    <xf borderId="1" fillId="4" fontId="2" numFmtId="164" xfId="0" applyAlignment="1" applyBorder="1" applyFont="1" applyNumberFormat="1">
      <alignment shrinkToFit="0" vertical="bottom" wrapText="0"/>
    </xf>
    <xf borderId="0" fillId="0" fontId="1" numFmtId="0" xfId="0" applyAlignment="1" applyFont="1">
      <alignment horizontal="left" shrinkToFit="0" vertical="bottom" wrapText="0"/>
    </xf>
    <xf borderId="0" fillId="0" fontId="2" numFmtId="0" xfId="0" applyAlignment="1" applyFont="1">
      <alignment horizontal="left" shrinkToFit="0" vertical="bottom" wrapText="0"/>
    </xf>
    <xf borderId="1" fillId="3" fontId="2" numFmtId="0" xfId="0" applyAlignment="1" applyBorder="1" applyFont="1">
      <alignment horizontal="right" shrinkToFit="0" vertical="bottom" wrapText="0"/>
    </xf>
    <xf borderId="0" fillId="0" fontId="2" numFmtId="0" xfId="0" applyAlignment="1" applyFont="1">
      <alignment horizontal="right" shrinkToFit="0" vertical="bottom" wrapText="0"/>
    </xf>
    <xf borderId="1" fillId="3" fontId="2" numFmtId="3" xfId="0" applyAlignment="1" applyBorder="1" applyFont="1" applyNumberFormat="1">
      <alignment horizontal="right" shrinkToFit="0" vertical="bottom" wrapText="0"/>
    </xf>
    <xf borderId="0" fillId="0" fontId="2" numFmtId="165" xfId="0" applyAlignment="1" applyFont="1" applyNumberFormat="1">
      <alignment horizontal="right" shrinkToFit="0" vertical="bottom" wrapText="0"/>
    </xf>
    <xf borderId="1" fillId="4" fontId="2" numFmtId="166" xfId="0" applyAlignment="1" applyBorder="1" applyFont="1" applyNumberFormat="1">
      <alignment shrinkToFit="0" vertical="bottom" wrapText="0"/>
    </xf>
    <xf borderId="1" fillId="4" fontId="2" numFmtId="20" xfId="0" applyAlignment="1" applyBorder="1" applyFont="1" applyNumberFormat="1">
      <alignment shrinkToFit="0" vertical="bottom" wrapText="0"/>
    </xf>
    <xf borderId="1" fillId="4" fontId="2" numFmtId="165" xfId="0" applyAlignment="1" applyBorder="1" applyFont="1" applyNumberFormat="1">
      <alignment shrinkToFit="0" vertical="bottom" wrapText="0"/>
    </xf>
    <xf borderId="1" fillId="3" fontId="2" numFmtId="0" xfId="0" applyAlignment="1" applyBorder="1" applyFont="1">
      <alignment shrinkToFit="0" vertical="bottom" wrapText="0"/>
    </xf>
    <xf borderId="1" fillId="3" fontId="2" numFmtId="165" xfId="0" applyAlignment="1" applyBorder="1" applyFont="1" applyNumberFormat="1">
      <alignment shrinkToFit="0" vertical="bottom" wrapText="0"/>
    </xf>
    <xf borderId="0" fillId="0" fontId="2" numFmtId="2" xfId="0" applyAlignment="1" applyFont="1" applyNumberFormat="1">
      <alignment shrinkToFit="0" vertical="bottom" wrapText="0"/>
    </xf>
    <xf borderId="0" fillId="0" fontId="2" numFmtId="165" xfId="0" applyAlignment="1" applyFont="1" applyNumberFormat="1">
      <alignment shrinkToFit="0" vertical="bottom" wrapText="0"/>
    </xf>
    <xf borderId="0" fillId="0" fontId="9" numFmtId="0" xfId="0" applyAlignment="1" applyFont="1">
      <alignment shrinkToFit="0" vertical="bottom" wrapText="0"/>
    </xf>
    <xf borderId="0" fillId="0" fontId="2" numFmtId="1" xfId="0" applyAlignment="1" applyFont="1" applyNumberFormat="1">
      <alignment shrinkToFit="0" vertical="bottom" wrapText="0"/>
    </xf>
    <xf borderId="0" fillId="0" fontId="1" numFmtId="164" xfId="0" applyAlignment="1" applyFont="1" applyNumberFormat="1">
      <alignment shrinkToFit="0" vertical="bottom" wrapText="0"/>
    </xf>
    <xf borderId="0" fillId="0" fontId="2" numFmtId="167" xfId="0" applyAlignment="1" applyFont="1" applyNumberFormat="1">
      <alignment shrinkToFit="0" vertical="bottom" wrapText="0"/>
    </xf>
    <xf borderId="0" fillId="0" fontId="10" numFmtId="0" xfId="0" applyFont="1"/>
    <xf borderId="0" fillId="0" fontId="8" numFmtId="0" xfId="0" applyAlignment="1" applyFont="1">
      <alignment horizontal="right" shrinkToFit="0" vertical="bottom" wrapText="0"/>
    </xf>
    <xf borderId="0" fillId="0" fontId="1" numFmtId="164" xfId="0" applyAlignment="1" applyFont="1" applyNumberFormat="1">
      <alignment horizontal="right" shrinkToFit="0" vertical="bottom" wrapText="0"/>
    </xf>
    <xf borderId="0" fillId="0" fontId="2" numFmtId="2" xfId="0" applyAlignment="1" applyFont="1" applyNumberFormat="1">
      <alignment horizontal="left" shrinkToFit="0" vertical="bottom" wrapText="0"/>
    </xf>
    <xf borderId="0" fillId="0" fontId="1" numFmtId="164" xfId="0" applyAlignment="1" applyFont="1" applyNumberFormat="1">
      <alignment horizontal="center" shrinkToFit="0" vertical="bottom" wrapText="0"/>
    </xf>
    <xf borderId="0" fillId="0" fontId="2" numFmtId="164" xfId="0" applyAlignment="1" applyFont="1" applyNumberFormat="1">
      <alignment horizontal="right" shrinkToFit="0" vertical="bottom" wrapText="0"/>
    </xf>
    <xf borderId="0" fillId="0" fontId="2" numFmtId="3" xfId="0" applyAlignment="1" applyFont="1" applyNumberFormat="1">
      <alignment shrinkToFit="0" vertical="bottom" wrapText="0"/>
    </xf>
    <xf borderId="0" fillId="0" fontId="2" numFmtId="0" xfId="0" applyAlignment="1" applyFont="1">
      <alignment horizontal="right" shrinkToFit="0" vertical="top" wrapText="0"/>
    </xf>
    <xf borderId="0" fillId="0" fontId="2" numFmtId="168" xfId="0" applyAlignment="1" applyFont="1" applyNumberFormat="1">
      <alignment shrinkToFit="0" vertical="top" wrapText="0"/>
    </xf>
    <xf borderId="0" fillId="0" fontId="2" numFmtId="0" xfId="0" applyAlignment="1" applyFont="1">
      <alignment horizontal="left" shrinkToFit="0" vertical="top" wrapText="0"/>
    </xf>
    <xf borderId="0" fillId="0" fontId="2" numFmtId="0" xfId="0" applyAlignment="1" applyFont="1">
      <alignment shrinkToFit="0" vertical="top" wrapText="0"/>
    </xf>
  </cellXfs>
  <cellStyles count="1">
    <cellStyle xfId="0" name="Normal" builtinId="0"/>
  </cellStyles>
  <dxfs count="1">
    <dxf>
      <font/>
      <fill>
        <patternFill patternType="solid">
          <fgColor rgb="FFFF0000"/>
          <bgColor rgb="FFFF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800">
                <a:solidFill>
                  <a:srgbClr val="000000"/>
                </a:solidFill>
                <a:latin typeface="+mn-lt"/>
              </a:defRPr>
            </a:pPr>
            <a:r>
              <a:rPr b="0" i="0" sz="800">
                <a:solidFill>
                  <a:srgbClr val="000000"/>
                </a:solidFill>
                <a:latin typeface="+mn-lt"/>
              </a:rPr>
              <a:t>RDC Preview</a:t>
            </a:r>
          </a:p>
        </c:rich>
      </c:tx>
      <c:overlay val="0"/>
    </c:title>
    <c:plotArea>
      <c:layout/>
      <c:scatterChart>
        <c:scatterStyle val="lineMarker"/>
        <c:ser>
          <c:idx val="0"/>
          <c:order val="0"/>
          <c:spPr>
            <a:ln>
              <a:noFill/>
            </a:ln>
          </c:spPr>
          <c:marker>
            <c:symbol val="circle"/>
            <c:size val="7"/>
            <c:spPr>
              <a:solidFill>
                <a:srgbClr val="000000"/>
              </a:solidFill>
              <a:ln cmpd="sng">
                <a:solidFill>
                  <a:srgbClr val="000000"/>
                </a:solidFill>
              </a:ln>
            </c:spPr>
          </c:marker>
          <c:xVal>
            <c:numRef>
              <c:f>'Plot Data'!$D$47:$D$48</c:f>
            </c:numRef>
          </c:xVal>
          <c:yVal>
            <c:numRef>
              <c:f>'Plot Data'!$E$37:$E$40</c:f>
              <c:numCache/>
            </c:numRef>
          </c:yVal>
        </c:ser>
        <c:ser>
          <c:idx val="1"/>
          <c:order val="1"/>
          <c:spPr>
            <a:ln>
              <a:noFill/>
            </a:ln>
          </c:spPr>
          <c:marker>
            <c:symbol val="circle"/>
            <c:size val="7"/>
            <c:spPr>
              <a:solidFill>
                <a:srgbClr val="000000"/>
              </a:solidFill>
              <a:ln cmpd="sng">
                <a:solidFill>
                  <a:srgbClr val="000000"/>
                </a:solidFill>
              </a:ln>
            </c:spPr>
          </c:marker>
          <c:xVal>
            <c:numRef>
              <c:f>'Plot Data'!$D$47:$D$48</c:f>
            </c:numRef>
          </c:xVal>
          <c:yVal>
            <c:numRef>
              <c:f>'Plot Data'!$E$30:$E$33</c:f>
              <c:numCache/>
            </c:numRef>
          </c:yVal>
        </c:ser>
        <c:ser>
          <c:idx val="2"/>
          <c:order val="2"/>
          <c:spPr>
            <a:ln>
              <a:noFill/>
            </a:ln>
          </c:spPr>
          <c:marker>
            <c:symbol val="circle"/>
            <c:size val="7"/>
            <c:spPr>
              <a:solidFill>
                <a:srgbClr val="FFFF00"/>
              </a:solidFill>
              <a:ln cmpd="sng">
                <a:solidFill>
                  <a:srgbClr val="FFFF00"/>
                </a:solidFill>
              </a:ln>
            </c:spPr>
          </c:marker>
          <c:xVal>
            <c:numRef>
              <c:f>'Plot Data'!$D$47:$D$48</c:f>
            </c:numRef>
          </c:xVal>
          <c:yVal>
            <c:numRef>
              <c:f>'Plot Data'!$E$44:$E$45</c:f>
              <c:numCache/>
            </c:numRef>
          </c:yVal>
        </c:ser>
        <c:ser>
          <c:idx val="3"/>
          <c:order val="3"/>
          <c:spPr>
            <a:ln>
              <a:noFill/>
            </a:ln>
          </c:spPr>
          <c:marker>
            <c:symbol val="circle"/>
            <c:size val="7"/>
            <c:spPr>
              <a:solidFill>
                <a:srgbClr val="00FFFF"/>
              </a:solidFill>
              <a:ln cmpd="sng">
                <a:solidFill>
                  <a:srgbClr val="00FFFF"/>
                </a:solidFill>
              </a:ln>
            </c:spPr>
          </c:marker>
          <c:xVal>
            <c:numRef>
              <c:f>'Plot Data'!$D$47:$D$48</c:f>
            </c:numRef>
          </c:xVal>
          <c:yVal>
            <c:numRef>
              <c:f>'Plot Data'!$E$47:$E$48</c:f>
              <c:numCache/>
            </c:numRef>
          </c:yVal>
        </c:ser>
        <c:dLbls>
          <c:showLegendKey val="0"/>
          <c:showVal val="0"/>
          <c:showCatName val="0"/>
          <c:showSerName val="0"/>
          <c:showPercent val="0"/>
          <c:showBubbleSize val="0"/>
        </c:dLbls>
        <c:axId val="1783128428"/>
        <c:axId val="520005097"/>
      </c:scatterChart>
      <c:valAx>
        <c:axId val="1783128428"/>
        <c:scaling>
          <c:orientation val="minMax"/>
          <c:max val="30.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0005097"/>
      </c:valAx>
      <c:valAx>
        <c:axId val="520005097"/>
        <c:scaling>
          <c:orientation val="minMax"/>
          <c:max val="3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3128428"/>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100">
                <a:solidFill>
                  <a:srgbClr val="000000"/>
                </a:solidFill>
                <a:latin typeface="+mn-lt"/>
              </a:defRPr>
            </a:pPr>
            <a:r>
              <a:rPr b="1" i="0" sz="1100">
                <a:solidFill>
                  <a:srgbClr val="000000"/>
                </a:solidFill>
                <a:latin typeface="+mn-lt"/>
              </a:rPr>
              <a:t>Reliability Demonstration Chart</a:t>
            </a:r>
          </a:p>
        </c:rich>
      </c:tx>
      <c:overlay val="0"/>
    </c:title>
    <c:plotArea>
      <c:layout/>
      <c:areaChart>
        <c:grouping val="stacked"/>
        <c:ser>
          <c:idx val="0"/>
          <c:order val="0"/>
          <c:spPr>
            <a:solidFill>
              <a:srgbClr val="00FF00">
                <a:alpha val="30000"/>
              </a:srgbClr>
            </a:solidFill>
            <a:ln cmpd="sng">
              <a:solidFill>
                <a:srgbClr val="00FF00"/>
              </a:solidFill>
            </a:ln>
          </c:spPr>
          <c:val>
            <c:numRef>
              <c:f>'Plot Data'!$H$9:$H$25</c:f>
              <c:numCache/>
            </c:numRef>
          </c:val>
        </c:ser>
        <c:ser>
          <c:idx val="1"/>
          <c:order val="1"/>
          <c:spPr>
            <a:solidFill>
              <a:srgbClr val="FFFF00">
                <a:alpha val="30000"/>
              </a:srgbClr>
            </a:solidFill>
            <a:ln cmpd="sng">
              <a:solidFill>
                <a:srgbClr val="FFFF00"/>
              </a:solidFill>
            </a:ln>
          </c:spPr>
          <c:val>
            <c:numRef>
              <c:f>'Plot Data'!$G$9:$G$25</c:f>
              <c:numCache/>
            </c:numRef>
          </c:val>
        </c:ser>
        <c:ser>
          <c:idx val="2"/>
          <c:order val="2"/>
          <c:spPr>
            <a:solidFill>
              <a:srgbClr val="FF0000">
                <a:alpha val="30000"/>
              </a:srgbClr>
            </a:solidFill>
            <a:ln cmpd="sng">
              <a:solidFill>
                <a:srgbClr val="FF0000"/>
              </a:solidFill>
            </a:ln>
          </c:spPr>
          <c:val>
            <c:numRef>
              <c:f>'Plot Data'!$F$9:$F$25</c:f>
              <c:numCache/>
            </c:numRef>
          </c:val>
        </c:ser>
        <c:axId val="533624560"/>
        <c:axId val="1316670087"/>
      </c:areaChart>
      <c:catAx>
        <c:axId val="533624560"/>
        <c:scaling>
          <c:orientation val="minMax"/>
        </c:scaling>
        <c:delete val="0"/>
        <c:axPos val="b"/>
        <c:title>
          <c:tx>
            <c:rich>
              <a:bodyPr/>
              <a:lstStyle/>
              <a:p>
                <a:pPr lvl="0">
                  <a:defRPr b="1" i="0" sz="800">
                    <a:solidFill>
                      <a:srgbClr val="000000"/>
                    </a:solidFill>
                    <a:latin typeface="+mn-lt"/>
                  </a:defRPr>
                </a:pPr>
                <a:r>
                  <a:rPr b="1" i="0" sz="800">
                    <a:solidFill>
                      <a:srgbClr val="000000"/>
                    </a:solidFill>
                    <a:latin typeface="+mn-lt"/>
                  </a:rPr>
                  <a:t>Number of input events in normalized Usage Units</a:t>
                </a:r>
              </a:p>
            </c:rich>
          </c:tx>
          <c:overlay val="0"/>
        </c:title>
        <c:numFmt formatCode="General" sourceLinked="1"/>
        <c:majorTickMark val="none"/>
        <c:minorTickMark val="none"/>
        <c:spPr/>
        <c:txPr>
          <a:bodyPr/>
          <a:lstStyle/>
          <a:p>
            <a:pPr lvl="0">
              <a:defRPr b="0">
                <a:solidFill>
                  <a:srgbClr val="000000"/>
                </a:solidFill>
                <a:latin typeface="+mn-lt"/>
              </a:defRPr>
            </a:pPr>
          </a:p>
        </c:txPr>
        <c:crossAx val="1316670087"/>
      </c:catAx>
      <c:valAx>
        <c:axId val="1316670087"/>
        <c:scaling>
          <c:orientation val="minMax"/>
          <c:max val="16.0"/>
        </c:scaling>
        <c:delete val="0"/>
        <c:axPos val="l"/>
        <c:majorGridlines>
          <c:spPr>
            <a:ln>
              <a:solidFill>
                <a:srgbClr val="B7B7B7"/>
              </a:solidFill>
            </a:ln>
          </c:spPr>
        </c:majorGridlines>
        <c:title>
          <c:tx>
            <c:rich>
              <a:bodyPr/>
              <a:lstStyle/>
              <a:p>
                <a:pPr lvl="0">
                  <a:defRPr b="1" i="0" sz="800">
                    <a:solidFill>
                      <a:srgbClr val="000000"/>
                    </a:solidFill>
                    <a:latin typeface="+mn-lt"/>
                  </a:defRPr>
                </a:pPr>
                <a:r>
                  <a:rPr b="1" i="0" sz="800">
                    <a:solidFill>
                      <a:srgbClr val="000000"/>
                    </a:solidFill>
                    <a:latin typeface="+mn-lt"/>
                  </a:rPr>
                  <a:t>Failure Number</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33624560"/>
      </c:valAx>
    </c:plotArea>
    <c:legend>
      <c:legendPos val="b"/>
      <c:overlay val="0"/>
      <c:txPr>
        <a:bodyPr/>
        <a:lstStyle/>
        <a:p>
          <a:pPr lvl="0">
            <a:defRPr b="0">
              <a:solidFill>
                <a:srgbClr val="1A1A1A"/>
              </a:solidFill>
              <a:latin typeface="+mn-lt"/>
            </a:defRPr>
          </a:pPr>
        </a:p>
      </c:txPr>
    </c:legend>
  </c:chart>
  <c:spPr>
    <a:solidFill>
      <a:srgbClr val="FFFFF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295275</xdr:colOff>
      <xdr:row>0</xdr:row>
      <xdr:rowOff>85725</xdr:rowOff>
    </xdr:from>
    <xdr:ext cx="7458075" cy="7734300"/>
    <xdr:graphicFrame>
      <xdr:nvGraphicFramePr>
        <xdr:cNvPr descr="Chart 0" id="112097719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6</xdr:row>
      <xdr:rowOff>0</xdr:rowOff>
    </xdr:from>
    <xdr:ext cx="7629525" cy="6648450"/>
    <xdr:graphicFrame>
      <xdr:nvGraphicFramePr>
        <xdr:cNvPr descr="Chart 0" id="146343487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authorhouse.com/Bookstore/ItemDetail.aspx?bookid=2680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www.gnu.org/licenses/gpl.html" TargetMode="External"/><Relationship Id="rId2" Type="http://schemas.openxmlformats.org/officeDocument/2006/relationships/hyperlink" Target="https://sourceforge.net/projects/rdc/" TargetMode="External"/><Relationship Id="rId3"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0"/>
    <col customWidth="1" min="2" max="2" width="12.13"/>
    <col customWidth="1" min="3" max="3" width="81.25"/>
    <col customWidth="1" min="4" max="6" width="9.13"/>
    <col customWidth="1" min="7" max="26" width="8.0"/>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26.25" customHeight="1">
      <c r="A2" s="3"/>
      <c r="B2" s="2" t="s">
        <v>1</v>
      </c>
      <c r="D2" s="2"/>
      <c r="E2" s="2"/>
      <c r="F2" s="2"/>
      <c r="G2" s="2"/>
      <c r="H2" s="2"/>
      <c r="I2" s="2"/>
      <c r="J2" s="2"/>
      <c r="K2" s="2"/>
      <c r="L2" s="2"/>
      <c r="M2" s="2"/>
      <c r="N2" s="2"/>
      <c r="O2" s="2"/>
      <c r="P2" s="2"/>
      <c r="Q2" s="2"/>
      <c r="R2" s="2"/>
      <c r="S2" s="2"/>
      <c r="T2" s="2"/>
      <c r="U2" s="2"/>
      <c r="V2" s="2"/>
      <c r="W2" s="2"/>
      <c r="X2" s="2"/>
      <c r="Y2" s="2"/>
      <c r="Z2" s="2"/>
    </row>
    <row r="3" ht="12.75" customHeight="1">
      <c r="A3" s="3"/>
      <c r="B3" s="2"/>
      <c r="C3" s="2"/>
      <c r="D3" s="2"/>
      <c r="E3" s="2"/>
      <c r="F3" s="2"/>
      <c r="G3" s="2"/>
      <c r="H3" s="2"/>
      <c r="I3" s="2"/>
      <c r="J3" s="2"/>
      <c r="K3" s="2"/>
      <c r="L3" s="2"/>
      <c r="M3" s="2"/>
      <c r="N3" s="2"/>
      <c r="O3" s="2"/>
      <c r="P3" s="2"/>
      <c r="Q3" s="2"/>
      <c r="R3" s="2"/>
      <c r="S3" s="2"/>
      <c r="T3" s="2"/>
      <c r="U3" s="2"/>
      <c r="V3" s="2"/>
      <c r="W3" s="2"/>
      <c r="X3" s="2"/>
      <c r="Y3" s="2"/>
      <c r="Z3" s="2"/>
    </row>
    <row r="4" ht="27.0" customHeight="1">
      <c r="A4" s="3"/>
      <c r="B4" s="2" t="s">
        <v>2</v>
      </c>
      <c r="D4" s="2"/>
      <c r="E4" s="2"/>
      <c r="F4" s="2"/>
      <c r="G4" s="2"/>
      <c r="H4" s="2"/>
      <c r="I4" s="2"/>
      <c r="J4" s="2"/>
      <c r="K4" s="2"/>
      <c r="L4" s="2"/>
      <c r="M4" s="2"/>
      <c r="N4" s="2"/>
      <c r="O4" s="2"/>
      <c r="P4" s="2"/>
      <c r="Q4" s="2"/>
      <c r="R4" s="2"/>
      <c r="S4" s="2"/>
      <c r="T4" s="2"/>
      <c r="U4" s="2"/>
      <c r="V4" s="2"/>
      <c r="W4" s="2"/>
      <c r="X4" s="2"/>
      <c r="Y4" s="2"/>
      <c r="Z4" s="2"/>
    </row>
    <row r="5" ht="12.75" customHeight="1">
      <c r="A5" s="3"/>
      <c r="B5" s="4" t="s">
        <v>3</v>
      </c>
      <c r="C5" s="3"/>
      <c r="D5" s="2"/>
      <c r="E5" s="2"/>
      <c r="F5" s="2"/>
      <c r="G5" s="2"/>
      <c r="H5" s="2"/>
      <c r="I5" s="2"/>
      <c r="J5" s="2"/>
      <c r="K5" s="2"/>
      <c r="L5" s="2"/>
      <c r="M5" s="2"/>
      <c r="N5" s="2"/>
      <c r="O5" s="2"/>
      <c r="P5" s="2"/>
      <c r="Q5" s="2"/>
      <c r="R5" s="2"/>
      <c r="S5" s="2"/>
      <c r="T5" s="2"/>
      <c r="U5" s="2"/>
      <c r="V5" s="2"/>
      <c r="W5" s="2"/>
      <c r="X5" s="2"/>
      <c r="Y5" s="2"/>
      <c r="Z5" s="2"/>
    </row>
    <row r="6" ht="12.75" customHeight="1">
      <c r="A6" s="3"/>
      <c r="B6" s="2"/>
      <c r="C6" s="5"/>
      <c r="D6" s="2"/>
      <c r="E6" s="2"/>
      <c r="F6" s="2"/>
      <c r="G6" s="2"/>
      <c r="H6" s="2"/>
      <c r="I6" s="2"/>
      <c r="J6" s="2"/>
      <c r="K6" s="2"/>
      <c r="L6" s="2"/>
      <c r="M6" s="2"/>
      <c r="N6" s="2"/>
      <c r="O6" s="2"/>
      <c r="P6" s="2"/>
      <c r="Q6" s="2"/>
      <c r="R6" s="2"/>
      <c r="S6" s="2"/>
      <c r="T6" s="2"/>
      <c r="U6" s="2"/>
      <c r="V6" s="2"/>
      <c r="W6" s="2"/>
      <c r="X6" s="2"/>
      <c r="Y6" s="2"/>
      <c r="Z6" s="2"/>
    </row>
    <row r="7" ht="12.75" customHeight="1">
      <c r="A7" s="1" t="s">
        <v>4</v>
      </c>
      <c r="B7" s="2"/>
      <c r="C7" s="5"/>
      <c r="D7" s="2"/>
      <c r="E7" s="2"/>
      <c r="F7" s="2"/>
      <c r="G7" s="2"/>
      <c r="H7" s="2"/>
      <c r="I7" s="2"/>
      <c r="J7" s="2"/>
      <c r="K7" s="2"/>
      <c r="L7" s="2"/>
      <c r="M7" s="2"/>
      <c r="N7" s="2"/>
      <c r="O7" s="2"/>
      <c r="P7" s="2"/>
      <c r="Q7" s="2"/>
      <c r="R7" s="2"/>
      <c r="S7" s="2"/>
      <c r="T7" s="2"/>
      <c r="U7" s="2"/>
      <c r="V7" s="2"/>
      <c r="W7" s="2"/>
      <c r="X7" s="2"/>
      <c r="Y7" s="2"/>
      <c r="Z7" s="2"/>
    </row>
    <row r="8" ht="12.75" customHeight="1">
      <c r="A8" s="3"/>
      <c r="B8" s="2" t="s">
        <v>5</v>
      </c>
      <c r="D8" s="2"/>
      <c r="E8" s="2"/>
      <c r="F8" s="2"/>
      <c r="G8" s="2"/>
      <c r="H8" s="2"/>
      <c r="I8" s="2"/>
      <c r="J8" s="2"/>
      <c r="K8" s="2"/>
      <c r="L8" s="2"/>
      <c r="M8" s="2"/>
      <c r="N8" s="2"/>
      <c r="O8" s="2"/>
      <c r="P8" s="2"/>
      <c r="Q8" s="2"/>
      <c r="R8" s="2"/>
      <c r="S8" s="2"/>
      <c r="T8" s="2"/>
      <c r="U8" s="2"/>
      <c r="V8" s="2"/>
      <c r="W8" s="2"/>
      <c r="X8" s="2"/>
      <c r="Y8" s="2"/>
      <c r="Z8" s="2"/>
    </row>
    <row r="9" ht="12.75" customHeight="1">
      <c r="A9" s="3"/>
      <c r="B9" s="6" t="s">
        <v>6</v>
      </c>
      <c r="C9" s="7" t="s">
        <v>7</v>
      </c>
      <c r="D9" s="2"/>
      <c r="E9" s="2"/>
      <c r="F9" s="2"/>
      <c r="G9" s="2"/>
      <c r="H9" s="2"/>
      <c r="I9" s="2"/>
      <c r="J9" s="2"/>
      <c r="K9" s="2"/>
      <c r="L9" s="2"/>
      <c r="M9" s="2"/>
      <c r="N9" s="2"/>
      <c r="O9" s="2"/>
      <c r="P9" s="2"/>
      <c r="Q9" s="2"/>
      <c r="R9" s="2"/>
      <c r="S9" s="2"/>
      <c r="T9" s="2"/>
      <c r="U9" s="2"/>
      <c r="V9" s="2"/>
      <c r="W9" s="2"/>
      <c r="X9" s="2"/>
      <c r="Y9" s="2"/>
      <c r="Z9" s="2"/>
    </row>
    <row r="10" ht="12.75" customHeight="1">
      <c r="A10" s="3"/>
      <c r="B10" s="8" t="s">
        <v>8</v>
      </c>
      <c r="C10" s="7" t="s">
        <v>9</v>
      </c>
      <c r="D10" s="2"/>
      <c r="E10" s="2"/>
      <c r="F10" s="2"/>
      <c r="G10" s="2"/>
      <c r="H10" s="2"/>
      <c r="I10" s="2"/>
      <c r="J10" s="2"/>
      <c r="K10" s="2"/>
      <c r="L10" s="2"/>
      <c r="M10" s="2"/>
      <c r="N10" s="2"/>
      <c r="O10" s="2"/>
      <c r="P10" s="2"/>
      <c r="Q10" s="2"/>
      <c r="R10" s="2"/>
      <c r="S10" s="2"/>
      <c r="T10" s="2"/>
      <c r="U10" s="2"/>
      <c r="V10" s="2"/>
      <c r="W10" s="2"/>
      <c r="X10" s="2"/>
      <c r="Y10" s="2"/>
      <c r="Z10" s="2"/>
    </row>
    <row r="11" ht="25.5" customHeight="1">
      <c r="A11" s="3"/>
      <c r="B11" s="9" t="s">
        <v>10</v>
      </c>
      <c r="C11" s="7" t="s">
        <v>11</v>
      </c>
      <c r="D11" s="2"/>
      <c r="E11" s="2"/>
      <c r="F11" s="2"/>
      <c r="G11" s="2"/>
      <c r="H11" s="2"/>
      <c r="I11" s="2"/>
      <c r="J11" s="2"/>
      <c r="K11" s="2"/>
      <c r="L11" s="2"/>
      <c r="M11" s="2"/>
      <c r="N11" s="2"/>
      <c r="O11" s="2"/>
      <c r="P11" s="2"/>
      <c r="Q11" s="2"/>
      <c r="R11" s="2"/>
      <c r="S11" s="2"/>
      <c r="T11" s="2"/>
      <c r="U11" s="2"/>
      <c r="V11" s="2"/>
      <c r="W11" s="2"/>
      <c r="X11" s="2"/>
      <c r="Y11" s="2"/>
      <c r="Z11" s="2"/>
    </row>
    <row r="12" ht="12.75" customHeight="1">
      <c r="A12" s="3"/>
      <c r="B12" s="10" t="s">
        <v>12</v>
      </c>
      <c r="C12" s="7" t="s">
        <v>13</v>
      </c>
      <c r="D12" s="2"/>
      <c r="E12" s="2"/>
      <c r="F12" s="2"/>
      <c r="G12" s="2"/>
      <c r="H12" s="2"/>
      <c r="I12" s="2"/>
      <c r="J12" s="2"/>
      <c r="K12" s="2"/>
      <c r="L12" s="2"/>
      <c r="M12" s="2"/>
      <c r="N12" s="2"/>
      <c r="O12" s="2"/>
      <c r="P12" s="2"/>
      <c r="Q12" s="2"/>
      <c r="R12" s="2"/>
      <c r="S12" s="2"/>
      <c r="T12" s="2"/>
      <c r="U12" s="2"/>
      <c r="V12" s="2"/>
      <c r="W12" s="2"/>
      <c r="X12" s="2"/>
      <c r="Y12" s="2"/>
      <c r="Z12" s="2"/>
    </row>
    <row r="13" ht="25.5" customHeight="1">
      <c r="A13" s="3"/>
      <c r="B13" s="11" t="s">
        <v>14</v>
      </c>
      <c r="C13" s="7" t="s">
        <v>15</v>
      </c>
      <c r="D13" s="2"/>
      <c r="E13" s="2"/>
      <c r="F13" s="2"/>
      <c r="G13" s="2"/>
      <c r="H13" s="2"/>
      <c r="I13" s="2"/>
      <c r="J13" s="2"/>
      <c r="K13" s="2"/>
      <c r="L13" s="2"/>
      <c r="M13" s="2"/>
      <c r="N13" s="2"/>
      <c r="O13" s="2"/>
      <c r="P13" s="2"/>
      <c r="Q13" s="2"/>
      <c r="R13" s="2"/>
      <c r="S13" s="2"/>
      <c r="T13" s="2"/>
      <c r="U13" s="2"/>
      <c r="V13" s="2"/>
      <c r="W13" s="2"/>
      <c r="X13" s="2"/>
      <c r="Y13" s="2"/>
      <c r="Z13" s="2"/>
    </row>
    <row r="14" ht="12.75" customHeight="1">
      <c r="A14" s="3"/>
      <c r="B14" s="12"/>
      <c r="C14" s="7"/>
      <c r="D14" s="2"/>
      <c r="E14" s="2"/>
      <c r="F14" s="2"/>
      <c r="G14" s="2"/>
      <c r="H14" s="2"/>
      <c r="I14" s="2"/>
      <c r="J14" s="2"/>
      <c r="K14" s="2"/>
      <c r="L14" s="2"/>
      <c r="M14" s="2"/>
      <c r="N14" s="2"/>
      <c r="O14" s="2"/>
      <c r="P14" s="2"/>
      <c r="Q14" s="2"/>
      <c r="R14" s="2"/>
      <c r="S14" s="2"/>
      <c r="T14" s="2"/>
      <c r="U14" s="2"/>
      <c r="V14" s="2"/>
      <c r="W14" s="2"/>
      <c r="X14" s="2"/>
      <c r="Y14" s="2"/>
      <c r="Z14" s="2"/>
    </row>
    <row r="15" ht="12.75" customHeight="1">
      <c r="A15" s="3"/>
      <c r="B15" s="2"/>
      <c r="C15" s="5"/>
      <c r="D15" s="2"/>
      <c r="E15" s="2"/>
      <c r="F15" s="2"/>
      <c r="G15" s="2"/>
      <c r="H15" s="2"/>
      <c r="I15" s="2"/>
      <c r="J15" s="2"/>
      <c r="K15" s="2"/>
      <c r="L15" s="2"/>
      <c r="M15" s="2"/>
      <c r="N15" s="2"/>
      <c r="O15" s="2"/>
      <c r="P15" s="2"/>
      <c r="Q15" s="2"/>
      <c r="R15" s="2"/>
      <c r="S15" s="2"/>
      <c r="T15" s="2"/>
      <c r="U15" s="2"/>
      <c r="V15" s="2"/>
      <c r="W15" s="2"/>
      <c r="X15" s="2"/>
      <c r="Y15" s="2"/>
      <c r="Z15" s="2"/>
    </row>
    <row r="16" ht="12.75" customHeight="1">
      <c r="A16" s="1" t="s">
        <v>16</v>
      </c>
      <c r="B16" s="2"/>
      <c r="C16" s="5"/>
      <c r="D16" s="2"/>
      <c r="E16" s="2"/>
      <c r="F16" s="2"/>
      <c r="G16" s="2"/>
      <c r="H16" s="2"/>
      <c r="I16" s="2"/>
      <c r="J16" s="2"/>
      <c r="K16" s="2"/>
      <c r="L16" s="2"/>
      <c r="M16" s="2"/>
      <c r="N16" s="2"/>
      <c r="O16" s="2"/>
      <c r="P16" s="2"/>
      <c r="Q16" s="2"/>
      <c r="R16" s="2"/>
      <c r="S16" s="2"/>
      <c r="T16" s="2"/>
      <c r="U16" s="2"/>
      <c r="V16" s="2"/>
      <c r="W16" s="2"/>
      <c r="X16" s="2"/>
      <c r="Y16" s="2"/>
      <c r="Z16" s="2"/>
    </row>
    <row r="17" ht="12.75" customHeight="1">
      <c r="A17" s="1"/>
      <c r="B17" s="7" t="s">
        <v>17</v>
      </c>
      <c r="D17" s="2"/>
      <c r="E17" s="2"/>
      <c r="F17" s="2"/>
      <c r="G17" s="2"/>
      <c r="H17" s="2"/>
      <c r="I17" s="2"/>
      <c r="J17" s="2"/>
      <c r="K17" s="2"/>
      <c r="L17" s="2"/>
      <c r="M17" s="2"/>
      <c r="N17" s="2"/>
      <c r="O17" s="2"/>
      <c r="P17" s="2"/>
      <c r="Q17" s="2"/>
      <c r="R17" s="2"/>
      <c r="S17" s="2"/>
      <c r="T17" s="2"/>
      <c r="U17" s="2"/>
      <c r="V17" s="2"/>
      <c r="W17" s="2"/>
      <c r="X17" s="2"/>
      <c r="Y17" s="2"/>
      <c r="Z17" s="2"/>
    </row>
    <row r="18" ht="12.75" customHeight="1">
      <c r="A18" s="1"/>
      <c r="B18" s="2"/>
      <c r="C18" s="5"/>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5"/>
      <c r="D19" s="2"/>
      <c r="E19" s="2"/>
      <c r="F19" s="2"/>
      <c r="G19" s="2"/>
      <c r="H19" s="2"/>
      <c r="I19" s="2"/>
      <c r="J19" s="2"/>
      <c r="K19" s="2"/>
      <c r="L19" s="2"/>
      <c r="M19" s="2"/>
      <c r="N19" s="2"/>
      <c r="O19" s="2"/>
      <c r="P19" s="2"/>
      <c r="Q19" s="2"/>
      <c r="R19" s="2"/>
      <c r="S19" s="2"/>
      <c r="T19" s="2"/>
      <c r="U19" s="2"/>
      <c r="V19" s="2"/>
      <c r="W19" s="2"/>
      <c r="X19" s="2"/>
      <c r="Y19" s="2"/>
      <c r="Z19" s="2"/>
    </row>
    <row r="20" ht="12.75" customHeight="1">
      <c r="A20" s="13">
        <v>1.0</v>
      </c>
      <c r="B20" s="13" t="s">
        <v>18</v>
      </c>
      <c r="C20" s="3"/>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t="s">
        <v>19</v>
      </c>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5"/>
      <c r="D22" s="2"/>
      <c r="E22" s="2"/>
      <c r="F22" s="2"/>
      <c r="G22" s="2"/>
      <c r="H22" s="2"/>
      <c r="I22" s="2"/>
      <c r="J22" s="2"/>
      <c r="K22" s="2"/>
      <c r="L22" s="2"/>
      <c r="M22" s="2"/>
      <c r="N22" s="2"/>
      <c r="O22" s="2"/>
      <c r="P22" s="2"/>
      <c r="Q22" s="2"/>
      <c r="R22" s="2"/>
      <c r="S22" s="2"/>
      <c r="T22" s="2"/>
      <c r="U22" s="2"/>
      <c r="V22" s="2"/>
      <c r="W22" s="2"/>
      <c r="X22" s="2"/>
      <c r="Y22" s="2"/>
      <c r="Z22" s="2"/>
    </row>
    <row r="23" ht="12.75" customHeight="1">
      <c r="A23" s="13">
        <v>2.0</v>
      </c>
      <c r="B23" s="13" t="s">
        <v>20</v>
      </c>
      <c r="C23" s="3"/>
      <c r="D23" s="2"/>
      <c r="E23" s="2"/>
      <c r="F23" s="2"/>
      <c r="G23" s="2"/>
      <c r="H23" s="2"/>
      <c r="I23" s="2"/>
      <c r="J23" s="2"/>
      <c r="K23" s="2"/>
      <c r="L23" s="2"/>
      <c r="M23" s="2"/>
      <c r="N23" s="2"/>
      <c r="O23" s="2"/>
      <c r="P23" s="2"/>
      <c r="Q23" s="2"/>
      <c r="R23" s="2"/>
      <c r="S23" s="2"/>
      <c r="T23" s="2"/>
      <c r="U23" s="2"/>
      <c r="V23" s="2"/>
      <c r="W23" s="2"/>
      <c r="X23" s="2"/>
      <c r="Y23" s="2"/>
      <c r="Z23" s="2"/>
    </row>
    <row r="24" ht="25.5" customHeight="1">
      <c r="A24" s="3"/>
      <c r="B24" s="2"/>
      <c r="C24" s="2" t="s">
        <v>21</v>
      </c>
      <c r="D24" s="2"/>
      <c r="E24" s="2"/>
      <c r="F24" s="2"/>
      <c r="G24" s="2"/>
      <c r="H24" s="2"/>
      <c r="I24" s="2"/>
      <c r="J24" s="2"/>
      <c r="K24" s="2"/>
      <c r="L24" s="2"/>
      <c r="M24" s="2"/>
      <c r="N24" s="2"/>
      <c r="O24" s="2"/>
      <c r="P24" s="2"/>
      <c r="Q24" s="2"/>
      <c r="R24" s="2"/>
      <c r="S24" s="2"/>
      <c r="T24" s="2"/>
      <c r="U24" s="2"/>
      <c r="V24" s="2"/>
      <c r="W24" s="2"/>
      <c r="X24" s="2"/>
      <c r="Y24" s="2"/>
      <c r="Z24" s="2"/>
    </row>
    <row r="25" ht="51.0" customHeight="1">
      <c r="A25" s="3"/>
      <c r="B25" s="2"/>
      <c r="C25" s="2" t="s">
        <v>22</v>
      </c>
      <c r="D25" s="2"/>
      <c r="E25" s="2"/>
      <c r="F25" s="2"/>
      <c r="G25" s="2"/>
      <c r="H25" s="2"/>
      <c r="I25" s="2"/>
      <c r="J25" s="2"/>
      <c r="K25" s="2"/>
      <c r="L25" s="2"/>
      <c r="M25" s="2"/>
      <c r="N25" s="2"/>
      <c r="O25" s="2"/>
      <c r="P25" s="2"/>
      <c r="Q25" s="2"/>
      <c r="R25" s="2"/>
      <c r="S25" s="2"/>
      <c r="T25" s="2"/>
      <c r="U25" s="2"/>
      <c r="V25" s="2"/>
      <c r="W25" s="2"/>
      <c r="X25" s="2"/>
      <c r="Y25" s="2"/>
      <c r="Z25" s="2"/>
    </row>
    <row r="26" ht="38.25" customHeight="1">
      <c r="A26" s="3"/>
      <c r="B26" s="2"/>
      <c r="C26" s="2" t="s">
        <v>23</v>
      </c>
      <c r="D26" s="2"/>
      <c r="E26" s="2"/>
      <c r="F26" s="2"/>
      <c r="G26" s="2"/>
      <c r="H26" s="2"/>
      <c r="I26" s="2"/>
      <c r="J26" s="2"/>
      <c r="K26" s="2"/>
      <c r="L26" s="2"/>
      <c r="M26" s="2"/>
      <c r="N26" s="2"/>
      <c r="O26" s="2"/>
      <c r="P26" s="2"/>
      <c r="Q26" s="2"/>
      <c r="R26" s="2"/>
      <c r="S26" s="2"/>
      <c r="T26" s="2"/>
      <c r="U26" s="2"/>
      <c r="V26" s="2"/>
      <c r="W26" s="2"/>
      <c r="X26" s="2"/>
      <c r="Y26" s="2"/>
      <c r="Z26" s="2"/>
    </row>
    <row r="27" ht="25.5" customHeight="1">
      <c r="A27" s="3"/>
      <c r="B27" s="2"/>
      <c r="C27" s="2" t="s">
        <v>24</v>
      </c>
      <c r="D27" s="2"/>
      <c r="E27" s="2"/>
      <c r="F27" s="2"/>
      <c r="G27" s="2"/>
      <c r="H27" s="2"/>
      <c r="I27" s="2"/>
      <c r="J27" s="2"/>
      <c r="K27" s="2"/>
      <c r="L27" s="2"/>
      <c r="M27" s="2"/>
      <c r="N27" s="2"/>
      <c r="O27" s="2"/>
      <c r="P27" s="2"/>
      <c r="Q27" s="2"/>
      <c r="R27" s="2"/>
      <c r="S27" s="2"/>
      <c r="T27" s="2"/>
      <c r="U27" s="2"/>
      <c r="V27" s="2"/>
      <c r="W27" s="2"/>
      <c r="X27" s="2"/>
      <c r="Y27" s="2"/>
      <c r="Z27" s="2"/>
    </row>
    <row r="28" ht="25.5" customHeight="1">
      <c r="A28" s="3"/>
      <c r="B28" s="2"/>
      <c r="C28" s="2" t="s">
        <v>25</v>
      </c>
      <c r="D28" s="2"/>
      <c r="E28" s="2"/>
      <c r="F28" s="2"/>
      <c r="G28" s="2"/>
      <c r="H28" s="2"/>
      <c r="I28" s="2"/>
      <c r="J28" s="2"/>
      <c r="K28" s="2"/>
      <c r="L28" s="2"/>
      <c r="M28" s="2"/>
      <c r="N28" s="2"/>
      <c r="O28" s="2"/>
      <c r="P28" s="2"/>
      <c r="Q28" s="2"/>
      <c r="R28" s="2"/>
      <c r="S28" s="2"/>
      <c r="T28" s="2"/>
      <c r="U28" s="2"/>
      <c r="V28" s="2"/>
      <c r="W28" s="2"/>
      <c r="X28" s="2"/>
      <c r="Y28" s="2"/>
      <c r="Z28" s="2"/>
    </row>
    <row r="29" ht="12.75" customHeight="1">
      <c r="A29" s="3"/>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3">
        <v>3.0</v>
      </c>
      <c r="B30" s="13" t="s">
        <v>26</v>
      </c>
      <c r="C30" s="13"/>
      <c r="D30" s="2"/>
      <c r="E30" s="2"/>
      <c r="F30" s="2"/>
      <c r="G30" s="2"/>
      <c r="H30" s="2"/>
      <c r="I30" s="2"/>
      <c r="J30" s="2"/>
      <c r="K30" s="2"/>
      <c r="L30" s="2"/>
      <c r="M30" s="2"/>
      <c r="N30" s="2"/>
      <c r="O30" s="2"/>
      <c r="P30" s="2"/>
      <c r="Q30" s="2"/>
      <c r="R30" s="2"/>
      <c r="S30" s="2"/>
      <c r="T30" s="2"/>
      <c r="U30" s="2"/>
      <c r="V30" s="2"/>
      <c r="W30" s="2"/>
      <c r="X30" s="2"/>
      <c r="Y30" s="2"/>
      <c r="Z30" s="2"/>
    </row>
    <row r="31" ht="43.5" customHeight="1">
      <c r="A31" s="3"/>
      <c r="B31" s="2"/>
      <c r="C31" s="2" t="s">
        <v>27</v>
      </c>
      <c r="D31" s="2"/>
      <c r="E31" s="2"/>
      <c r="F31" s="2"/>
      <c r="G31" s="2"/>
      <c r="H31" s="2"/>
      <c r="I31" s="2"/>
      <c r="J31" s="2"/>
      <c r="K31" s="2"/>
      <c r="L31" s="2"/>
      <c r="M31" s="2"/>
      <c r="N31" s="2"/>
      <c r="O31" s="2"/>
      <c r="P31" s="2"/>
      <c r="Q31" s="2"/>
      <c r="R31" s="2"/>
      <c r="S31" s="2"/>
      <c r="T31" s="2"/>
      <c r="U31" s="2"/>
      <c r="V31" s="2"/>
      <c r="W31" s="2"/>
      <c r="X31" s="2"/>
      <c r="Y31" s="2"/>
      <c r="Z31" s="2"/>
    </row>
    <row r="32" ht="12.75" customHeight="1">
      <c r="A32" s="3"/>
      <c r="B32" s="2"/>
      <c r="C32" s="2" t="s">
        <v>28</v>
      </c>
      <c r="D32" s="2"/>
      <c r="E32" s="2"/>
      <c r="F32" s="2"/>
      <c r="G32" s="2"/>
      <c r="H32" s="2"/>
      <c r="I32" s="2"/>
      <c r="J32" s="2"/>
      <c r="K32" s="2"/>
      <c r="L32" s="2"/>
      <c r="M32" s="2"/>
      <c r="N32" s="2"/>
      <c r="O32" s="2"/>
      <c r="P32" s="2"/>
      <c r="Q32" s="2"/>
      <c r="R32" s="2"/>
      <c r="S32" s="2"/>
      <c r="T32" s="2"/>
      <c r="U32" s="2"/>
      <c r="V32" s="2"/>
      <c r="W32" s="2"/>
      <c r="X32" s="2"/>
      <c r="Y32" s="2"/>
      <c r="Z32" s="2"/>
    </row>
    <row r="33" ht="25.5" customHeight="1">
      <c r="A33" s="3"/>
      <c r="B33" s="2"/>
      <c r="C33" s="2" t="s">
        <v>29</v>
      </c>
      <c r="D33" s="2"/>
      <c r="E33" s="2"/>
      <c r="F33" s="2"/>
      <c r="G33" s="2"/>
      <c r="H33" s="2"/>
      <c r="I33" s="2"/>
      <c r="J33" s="2"/>
      <c r="K33" s="2"/>
      <c r="L33" s="2"/>
      <c r="M33" s="2"/>
      <c r="N33" s="2"/>
      <c r="O33" s="2"/>
      <c r="P33" s="2"/>
      <c r="Q33" s="2"/>
      <c r="R33" s="2"/>
      <c r="S33" s="2"/>
      <c r="T33" s="2"/>
      <c r="U33" s="2"/>
      <c r="V33" s="2"/>
      <c r="W33" s="2"/>
      <c r="X33" s="2"/>
      <c r="Y33" s="2"/>
      <c r="Z33" s="2"/>
    </row>
    <row r="34" ht="12.75" customHeight="1">
      <c r="A34" s="3"/>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3">
        <v>4.0</v>
      </c>
      <c r="B35" s="13" t="s">
        <v>30</v>
      </c>
      <c r="C35" s="13"/>
      <c r="D35" s="2"/>
      <c r="E35" s="2"/>
      <c r="F35" s="2"/>
      <c r="G35" s="2"/>
      <c r="H35" s="2"/>
      <c r="I35" s="2"/>
      <c r="J35" s="2"/>
      <c r="K35" s="2"/>
      <c r="L35" s="2"/>
      <c r="M35" s="2"/>
      <c r="N35" s="2"/>
      <c r="O35" s="2"/>
      <c r="P35" s="2"/>
      <c r="Q35" s="2"/>
      <c r="R35" s="2"/>
      <c r="S35" s="2"/>
      <c r="T35" s="2"/>
      <c r="U35" s="2"/>
      <c r="V35" s="2"/>
      <c r="W35" s="2"/>
      <c r="X35" s="2"/>
      <c r="Y35" s="2"/>
      <c r="Z35" s="2"/>
    </row>
    <row r="36" ht="25.5" customHeight="1">
      <c r="A36" s="3"/>
      <c r="B36" s="2"/>
      <c r="C36" s="2" t="s">
        <v>31</v>
      </c>
      <c r="D36" s="2"/>
      <c r="E36" s="2"/>
      <c r="F36" s="2"/>
      <c r="G36" s="2"/>
      <c r="H36" s="2"/>
      <c r="I36" s="2"/>
      <c r="J36" s="2"/>
      <c r="K36" s="2"/>
      <c r="L36" s="2"/>
      <c r="M36" s="2"/>
      <c r="N36" s="2"/>
      <c r="O36" s="2"/>
      <c r="P36" s="2"/>
      <c r="Q36" s="2"/>
      <c r="R36" s="2"/>
      <c r="S36" s="2"/>
      <c r="T36" s="2"/>
      <c r="U36" s="2"/>
      <c r="V36" s="2"/>
      <c r="W36" s="2"/>
      <c r="X36" s="2"/>
      <c r="Y36" s="2"/>
      <c r="Z36" s="2"/>
    </row>
    <row r="37" ht="12.75" customHeight="1">
      <c r="A37" s="3"/>
      <c r="B37" s="2"/>
      <c r="C37" s="2"/>
      <c r="D37" s="2"/>
      <c r="E37" s="2"/>
      <c r="F37" s="2"/>
      <c r="G37" s="2"/>
      <c r="H37" s="2"/>
      <c r="I37" s="2"/>
      <c r="J37" s="2"/>
      <c r="K37" s="2"/>
      <c r="L37" s="2"/>
      <c r="M37" s="2"/>
      <c r="N37" s="2"/>
      <c r="O37" s="2"/>
      <c r="P37" s="2"/>
      <c r="Q37" s="2"/>
      <c r="R37" s="2"/>
      <c r="S37" s="2"/>
      <c r="T37" s="2"/>
      <c r="U37" s="2"/>
      <c r="V37" s="2"/>
      <c r="W37" s="2"/>
      <c r="X37" s="2"/>
      <c r="Y37" s="2"/>
      <c r="Z37" s="2"/>
    </row>
    <row r="38" ht="25.5" customHeight="1">
      <c r="A38" s="3"/>
      <c r="B38" s="2"/>
      <c r="C38" s="2" t="s">
        <v>32</v>
      </c>
      <c r="D38" s="2"/>
      <c r="E38" s="2"/>
      <c r="F38" s="2"/>
      <c r="G38" s="2"/>
      <c r="H38" s="2"/>
      <c r="I38" s="2"/>
      <c r="J38" s="2"/>
      <c r="K38" s="2"/>
      <c r="L38" s="2"/>
      <c r="M38" s="2"/>
      <c r="N38" s="2"/>
      <c r="O38" s="2"/>
      <c r="P38" s="2"/>
      <c r="Q38" s="2"/>
      <c r="R38" s="2"/>
      <c r="S38" s="2"/>
      <c r="T38" s="2"/>
      <c r="U38" s="2"/>
      <c r="V38" s="2"/>
      <c r="W38" s="2"/>
      <c r="X38" s="2"/>
      <c r="Y38" s="2"/>
      <c r="Z38" s="2"/>
    </row>
    <row r="39" ht="12.75" customHeight="1">
      <c r="A39" s="3"/>
      <c r="B39" s="2"/>
      <c r="C39" s="2"/>
      <c r="D39" s="2"/>
      <c r="E39" s="2"/>
      <c r="F39" s="2"/>
      <c r="G39" s="2"/>
      <c r="H39" s="2"/>
      <c r="I39" s="2"/>
      <c r="J39" s="2"/>
      <c r="K39" s="2"/>
      <c r="L39" s="2"/>
      <c r="M39" s="2"/>
      <c r="N39" s="2"/>
      <c r="O39" s="2"/>
      <c r="P39" s="2"/>
      <c r="Q39" s="2"/>
      <c r="R39" s="2"/>
      <c r="S39" s="2"/>
      <c r="T39" s="2"/>
      <c r="U39" s="2"/>
      <c r="V39" s="2"/>
      <c r="W39" s="2"/>
      <c r="X39" s="2"/>
      <c r="Y39" s="2"/>
      <c r="Z39" s="2"/>
    </row>
    <row r="40" ht="25.5" customHeight="1">
      <c r="A40" s="3"/>
      <c r="B40" s="2"/>
      <c r="C40" s="2" t="s">
        <v>33</v>
      </c>
      <c r="D40" s="2"/>
      <c r="E40" s="2"/>
      <c r="F40" s="2"/>
      <c r="G40" s="2"/>
      <c r="H40" s="2"/>
      <c r="I40" s="2"/>
      <c r="J40" s="2"/>
      <c r="K40" s="2"/>
      <c r="L40" s="2"/>
      <c r="M40" s="2"/>
      <c r="N40" s="2"/>
      <c r="O40" s="2"/>
      <c r="P40" s="2"/>
      <c r="Q40" s="2"/>
      <c r="R40" s="2"/>
      <c r="S40" s="2"/>
      <c r="T40" s="2"/>
      <c r="U40" s="2"/>
      <c r="V40" s="2"/>
      <c r="W40" s="2"/>
      <c r="X40" s="2"/>
      <c r="Y40" s="2"/>
      <c r="Z40" s="2"/>
    </row>
    <row r="41" ht="12.75" customHeight="1">
      <c r="A41" s="3"/>
      <c r="B41" s="2"/>
      <c r="C41" s="2" t="s">
        <v>34</v>
      </c>
      <c r="D41" s="2"/>
      <c r="E41" s="2"/>
      <c r="F41" s="2"/>
      <c r="G41" s="2"/>
      <c r="H41" s="2"/>
      <c r="I41" s="2"/>
      <c r="J41" s="2"/>
      <c r="K41" s="2"/>
      <c r="L41" s="2"/>
      <c r="M41" s="2"/>
      <c r="N41" s="2"/>
      <c r="O41" s="2"/>
      <c r="P41" s="2"/>
      <c r="Q41" s="2"/>
      <c r="R41" s="2"/>
      <c r="S41" s="2"/>
      <c r="T41" s="2"/>
      <c r="U41" s="2"/>
      <c r="V41" s="2"/>
      <c r="W41" s="2"/>
      <c r="X41" s="2"/>
      <c r="Y41" s="2"/>
      <c r="Z41" s="2"/>
    </row>
    <row r="42" ht="12.75" customHeight="1">
      <c r="A42" s="3"/>
      <c r="B42" s="2"/>
      <c r="C42" s="2" t="s">
        <v>35</v>
      </c>
      <c r="D42" s="2"/>
      <c r="E42" s="2"/>
      <c r="F42" s="2"/>
      <c r="G42" s="2"/>
      <c r="H42" s="2"/>
      <c r="I42" s="2"/>
      <c r="J42" s="2"/>
      <c r="K42" s="2"/>
      <c r="L42" s="2"/>
      <c r="M42" s="2"/>
      <c r="N42" s="2"/>
      <c r="O42" s="2"/>
      <c r="P42" s="2"/>
      <c r="Q42" s="2"/>
      <c r="R42" s="2"/>
      <c r="S42" s="2"/>
      <c r="T42" s="2"/>
      <c r="U42" s="2"/>
      <c r="V42" s="2"/>
      <c r="W42" s="2"/>
      <c r="X42" s="2"/>
      <c r="Y42" s="2"/>
      <c r="Z42" s="2"/>
    </row>
    <row r="43" ht="12.75" customHeight="1">
      <c r="A43" s="3"/>
      <c r="B43" s="2"/>
      <c r="C43" s="2" t="s">
        <v>36</v>
      </c>
      <c r="D43" s="2"/>
      <c r="E43" s="2"/>
      <c r="F43" s="2"/>
      <c r="G43" s="2"/>
      <c r="H43" s="2"/>
      <c r="I43" s="2"/>
      <c r="J43" s="2"/>
      <c r="K43" s="2"/>
      <c r="L43" s="2"/>
      <c r="M43" s="2"/>
      <c r="N43" s="2"/>
      <c r="O43" s="2"/>
      <c r="P43" s="2"/>
      <c r="Q43" s="2"/>
      <c r="R43" s="2"/>
      <c r="S43" s="2"/>
      <c r="T43" s="2"/>
      <c r="U43" s="2"/>
      <c r="V43" s="2"/>
      <c r="W43" s="2"/>
      <c r="X43" s="2"/>
      <c r="Y43" s="2"/>
      <c r="Z43" s="2"/>
    </row>
    <row r="44" ht="12.75" customHeight="1">
      <c r="A44" s="3"/>
      <c r="B44" s="2"/>
      <c r="C44" s="2" t="s">
        <v>37</v>
      </c>
      <c r="D44" s="2"/>
      <c r="E44" s="2"/>
      <c r="F44" s="2"/>
      <c r="G44" s="2"/>
      <c r="H44" s="2"/>
      <c r="I44" s="2"/>
      <c r="J44" s="2"/>
      <c r="K44" s="2"/>
      <c r="L44" s="2"/>
      <c r="M44" s="2"/>
      <c r="N44" s="2"/>
      <c r="O44" s="2"/>
      <c r="P44" s="2"/>
      <c r="Q44" s="2"/>
      <c r="R44" s="2"/>
      <c r="S44" s="2"/>
      <c r="T44" s="2"/>
      <c r="U44" s="2"/>
      <c r="V44" s="2"/>
      <c r="W44" s="2"/>
      <c r="X44" s="2"/>
      <c r="Y44" s="2"/>
      <c r="Z44" s="2"/>
    </row>
    <row r="45" ht="25.5" customHeight="1">
      <c r="A45" s="3"/>
      <c r="B45" s="2"/>
      <c r="C45" s="2" t="s">
        <v>38</v>
      </c>
      <c r="D45" s="2"/>
      <c r="E45" s="2"/>
      <c r="F45" s="2"/>
      <c r="G45" s="2"/>
      <c r="H45" s="2"/>
      <c r="I45" s="2"/>
      <c r="J45" s="2"/>
      <c r="K45" s="2"/>
      <c r="L45" s="2"/>
      <c r="M45" s="2"/>
      <c r="N45" s="2"/>
      <c r="O45" s="2"/>
      <c r="P45" s="2"/>
      <c r="Q45" s="2"/>
      <c r="R45" s="2"/>
      <c r="S45" s="2"/>
      <c r="T45" s="2"/>
      <c r="U45" s="2"/>
      <c r="V45" s="2"/>
      <c r="W45" s="2"/>
      <c r="X45" s="2"/>
      <c r="Y45" s="2"/>
      <c r="Z45" s="2"/>
    </row>
    <row r="46" ht="12.75" customHeight="1">
      <c r="A46" s="3"/>
      <c r="B46" s="2"/>
      <c r="C46" s="2" t="s">
        <v>39</v>
      </c>
      <c r="D46" s="2"/>
      <c r="E46" s="2"/>
      <c r="F46" s="2"/>
      <c r="G46" s="2"/>
      <c r="H46" s="2"/>
      <c r="I46" s="2"/>
      <c r="J46" s="2"/>
      <c r="K46" s="2"/>
      <c r="L46" s="2"/>
      <c r="M46" s="2"/>
      <c r="N46" s="2"/>
      <c r="O46" s="2"/>
      <c r="P46" s="2"/>
      <c r="Q46" s="2"/>
      <c r="R46" s="2"/>
      <c r="S46" s="2"/>
      <c r="T46" s="2"/>
      <c r="U46" s="2"/>
      <c r="V46" s="2"/>
      <c r="W46" s="2"/>
      <c r="X46" s="2"/>
      <c r="Y46" s="2"/>
      <c r="Z46" s="2"/>
    </row>
    <row r="47" ht="12.75" customHeight="1">
      <c r="A47" s="3"/>
      <c r="B47" s="2"/>
      <c r="C47" s="2"/>
      <c r="D47" s="2"/>
      <c r="E47" s="2"/>
      <c r="F47" s="2"/>
      <c r="G47" s="2"/>
      <c r="H47" s="2"/>
      <c r="I47" s="2"/>
      <c r="J47" s="2"/>
      <c r="K47" s="2"/>
      <c r="L47" s="2"/>
      <c r="M47" s="2"/>
      <c r="N47" s="2"/>
      <c r="O47" s="2"/>
      <c r="P47" s="2"/>
      <c r="Q47" s="2"/>
      <c r="R47" s="2"/>
      <c r="S47" s="2"/>
      <c r="T47" s="2"/>
      <c r="U47" s="2"/>
      <c r="V47" s="2"/>
      <c r="W47" s="2"/>
      <c r="X47" s="2"/>
      <c r="Y47" s="2"/>
      <c r="Z47" s="2"/>
    </row>
    <row r="48" ht="25.5" customHeight="1">
      <c r="A48" s="3"/>
      <c r="B48" s="2"/>
      <c r="C48" s="2" t="s">
        <v>40</v>
      </c>
      <c r="D48" s="2"/>
      <c r="E48" s="2"/>
      <c r="F48" s="2"/>
      <c r="G48" s="2"/>
      <c r="H48" s="2"/>
      <c r="I48" s="2"/>
      <c r="J48" s="2"/>
      <c r="K48" s="2"/>
      <c r="L48" s="2"/>
      <c r="M48" s="2"/>
      <c r="N48" s="2"/>
      <c r="O48" s="2"/>
      <c r="P48" s="2"/>
      <c r="Q48" s="2"/>
      <c r="R48" s="2"/>
      <c r="S48" s="2"/>
      <c r="T48" s="2"/>
      <c r="U48" s="2"/>
      <c r="V48" s="2"/>
      <c r="W48" s="2"/>
      <c r="X48" s="2"/>
      <c r="Y48" s="2"/>
      <c r="Z48" s="2"/>
    </row>
    <row r="49" ht="25.5" customHeight="1">
      <c r="A49" s="3"/>
      <c r="B49" s="2"/>
      <c r="C49" s="2" t="s">
        <v>41</v>
      </c>
      <c r="D49" s="2"/>
      <c r="E49" s="2"/>
      <c r="F49" s="2"/>
      <c r="G49" s="2"/>
      <c r="H49" s="2"/>
      <c r="I49" s="2"/>
      <c r="J49" s="2"/>
      <c r="K49" s="2"/>
      <c r="L49" s="2"/>
      <c r="M49" s="2"/>
      <c r="N49" s="2"/>
      <c r="O49" s="2"/>
      <c r="P49" s="2"/>
      <c r="Q49" s="2"/>
      <c r="R49" s="2"/>
      <c r="S49" s="2"/>
      <c r="T49" s="2"/>
      <c r="U49" s="2"/>
      <c r="V49" s="2"/>
      <c r="W49" s="2"/>
      <c r="X49" s="2"/>
      <c r="Y49" s="2"/>
      <c r="Z49" s="2"/>
    </row>
    <row r="50" ht="12.75" customHeight="1">
      <c r="A50" s="3"/>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3"/>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3">
        <v>5.0</v>
      </c>
      <c r="B52" s="13" t="s">
        <v>42</v>
      </c>
      <c r="C52" s="2"/>
      <c r="D52" s="2"/>
      <c r="E52" s="2"/>
      <c r="F52" s="2"/>
      <c r="G52" s="2"/>
      <c r="H52" s="2"/>
      <c r="I52" s="2"/>
      <c r="J52" s="2"/>
      <c r="K52" s="2"/>
      <c r="L52" s="2"/>
      <c r="M52" s="2"/>
      <c r="N52" s="2"/>
      <c r="O52" s="2"/>
      <c r="P52" s="2"/>
      <c r="Q52" s="2"/>
      <c r="R52" s="2"/>
      <c r="S52" s="2"/>
      <c r="T52" s="2"/>
      <c r="U52" s="2"/>
      <c r="V52" s="2"/>
      <c r="W52" s="2"/>
      <c r="X52" s="2"/>
      <c r="Y52" s="2"/>
      <c r="Z52" s="2"/>
    </row>
    <row r="53" ht="25.5" customHeight="1">
      <c r="A53" s="3"/>
      <c r="B53" s="2"/>
      <c r="C53" s="2" t="s">
        <v>43</v>
      </c>
      <c r="D53" s="2"/>
      <c r="E53" s="2"/>
      <c r="F53" s="2"/>
      <c r="G53" s="2"/>
      <c r="H53" s="2"/>
      <c r="I53" s="2"/>
      <c r="J53" s="2"/>
      <c r="K53" s="2"/>
      <c r="L53" s="2"/>
      <c r="M53" s="2"/>
      <c r="N53" s="2"/>
      <c r="O53" s="2"/>
      <c r="P53" s="2"/>
      <c r="Q53" s="2"/>
      <c r="R53" s="2"/>
      <c r="S53" s="2"/>
      <c r="T53" s="2"/>
      <c r="U53" s="2"/>
      <c r="V53" s="2"/>
      <c r="W53" s="2"/>
      <c r="X53" s="2"/>
      <c r="Y53" s="2"/>
      <c r="Z53" s="2"/>
    </row>
    <row r="54" ht="25.5" customHeight="1">
      <c r="A54" s="3"/>
      <c r="B54" s="2"/>
      <c r="C54" s="2" t="s">
        <v>44</v>
      </c>
      <c r="D54" s="2"/>
      <c r="E54" s="2"/>
      <c r="F54" s="2"/>
      <c r="G54" s="2"/>
      <c r="H54" s="2"/>
      <c r="I54" s="2"/>
      <c r="J54" s="2"/>
      <c r="K54" s="2"/>
      <c r="L54" s="2"/>
      <c r="M54" s="2"/>
      <c r="N54" s="2"/>
      <c r="O54" s="2"/>
      <c r="P54" s="2"/>
      <c r="Q54" s="2"/>
      <c r="R54" s="2"/>
      <c r="S54" s="2"/>
      <c r="T54" s="2"/>
      <c r="U54" s="2"/>
      <c r="V54" s="2"/>
      <c r="W54" s="2"/>
      <c r="X54" s="2"/>
      <c r="Y54" s="2"/>
      <c r="Z54" s="2"/>
    </row>
    <row r="55" ht="25.5" customHeight="1">
      <c r="A55" s="3"/>
      <c r="B55" s="2"/>
      <c r="C55" s="2" t="s">
        <v>45</v>
      </c>
      <c r="D55" s="2"/>
      <c r="E55" s="2"/>
      <c r="F55" s="2"/>
      <c r="G55" s="2"/>
      <c r="H55" s="2"/>
      <c r="I55" s="2"/>
      <c r="J55" s="2"/>
      <c r="K55" s="2"/>
      <c r="L55" s="2"/>
      <c r="M55" s="2"/>
      <c r="N55" s="2"/>
      <c r="O55" s="2"/>
      <c r="P55" s="2"/>
      <c r="Q55" s="2"/>
      <c r="R55" s="2"/>
      <c r="S55" s="2"/>
      <c r="T55" s="2"/>
      <c r="U55" s="2"/>
      <c r="V55" s="2"/>
      <c r="W55" s="2"/>
      <c r="X55" s="2"/>
      <c r="Y55" s="2"/>
      <c r="Z55" s="2"/>
    </row>
    <row r="56" ht="13.5" customHeight="1">
      <c r="A56" s="3"/>
      <c r="B56" s="2"/>
      <c r="C56" s="2" t="s">
        <v>46</v>
      </c>
      <c r="D56" s="2"/>
      <c r="E56" s="2"/>
      <c r="F56" s="2"/>
      <c r="G56" s="2"/>
      <c r="H56" s="2"/>
      <c r="I56" s="2"/>
      <c r="J56" s="2"/>
      <c r="K56" s="2"/>
      <c r="L56" s="2"/>
      <c r="M56" s="2"/>
      <c r="N56" s="2"/>
      <c r="O56" s="2"/>
      <c r="P56" s="2"/>
      <c r="Q56" s="2"/>
      <c r="R56" s="2"/>
      <c r="S56" s="2"/>
      <c r="T56" s="2"/>
      <c r="U56" s="2"/>
      <c r="V56" s="2"/>
      <c r="W56" s="2"/>
      <c r="X56" s="2"/>
      <c r="Y56" s="2"/>
      <c r="Z56" s="2"/>
    </row>
    <row r="57" ht="12.75" customHeight="1">
      <c r="A57" s="3"/>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t="s">
        <v>47</v>
      </c>
      <c r="B58" s="2"/>
      <c r="C58" s="2"/>
      <c r="D58" s="2"/>
      <c r="E58" s="2"/>
      <c r="F58" s="2"/>
      <c r="G58" s="2"/>
      <c r="H58" s="2"/>
      <c r="I58" s="2"/>
      <c r="J58" s="2"/>
      <c r="K58" s="2"/>
      <c r="L58" s="2"/>
      <c r="M58" s="2"/>
      <c r="N58" s="2"/>
      <c r="O58" s="2"/>
      <c r="P58" s="2"/>
      <c r="Q58" s="2"/>
      <c r="R58" s="2"/>
      <c r="S58" s="2"/>
      <c r="T58" s="2"/>
      <c r="U58" s="2"/>
      <c r="V58" s="2"/>
      <c r="W58" s="2"/>
      <c r="X58" s="2"/>
      <c r="Y58" s="2"/>
      <c r="Z58" s="2"/>
    </row>
    <row r="59" ht="38.25" customHeight="1">
      <c r="A59" s="3"/>
      <c r="B59" s="2"/>
      <c r="C59" s="2" t="s">
        <v>48</v>
      </c>
      <c r="D59" s="2"/>
      <c r="E59" s="2"/>
      <c r="F59" s="2"/>
      <c r="G59" s="2"/>
      <c r="H59" s="2"/>
      <c r="I59" s="2"/>
      <c r="J59" s="2"/>
      <c r="K59" s="2"/>
      <c r="L59" s="2"/>
      <c r="M59" s="2"/>
      <c r="N59" s="2"/>
      <c r="O59" s="2"/>
      <c r="P59" s="2"/>
      <c r="Q59" s="2"/>
      <c r="R59" s="2"/>
      <c r="S59" s="2"/>
      <c r="T59" s="2"/>
      <c r="U59" s="2"/>
      <c r="V59" s="2"/>
      <c r="W59" s="2"/>
      <c r="X59" s="2"/>
      <c r="Y59" s="2"/>
      <c r="Z59" s="2"/>
    </row>
    <row r="60" ht="12.75" customHeight="1">
      <c r="A60" s="3"/>
      <c r="B60" s="2"/>
      <c r="C60" s="2"/>
      <c r="D60" s="2"/>
      <c r="E60" s="2"/>
      <c r="F60" s="2"/>
      <c r="G60" s="2"/>
      <c r="H60" s="2"/>
      <c r="I60" s="2"/>
      <c r="J60" s="2"/>
      <c r="K60" s="2"/>
      <c r="L60" s="2"/>
      <c r="M60" s="2"/>
      <c r="N60" s="2"/>
      <c r="O60" s="2"/>
      <c r="P60" s="2"/>
      <c r="Q60" s="2"/>
      <c r="R60" s="2"/>
      <c r="S60" s="2"/>
      <c r="T60" s="2"/>
      <c r="U60" s="2"/>
      <c r="V60" s="2"/>
      <c r="W60" s="2"/>
      <c r="X60" s="2"/>
      <c r="Y60" s="2"/>
      <c r="Z60" s="2"/>
    </row>
    <row r="61" ht="25.5" customHeight="1">
      <c r="A61" s="3"/>
      <c r="B61" s="2"/>
      <c r="C61" s="2" t="s">
        <v>49</v>
      </c>
      <c r="D61" s="2"/>
      <c r="E61" s="2"/>
      <c r="F61" s="2"/>
      <c r="G61" s="2"/>
      <c r="H61" s="2"/>
      <c r="I61" s="2"/>
      <c r="J61" s="2"/>
      <c r="K61" s="2"/>
      <c r="L61" s="2"/>
      <c r="M61" s="2"/>
      <c r="N61" s="2"/>
      <c r="O61" s="2"/>
      <c r="P61" s="2"/>
      <c r="Q61" s="2"/>
      <c r="R61" s="2"/>
      <c r="S61" s="2"/>
      <c r="T61" s="2"/>
      <c r="U61" s="2"/>
      <c r="V61" s="2"/>
      <c r="W61" s="2"/>
      <c r="X61" s="2"/>
      <c r="Y61" s="2"/>
      <c r="Z61" s="2"/>
    </row>
    <row r="62" ht="12.75" customHeight="1">
      <c r="A62" s="3"/>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3"/>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3"/>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3"/>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3"/>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3"/>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3"/>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3"/>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3"/>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3"/>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3"/>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3"/>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3"/>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3"/>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3"/>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3"/>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3"/>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3"/>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3"/>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3"/>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3"/>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3"/>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3"/>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3"/>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3"/>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3"/>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3"/>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3"/>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3"/>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3"/>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3"/>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3"/>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3"/>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3"/>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3"/>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3"/>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3"/>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3"/>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3"/>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3"/>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3"/>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3"/>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3"/>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3"/>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3"/>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3"/>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3"/>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3"/>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3"/>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3"/>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3"/>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3"/>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3"/>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3"/>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3"/>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3"/>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3"/>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3"/>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3"/>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3"/>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3"/>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3"/>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3"/>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3"/>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3"/>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3"/>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3"/>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3"/>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3"/>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3"/>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3"/>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3"/>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3"/>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3"/>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3"/>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3"/>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3"/>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3"/>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3"/>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3"/>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3"/>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3"/>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3"/>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3"/>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3"/>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3"/>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3"/>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3"/>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3"/>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3"/>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3"/>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3"/>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3"/>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3"/>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3"/>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3"/>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3"/>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3"/>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3"/>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3"/>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3"/>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3"/>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3"/>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3"/>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3"/>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3"/>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3"/>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3"/>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3"/>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3"/>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3"/>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3"/>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3"/>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3"/>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3"/>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3"/>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3"/>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3"/>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3"/>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3"/>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3"/>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3"/>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3"/>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3"/>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3"/>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3"/>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3"/>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3"/>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3"/>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3"/>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3"/>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3"/>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3"/>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3"/>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3"/>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3"/>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3"/>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3"/>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3"/>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3"/>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3"/>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3"/>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3"/>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3"/>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3"/>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3"/>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3"/>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3"/>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3"/>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3"/>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3"/>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3"/>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3"/>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3"/>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3"/>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3"/>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3"/>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3"/>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3"/>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3"/>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3"/>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3"/>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3"/>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3"/>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3"/>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3"/>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3"/>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3"/>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3"/>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3"/>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3"/>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3"/>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3"/>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3"/>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3"/>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3"/>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3"/>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3"/>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3"/>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3"/>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3"/>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3"/>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3"/>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3"/>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3"/>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3"/>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3"/>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3"/>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3"/>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3"/>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3"/>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3"/>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3"/>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3"/>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3"/>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3"/>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3"/>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3"/>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3"/>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3"/>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3"/>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3"/>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3"/>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3"/>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3"/>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3"/>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3"/>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3"/>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3"/>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3"/>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3"/>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3"/>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3"/>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3"/>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3"/>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3"/>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3"/>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3"/>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3"/>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3"/>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3"/>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3"/>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3"/>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3"/>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3"/>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3"/>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3"/>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3"/>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3"/>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3"/>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3"/>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3"/>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3"/>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3"/>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3"/>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3"/>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3"/>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3"/>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3"/>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3"/>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3"/>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3"/>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3"/>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3"/>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3"/>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3"/>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3"/>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3"/>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3"/>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3"/>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3"/>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3"/>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3"/>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3"/>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3"/>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3"/>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3"/>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3"/>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3"/>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3"/>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3"/>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3"/>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3"/>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3"/>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3"/>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3"/>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3"/>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3"/>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3"/>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3"/>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3"/>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3"/>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3"/>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3"/>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3"/>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3"/>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3"/>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3"/>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3"/>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3"/>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3"/>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3"/>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3"/>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3"/>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3"/>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3"/>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3"/>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3"/>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3"/>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3"/>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3"/>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3"/>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3"/>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3"/>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3"/>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3"/>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3"/>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3"/>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3"/>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3"/>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3"/>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3"/>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3"/>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3"/>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3"/>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3"/>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3"/>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3"/>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3"/>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3"/>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3"/>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3"/>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3"/>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3"/>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3"/>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3"/>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3"/>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3"/>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3"/>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3"/>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3"/>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3"/>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3"/>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3"/>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3"/>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3"/>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3"/>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3"/>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3"/>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3"/>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3"/>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3"/>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3"/>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3"/>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3"/>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3"/>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3"/>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3"/>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3"/>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3"/>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3"/>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3"/>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3"/>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3"/>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3"/>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3"/>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3"/>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3"/>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3"/>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3"/>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3"/>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3"/>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3"/>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3"/>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3"/>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3"/>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3"/>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3"/>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3"/>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3"/>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3"/>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3"/>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3"/>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3"/>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3"/>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3"/>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3"/>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3"/>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3"/>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3"/>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3"/>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3"/>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3"/>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3"/>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3"/>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3"/>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3"/>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3"/>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3"/>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3"/>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3"/>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3"/>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3"/>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3"/>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3"/>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3"/>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3"/>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3"/>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3"/>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3"/>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3"/>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3"/>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3"/>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3"/>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3"/>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3"/>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3"/>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3"/>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3"/>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3"/>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3"/>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3"/>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3"/>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3"/>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3"/>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3"/>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3"/>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3"/>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3"/>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3"/>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3"/>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3"/>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3"/>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3"/>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3"/>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3"/>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3"/>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3"/>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3"/>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3"/>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3"/>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3"/>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3"/>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3"/>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3"/>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3"/>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3"/>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3"/>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3"/>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3"/>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3"/>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3"/>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3"/>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3"/>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3"/>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3"/>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3"/>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3"/>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3"/>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3"/>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3"/>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3"/>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3"/>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3"/>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3"/>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3"/>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3"/>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3"/>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3"/>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3"/>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3"/>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3"/>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3"/>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3"/>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3"/>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3"/>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3"/>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3"/>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3"/>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3"/>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3"/>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3"/>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3"/>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3"/>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3"/>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3"/>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3"/>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3"/>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3"/>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3"/>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3"/>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3"/>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3"/>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3"/>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3"/>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3"/>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3"/>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3"/>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3"/>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3"/>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3"/>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3"/>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3"/>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3"/>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3"/>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3"/>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3"/>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3"/>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3"/>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3"/>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3"/>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3"/>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3"/>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3"/>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3"/>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3"/>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3"/>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3"/>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3"/>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3"/>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3"/>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3"/>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3"/>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3"/>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3"/>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3"/>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3"/>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3"/>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3"/>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3"/>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3"/>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3"/>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3"/>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3"/>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3"/>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3"/>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3"/>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3"/>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3"/>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3"/>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3"/>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3"/>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3"/>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3"/>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3"/>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3"/>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3"/>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3"/>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3"/>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3"/>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3"/>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3"/>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3"/>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3"/>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3"/>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3"/>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3"/>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3"/>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3"/>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3"/>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3"/>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3"/>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3"/>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3"/>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3"/>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3"/>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3"/>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3"/>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3"/>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3"/>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3"/>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3"/>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3"/>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3"/>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3"/>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3"/>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3"/>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3"/>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3"/>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3"/>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3"/>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3"/>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3"/>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3"/>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3"/>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3"/>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3"/>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3"/>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3"/>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3"/>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3"/>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3"/>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3"/>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3"/>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3"/>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3"/>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3"/>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3"/>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3"/>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3"/>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3"/>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3"/>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3"/>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3"/>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3"/>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3"/>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3"/>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3"/>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3"/>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3"/>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3"/>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3"/>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3"/>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3"/>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3"/>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3"/>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3"/>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3"/>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3"/>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3"/>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3"/>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3"/>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3"/>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3"/>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3"/>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3"/>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3"/>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3"/>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3"/>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3"/>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3"/>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3"/>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3"/>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3"/>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3"/>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3"/>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3"/>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3"/>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3"/>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3"/>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3"/>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3"/>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3"/>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3"/>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3"/>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3"/>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3"/>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3"/>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3"/>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3"/>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3"/>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3"/>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3"/>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3"/>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3"/>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3"/>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3"/>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3"/>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3"/>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3"/>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3"/>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3"/>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3"/>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3"/>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3"/>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3"/>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3"/>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3"/>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3"/>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3"/>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3"/>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3"/>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3"/>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3"/>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3"/>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3"/>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3"/>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3"/>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3"/>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3"/>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3"/>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3"/>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3"/>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3"/>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3"/>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3"/>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3"/>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3"/>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3"/>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3"/>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3"/>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3"/>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3"/>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3"/>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3"/>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3"/>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3"/>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3"/>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3"/>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3"/>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3"/>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3"/>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3"/>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3"/>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3"/>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3"/>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3"/>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3"/>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3"/>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3"/>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3"/>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3"/>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3"/>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3"/>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3"/>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3"/>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3"/>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3"/>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3"/>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3"/>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3"/>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3"/>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3"/>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3"/>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3"/>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3"/>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3"/>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3"/>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3"/>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3"/>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3"/>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3"/>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3"/>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3"/>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3"/>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3"/>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3"/>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3"/>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3"/>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3"/>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3"/>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3"/>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3"/>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3"/>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3"/>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3"/>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3"/>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3"/>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3"/>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3"/>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3"/>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3"/>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3"/>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3"/>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3"/>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3"/>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3"/>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3"/>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3"/>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3"/>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3"/>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3"/>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3"/>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3"/>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3"/>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3"/>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3"/>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3"/>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3"/>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3"/>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3"/>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3"/>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3"/>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3"/>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3"/>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3"/>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3"/>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3"/>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3"/>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3"/>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3"/>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3"/>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3"/>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3"/>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3"/>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3"/>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3"/>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3"/>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3"/>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3"/>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3"/>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3"/>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3"/>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3"/>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3"/>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3"/>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3"/>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3"/>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3"/>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3"/>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3"/>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3"/>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3"/>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3"/>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3"/>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3"/>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3"/>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3"/>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3"/>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3"/>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3"/>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3"/>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3"/>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3"/>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3"/>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3"/>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3"/>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3"/>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3"/>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3"/>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3"/>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3"/>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3"/>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3"/>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3"/>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3"/>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3"/>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3"/>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3"/>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3"/>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3"/>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3"/>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3"/>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3"/>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3"/>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3"/>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3"/>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3"/>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3"/>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3"/>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3"/>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3"/>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3"/>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3"/>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3"/>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3"/>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3"/>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3"/>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3"/>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3"/>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3"/>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3"/>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3"/>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3"/>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3"/>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3"/>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3"/>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3"/>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3"/>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3"/>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3"/>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3"/>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3"/>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3"/>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3"/>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3"/>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3"/>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3"/>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3"/>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3"/>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3"/>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3"/>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3"/>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3"/>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3"/>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3"/>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3"/>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3"/>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3"/>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3"/>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3"/>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3"/>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3"/>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3"/>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3"/>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3"/>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3"/>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3"/>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3"/>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3"/>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3"/>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3"/>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3"/>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3"/>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3"/>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3"/>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3"/>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3"/>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3"/>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3"/>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3"/>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3"/>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3"/>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3"/>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3"/>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3"/>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3"/>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3"/>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3"/>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3"/>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3"/>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3"/>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3"/>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3"/>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3"/>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3"/>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3"/>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3"/>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3"/>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3"/>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3"/>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3"/>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3"/>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3"/>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3"/>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3"/>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3"/>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3"/>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3"/>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3"/>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3"/>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3"/>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3"/>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3"/>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3"/>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3"/>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3"/>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3"/>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3"/>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3"/>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3"/>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3"/>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3"/>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3"/>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3"/>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3"/>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3"/>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3"/>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3"/>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3"/>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3"/>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3"/>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3"/>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3"/>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3"/>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B2:C2"/>
    <mergeCell ref="B4:C4"/>
    <mergeCell ref="B8:C8"/>
    <mergeCell ref="B17:C17"/>
  </mergeCells>
  <hyperlinks>
    <hyperlink r:id="rId1" ref="B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99"/>
    <pageSetUpPr/>
  </sheetPr>
  <sheetViews>
    <sheetView workbookViewId="0"/>
  </sheetViews>
  <sheetFormatPr customHeight="1" defaultColWidth="12.63" defaultRowHeight="15.0"/>
  <cols>
    <col customWidth="1" min="1" max="1" width="3.25"/>
    <col customWidth="1" min="2" max="2" width="16.13"/>
    <col customWidth="1" min="3" max="3" width="70.75"/>
    <col customWidth="1" min="4" max="6" width="27.75"/>
    <col customWidth="1" min="7" max="26" width="8.0"/>
  </cols>
  <sheetData>
    <row r="1" ht="12.75" customHeight="1"/>
    <row r="2" ht="12.75" customHeight="1">
      <c r="B2" s="1" t="s">
        <v>50</v>
      </c>
      <c r="C2" s="14" t="s">
        <v>51</v>
      </c>
    </row>
    <row r="3" ht="12.75" customHeight="1">
      <c r="B3" s="1" t="s">
        <v>52</v>
      </c>
      <c r="C3" s="14" t="s">
        <v>53</v>
      </c>
    </row>
    <row r="4" ht="12.75" customHeight="1">
      <c r="B4" s="1" t="s">
        <v>54</v>
      </c>
      <c r="C4" s="14">
        <v>4.3</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00"/>
    <pageSetUpPr/>
  </sheetPr>
  <sheetViews>
    <sheetView workbookViewId="0"/>
  </sheetViews>
  <sheetFormatPr customHeight="1" defaultColWidth="12.63" defaultRowHeight="15.0"/>
  <cols>
    <col customWidth="1" min="1" max="1" width="5.25"/>
    <col customWidth="1" min="2" max="2" width="21.25"/>
    <col customWidth="1" min="3" max="3" width="7.75"/>
    <col customWidth="1" min="4" max="4" width="7.25"/>
    <col customWidth="1" min="5" max="6" width="6.13"/>
    <col customWidth="1" min="7" max="7" width="6.63"/>
    <col customWidth="1" min="8" max="13" width="6.13"/>
    <col customWidth="1" min="14" max="14" width="3.63"/>
    <col customWidth="1" min="15" max="30" width="8.0"/>
  </cols>
  <sheetData>
    <row r="1" ht="13.5" customHeight="1">
      <c r="E1" s="15" t="s">
        <v>55</v>
      </c>
      <c r="F1" s="16"/>
      <c r="G1" s="16"/>
      <c r="H1" s="16"/>
      <c r="I1" s="16"/>
      <c r="J1" s="16"/>
      <c r="K1" s="16"/>
      <c r="L1" s="16"/>
      <c r="M1" s="16"/>
      <c r="O1" s="15" t="s">
        <v>56</v>
      </c>
      <c r="P1" s="16"/>
      <c r="Q1" s="16"/>
    </row>
    <row r="2" ht="12.75" customHeight="1">
      <c r="E2" s="17" t="str">
        <f>ROMAN(1,0)</f>
        <v>I</v>
      </c>
      <c r="F2" s="17" t="str">
        <f>ROMAN(2,0)</f>
        <v>II</v>
      </c>
      <c r="G2" s="17" t="str">
        <f>ROMAN(3,0)</f>
        <v>III</v>
      </c>
      <c r="H2" s="17" t="str">
        <f>ROMAN(4,0)</f>
        <v>IV</v>
      </c>
      <c r="I2" s="17" t="str">
        <f>ROMAN(5,0)</f>
        <v>V</v>
      </c>
      <c r="J2" s="17" t="str">
        <f>ROMAN(6,0)</f>
        <v>VI</v>
      </c>
      <c r="K2" s="17" t="str">
        <f>ROMAN(7,0)</f>
        <v>VII</v>
      </c>
      <c r="L2" s="17" t="str">
        <f>ROMAN(8,0)</f>
        <v>VIII</v>
      </c>
      <c r="M2" s="17" t="str">
        <f>ROMAN(9,0)</f>
        <v>IX</v>
      </c>
      <c r="N2" s="17"/>
      <c r="O2" s="17" t="str">
        <f>ROMAN(10,0)</f>
        <v>X</v>
      </c>
      <c r="P2" s="17" t="str">
        <f>ROMAN(11,0)</f>
        <v>XI</v>
      </c>
      <c r="Q2" s="17" t="str">
        <f>ROMAN(12,0)</f>
        <v>XII</v>
      </c>
    </row>
    <row r="3" ht="12.75" customHeight="1">
      <c r="A3" s="18" t="s">
        <v>57</v>
      </c>
      <c r="E3" s="17"/>
      <c r="F3" s="17"/>
      <c r="G3" s="17"/>
      <c r="H3" s="17"/>
      <c r="I3" s="17"/>
      <c r="J3" s="17"/>
      <c r="K3" s="17"/>
      <c r="L3" s="17"/>
      <c r="M3" s="17"/>
      <c r="N3" s="17"/>
    </row>
    <row r="4" ht="12.75" customHeight="1">
      <c r="A4" s="1"/>
      <c r="E4" s="17"/>
      <c r="F4" s="17"/>
      <c r="G4" s="17"/>
      <c r="H4" s="17"/>
      <c r="I4" s="17"/>
      <c r="J4" s="17"/>
      <c r="K4" s="17"/>
      <c r="L4" s="17"/>
      <c r="M4" s="17"/>
      <c r="N4" s="17"/>
    </row>
    <row r="5" ht="12.75" customHeight="1">
      <c r="B5" s="19" t="s">
        <v>58</v>
      </c>
      <c r="C5" s="20">
        <f t="shared" ref="C5:C7" si="1">E5</f>
        <v>2</v>
      </c>
      <c r="E5" s="21">
        <v>2.0</v>
      </c>
      <c r="F5" s="21">
        <v>2.0</v>
      </c>
      <c r="G5" s="21">
        <v>2.0</v>
      </c>
      <c r="H5" s="21">
        <v>2.0</v>
      </c>
      <c r="I5" s="21">
        <v>1.5</v>
      </c>
      <c r="J5" s="21">
        <v>1.5</v>
      </c>
      <c r="K5" s="21">
        <v>1.5</v>
      </c>
      <c r="L5" s="21">
        <v>1.5</v>
      </c>
      <c r="M5" s="21">
        <v>1.2</v>
      </c>
      <c r="O5" s="22">
        <v>2.0</v>
      </c>
      <c r="P5" s="22">
        <v>1.5</v>
      </c>
      <c r="Q5" s="22">
        <v>1.2</v>
      </c>
    </row>
    <row r="6" ht="12.75" customHeight="1">
      <c r="B6" s="19" t="s">
        <v>59</v>
      </c>
      <c r="C6" s="20">
        <f t="shared" si="1"/>
        <v>0.1</v>
      </c>
      <c r="E6" s="21">
        <v>0.1</v>
      </c>
      <c r="F6" s="21">
        <v>0.05</v>
      </c>
      <c r="G6" s="21">
        <v>0.01</v>
      </c>
      <c r="H6" s="21">
        <v>0.001</v>
      </c>
      <c r="I6" s="21">
        <v>0.1</v>
      </c>
      <c r="J6" s="21">
        <v>0.05</v>
      </c>
      <c r="K6" s="21">
        <v>0.01</v>
      </c>
      <c r="L6" s="21">
        <v>0.001</v>
      </c>
      <c r="M6" s="21">
        <v>0.1</v>
      </c>
      <c r="O6" s="22">
        <v>0.1</v>
      </c>
      <c r="P6" s="22">
        <v>0.01</v>
      </c>
      <c r="Q6" s="22">
        <v>0.1</v>
      </c>
    </row>
    <row r="7" ht="12.75" customHeight="1">
      <c r="B7" s="19" t="s">
        <v>60</v>
      </c>
      <c r="C7" s="20">
        <f t="shared" si="1"/>
        <v>0.1</v>
      </c>
      <c r="E7" s="21">
        <v>0.1</v>
      </c>
      <c r="F7" s="21">
        <v>0.05</v>
      </c>
      <c r="G7" s="21">
        <v>0.01</v>
      </c>
      <c r="H7" s="21">
        <v>0.001</v>
      </c>
      <c r="I7" s="21">
        <v>0.1</v>
      </c>
      <c r="J7" s="21">
        <v>0.05</v>
      </c>
      <c r="K7" s="21">
        <v>0.01</v>
      </c>
      <c r="L7" s="21">
        <v>0.001</v>
      </c>
      <c r="M7" s="21">
        <v>0.1</v>
      </c>
      <c r="O7" s="22">
        <v>0.1</v>
      </c>
      <c r="P7" s="22">
        <v>0.01</v>
      </c>
      <c r="Q7" s="22">
        <v>0.1</v>
      </c>
    </row>
    <row r="8" ht="12.75" customHeight="1">
      <c r="B8" s="19"/>
      <c r="C8" s="3"/>
      <c r="E8" s="21"/>
      <c r="F8" s="21"/>
      <c r="G8" s="21"/>
      <c r="H8" s="21"/>
      <c r="I8" s="21"/>
      <c r="J8" s="21"/>
      <c r="K8" s="21"/>
      <c r="L8" s="21"/>
      <c r="M8" s="21"/>
      <c r="O8" s="21"/>
      <c r="P8" s="21"/>
      <c r="Q8" s="21"/>
    </row>
    <row r="9" ht="12.75" customHeight="1">
      <c r="B9" s="19" t="s">
        <v>61</v>
      </c>
      <c r="C9" s="21">
        <f>LN(C7/(1-C6))</f>
        <v>-2.197224577</v>
      </c>
      <c r="E9" s="21">
        <f t="shared" ref="E9:M9" si="2">LN(E7/(1-E6))</f>
        <v>-2.197224577</v>
      </c>
      <c r="F9" s="21">
        <f t="shared" si="2"/>
        <v>-2.944438979</v>
      </c>
      <c r="G9" s="21">
        <f t="shared" si="2"/>
        <v>-4.59511985</v>
      </c>
      <c r="H9" s="21">
        <f t="shared" si="2"/>
        <v>-6.906754779</v>
      </c>
      <c r="I9" s="21">
        <f t="shared" si="2"/>
        <v>-2.197224577</v>
      </c>
      <c r="J9" s="21">
        <f t="shared" si="2"/>
        <v>-2.944438979</v>
      </c>
      <c r="K9" s="21">
        <f t="shared" si="2"/>
        <v>-4.59511985</v>
      </c>
      <c r="L9" s="21">
        <f t="shared" si="2"/>
        <v>-6.906754779</v>
      </c>
      <c r="M9" s="21">
        <f t="shared" si="2"/>
        <v>-2.197224577</v>
      </c>
      <c r="O9" s="21">
        <f t="shared" ref="O9:Q9" si="3">LN(O7/(1-O6))</f>
        <v>-2.197224577</v>
      </c>
      <c r="P9" s="21">
        <f t="shared" si="3"/>
        <v>-4.59511985</v>
      </c>
      <c r="Q9" s="21">
        <f t="shared" si="3"/>
        <v>-2.197224577</v>
      </c>
    </row>
    <row r="10" ht="12.75" customHeight="1">
      <c r="B10" s="19"/>
      <c r="C10" s="3"/>
      <c r="E10" s="21"/>
      <c r="F10" s="21"/>
      <c r="G10" s="21"/>
      <c r="H10" s="21"/>
      <c r="I10" s="21"/>
      <c r="J10" s="21"/>
      <c r="K10" s="21"/>
      <c r="L10" s="21"/>
      <c r="M10" s="21"/>
      <c r="O10" s="21"/>
      <c r="P10" s="21"/>
      <c r="Q10" s="21"/>
    </row>
    <row r="11" ht="12.75" customHeight="1">
      <c r="B11" s="19" t="s">
        <v>62</v>
      </c>
      <c r="C11" s="21">
        <f>LN((1-C7)/C6)</f>
        <v>2.197224577</v>
      </c>
      <c r="E11" s="21">
        <f t="shared" ref="E11:M11" si="4">LN((1-E7)/E6)</f>
        <v>2.197224577</v>
      </c>
      <c r="F11" s="21">
        <f t="shared" si="4"/>
        <v>2.944438979</v>
      </c>
      <c r="G11" s="21">
        <f t="shared" si="4"/>
        <v>4.59511985</v>
      </c>
      <c r="H11" s="21">
        <f t="shared" si="4"/>
        <v>6.906754779</v>
      </c>
      <c r="I11" s="21">
        <f t="shared" si="4"/>
        <v>2.197224577</v>
      </c>
      <c r="J11" s="21">
        <f t="shared" si="4"/>
        <v>2.944438979</v>
      </c>
      <c r="K11" s="21">
        <f t="shared" si="4"/>
        <v>4.59511985</v>
      </c>
      <c r="L11" s="21">
        <f t="shared" si="4"/>
        <v>6.906754779</v>
      </c>
      <c r="M11" s="21">
        <f t="shared" si="4"/>
        <v>2.197224577</v>
      </c>
      <c r="O11" s="21">
        <f t="shared" ref="O11:Q11" si="5">LN((1-O7)/O6)</f>
        <v>2.197224577</v>
      </c>
      <c r="P11" s="21">
        <f t="shared" si="5"/>
        <v>4.59511985</v>
      </c>
      <c r="Q11" s="21">
        <f t="shared" si="5"/>
        <v>2.197224577</v>
      </c>
    </row>
    <row r="12" ht="12.75" customHeight="1">
      <c r="A12" s="1" t="s">
        <v>63</v>
      </c>
      <c r="B12" s="23"/>
      <c r="C12" s="21"/>
      <c r="E12" s="21"/>
      <c r="F12" s="21"/>
      <c r="G12" s="21"/>
      <c r="H12" s="21"/>
      <c r="I12" s="21"/>
      <c r="J12" s="21"/>
      <c r="K12" s="21"/>
      <c r="L12" s="21"/>
    </row>
    <row r="13" ht="12.75" customHeight="1">
      <c r="B13" s="19" t="s">
        <v>64</v>
      </c>
      <c r="C13" s="3">
        <v>16.0</v>
      </c>
    </row>
    <row r="14" ht="12.75" customHeight="1">
      <c r="B14" s="19" t="s">
        <v>65</v>
      </c>
      <c r="C14" s="3">
        <v>16.0</v>
      </c>
    </row>
    <row r="15" ht="12.75" customHeight="1">
      <c r="B15" s="19"/>
      <c r="C15" s="19"/>
      <c r="D15" s="21"/>
      <c r="E15" s="21"/>
      <c r="F15" s="21"/>
      <c r="G15" s="21"/>
      <c r="H15" s="21"/>
      <c r="I15" s="21"/>
      <c r="J15" s="21"/>
      <c r="K15" s="21"/>
      <c r="L15" s="21"/>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
    <mergeCell ref="E1:M1"/>
    <mergeCell ref="O1:Q1"/>
  </mergeCells>
  <printOptions/>
  <pageMargins bottom="0.75" footer="0.0" header="0.0" left="0.7" right="0.7" top="0.75"/>
  <pageSetup orientation="landscape"/>
  <headerFooter>
    <oddHeader>&amp;LReliability Demonstration Chart&amp;R&amp;A</oddHeader>
    <oddFooter>&amp;L&amp;F&amp;C&amp;P of &amp;R&amp;D</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C00"/>
    <pageSetUpPr/>
  </sheetPr>
  <sheetViews>
    <sheetView workbookViewId="0"/>
  </sheetViews>
  <sheetFormatPr customHeight="1" defaultColWidth="12.63" defaultRowHeight="15.0"/>
  <cols>
    <col customWidth="1" min="1" max="1" width="12.0"/>
    <col customWidth="1" min="2" max="3" width="10.88"/>
    <col customWidth="1" min="4" max="4" width="13.88"/>
    <col customWidth="1" min="5" max="5" width="11.38"/>
    <col customWidth="1" min="6" max="6" width="15.13"/>
    <col customWidth="1" min="7" max="7" width="13.63"/>
    <col customWidth="1" min="8" max="8" width="15.75"/>
    <col customWidth="1" min="9" max="11" width="9.13"/>
    <col customWidth="1" min="12" max="12" width="9.63"/>
    <col customWidth="1" min="13" max="15" width="9.13"/>
    <col customWidth="1" min="16" max="16" width="12.25"/>
    <col customWidth="1" min="17" max="26" width="8.0"/>
  </cols>
  <sheetData>
    <row r="1" ht="12.75" customHeight="1">
      <c r="A1" s="1" t="s">
        <v>66</v>
      </c>
      <c r="B1" s="1"/>
      <c r="C1" s="3"/>
      <c r="D1" s="3"/>
      <c r="E1" s="1" t="s">
        <v>67</v>
      </c>
      <c r="F1" s="1" t="s">
        <v>68</v>
      </c>
      <c r="G1" s="3"/>
      <c r="H1" s="3"/>
      <c r="I1" s="3"/>
      <c r="J1" s="3"/>
      <c r="K1" s="3"/>
      <c r="L1" s="3"/>
      <c r="M1" s="3"/>
      <c r="N1" s="3"/>
      <c r="O1" s="3"/>
      <c r="P1" s="3"/>
      <c r="Q1" s="3"/>
      <c r="R1" s="3"/>
      <c r="S1" s="3"/>
      <c r="T1" s="3"/>
      <c r="U1" s="3"/>
      <c r="V1" s="3"/>
      <c r="W1" s="3"/>
      <c r="X1" s="3"/>
      <c r="Y1" s="3"/>
      <c r="Z1" s="3"/>
    </row>
    <row r="2" ht="12.75" customHeight="1">
      <c r="A2" s="3"/>
      <c r="B2" s="24" t="s">
        <v>69</v>
      </c>
      <c r="C2" s="3"/>
      <c r="D2" s="3"/>
      <c r="E2" s="25">
        <v>92.0</v>
      </c>
      <c r="F2" s="26">
        <v>1.0</v>
      </c>
      <c r="G2" s="3"/>
      <c r="H2" s="3"/>
      <c r="I2" s="3"/>
      <c r="J2" s="3"/>
      <c r="K2" s="3"/>
      <c r="L2" s="3"/>
      <c r="M2" s="3"/>
      <c r="N2" s="3"/>
      <c r="O2" s="3"/>
      <c r="P2" s="3"/>
      <c r="Q2" s="3"/>
      <c r="R2" s="3"/>
      <c r="S2" s="3"/>
      <c r="T2" s="3"/>
      <c r="U2" s="3"/>
      <c r="V2" s="3"/>
      <c r="W2" s="3"/>
      <c r="X2" s="3"/>
      <c r="Y2" s="3"/>
      <c r="Z2" s="3"/>
    </row>
    <row r="3" ht="12.75" customHeight="1">
      <c r="A3" s="3"/>
      <c r="B3" s="24" t="s">
        <v>70</v>
      </c>
      <c r="C3" s="3"/>
      <c r="D3" s="3"/>
      <c r="E3" s="27">
        <v>31.0</v>
      </c>
      <c r="F3" s="28">
        <f>IF(E2&lt;&gt;1,E3/E2,E3)</f>
        <v>0.3369565217</v>
      </c>
      <c r="G3" s="3"/>
      <c r="H3" s="3"/>
      <c r="I3" s="3"/>
      <c r="J3" s="3"/>
      <c r="K3" s="3"/>
      <c r="L3" s="3"/>
      <c r="M3" s="3"/>
      <c r="N3" s="3"/>
      <c r="O3" s="3"/>
      <c r="P3" s="3"/>
      <c r="Q3" s="3"/>
      <c r="R3" s="3"/>
      <c r="S3" s="3"/>
      <c r="T3" s="3"/>
      <c r="U3" s="3"/>
      <c r="V3" s="3"/>
      <c r="W3" s="3"/>
      <c r="X3" s="3"/>
      <c r="Y3" s="3"/>
      <c r="Z3" s="3"/>
    </row>
    <row r="4" ht="12.75" customHeight="1">
      <c r="A4" s="3"/>
      <c r="B4" s="24" t="s">
        <v>71</v>
      </c>
      <c r="C4" s="3"/>
      <c r="D4" s="3"/>
      <c r="E4" s="25" t="s">
        <v>72</v>
      </c>
      <c r="F4" s="26" t="str">
        <f>E4</f>
        <v>call</v>
      </c>
      <c r="G4" s="3"/>
      <c r="H4" s="3"/>
      <c r="I4" s="3"/>
      <c r="J4" s="3"/>
      <c r="K4" s="3"/>
      <c r="L4" s="3"/>
      <c r="M4" s="3"/>
      <c r="N4" s="3"/>
      <c r="O4" s="3"/>
      <c r="P4" s="3"/>
      <c r="Q4" s="3"/>
      <c r="R4" s="3"/>
      <c r="S4" s="3"/>
      <c r="T4" s="3"/>
      <c r="U4" s="3"/>
      <c r="V4" s="3"/>
      <c r="W4" s="3"/>
      <c r="X4" s="3"/>
      <c r="Y4" s="3"/>
      <c r="Z4" s="3"/>
    </row>
    <row r="5" ht="12.75" customHeight="1">
      <c r="A5" s="3"/>
      <c r="B5" s="3"/>
      <c r="C5" s="24"/>
      <c r="D5" s="24"/>
      <c r="E5" s="3"/>
      <c r="F5" s="3"/>
      <c r="G5" s="3"/>
      <c r="H5" s="3"/>
      <c r="I5" s="3"/>
      <c r="J5" s="3"/>
      <c r="K5" s="3"/>
      <c r="L5" s="3"/>
      <c r="M5" s="3"/>
      <c r="N5" s="3"/>
      <c r="O5" s="3"/>
      <c r="P5" s="3"/>
      <c r="Q5" s="3"/>
      <c r="R5" s="3"/>
      <c r="S5" s="3"/>
      <c r="T5" s="3"/>
      <c r="U5" s="3"/>
      <c r="V5" s="3"/>
      <c r="W5" s="3"/>
      <c r="X5" s="3"/>
      <c r="Y5" s="3"/>
      <c r="Z5" s="3"/>
    </row>
    <row r="6" ht="12.75" customHeight="1">
      <c r="A6" s="3"/>
      <c r="B6" s="24" t="s">
        <v>73</v>
      </c>
      <c r="C6" s="3"/>
      <c r="D6" s="3" t="str">
        <f>CONCATENATE("The FIO is ",E2," failures per ",E3," ",E4,"s")</f>
        <v>The FIO is 92 failures per 31 calls</v>
      </c>
      <c r="E6" s="3"/>
      <c r="F6" s="3"/>
      <c r="G6" s="3"/>
      <c r="H6" s="3"/>
      <c r="I6" s="3"/>
      <c r="J6" s="3"/>
      <c r="K6" s="3"/>
      <c r="L6" s="3"/>
      <c r="M6" s="3"/>
      <c r="N6" s="3"/>
      <c r="O6" s="3"/>
      <c r="P6" s="3"/>
      <c r="Q6" s="3"/>
      <c r="R6" s="3"/>
      <c r="S6" s="3"/>
      <c r="T6" s="3"/>
      <c r="U6" s="3"/>
      <c r="V6" s="3"/>
      <c r="W6" s="3"/>
      <c r="X6" s="3"/>
      <c r="Y6" s="3"/>
      <c r="Z6" s="3"/>
    </row>
    <row r="7" ht="12.75" customHeight="1">
      <c r="A7" s="3"/>
      <c r="B7" s="24" t="s">
        <v>74</v>
      </c>
      <c r="C7" s="3"/>
      <c r="D7" s="3" t="str">
        <f>CONCATENATE("The FIO is ",F2," failure per ",F3," ",E4,"s")</f>
        <v>The FIO is 1 failure per 0.33695652173913 calls</v>
      </c>
      <c r="E7" s="3"/>
      <c r="F7" s="3"/>
      <c r="G7" s="3"/>
      <c r="H7" s="3"/>
      <c r="I7" s="3"/>
      <c r="J7" s="3"/>
      <c r="K7" s="3"/>
      <c r="L7" s="3"/>
      <c r="M7" s="3"/>
      <c r="N7" s="3"/>
      <c r="O7" s="3"/>
      <c r="P7" s="3"/>
      <c r="Q7" s="3"/>
      <c r="R7" s="3"/>
      <c r="S7" s="3"/>
      <c r="T7" s="3"/>
      <c r="U7" s="3"/>
      <c r="V7" s="3"/>
      <c r="W7" s="3"/>
      <c r="X7" s="3"/>
      <c r="Y7" s="3"/>
      <c r="Z7" s="3"/>
    </row>
    <row r="8" ht="12.75" customHeight="1">
      <c r="A8" s="3"/>
      <c r="B8" s="3"/>
      <c r="C8" s="3"/>
      <c r="D8" s="3"/>
      <c r="E8" s="3"/>
      <c r="F8" s="3"/>
      <c r="G8" s="3"/>
      <c r="H8" s="3"/>
      <c r="I8" s="3"/>
      <c r="J8" s="3"/>
      <c r="K8" s="3"/>
      <c r="L8" s="3"/>
      <c r="M8" s="3"/>
      <c r="N8" s="3"/>
      <c r="O8" s="3"/>
      <c r="P8" s="3"/>
      <c r="Q8" s="3"/>
      <c r="R8" s="3"/>
      <c r="S8" s="3"/>
      <c r="T8" s="3"/>
      <c r="U8" s="3"/>
      <c r="V8" s="3"/>
      <c r="W8" s="3"/>
      <c r="X8" s="3"/>
      <c r="Y8" s="3"/>
      <c r="Z8" s="3"/>
    </row>
    <row r="9" ht="12.75" customHeight="1">
      <c r="A9" s="3"/>
      <c r="B9" s="3"/>
      <c r="C9" s="3"/>
      <c r="D9" s="3"/>
      <c r="E9" s="3"/>
      <c r="F9" s="3"/>
      <c r="G9" s="3"/>
      <c r="H9" s="3"/>
      <c r="I9" s="3"/>
      <c r="J9" s="3"/>
      <c r="K9" s="3"/>
      <c r="L9" s="3"/>
      <c r="M9" s="3"/>
      <c r="N9" s="3"/>
      <c r="O9" s="3"/>
      <c r="P9" s="3"/>
      <c r="Q9" s="3"/>
      <c r="R9" s="3"/>
      <c r="S9" s="3"/>
      <c r="T9" s="3"/>
      <c r="U9" s="3"/>
      <c r="V9" s="3"/>
      <c r="W9" s="3"/>
      <c r="X9" s="3"/>
      <c r="Y9" s="3"/>
      <c r="Z9" s="3"/>
    </row>
    <row r="10" ht="12.75" customHeight="1">
      <c r="A10" s="1" t="s">
        <v>75</v>
      </c>
      <c r="B10" s="1"/>
      <c r="C10" s="3"/>
      <c r="D10" s="3"/>
      <c r="E10" s="3"/>
      <c r="F10" s="3"/>
      <c r="G10" s="3"/>
      <c r="H10" s="3"/>
      <c r="I10" s="3"/>
      <c r="J10" s="3"/>
      <c r="K10" s="3"/>
      <c r="L10" s="3"/>
      <c r="M10" s="3"/>
      <c r="N10" s="3"/>
      <c r="O10" s="3"/>
      <c r="P10" s="3"/>
      <c r="Q10" s="3"/>
      <c r="R10" s="3"/>
      <c r="S10" s="3"/>
      <c r="T10" s="3"/>
      <c r="U10" s="3"/>
      <c r="V10" s="3"/>
      <c r="W10" s="3"/>
      <c r="X10" s="3"/>
      <c r="Y10" s="3"/>
      <c r="Z10" s="3"/>
    </row>
    <row r="11" ht="38.25" customHeight="1">
      <c r="A11" s="12" t="s">
        <v>76</v>
      </c>
      <c r="B11" s="12" t="s">
        <v>77</v>
      </c>
      <c r="C11" s="12" t="s">
        <v>78</v>
      </c>
      <c r="D11" s="12" t="s">
        <v>79</v>
      </c>
      <c r="E11" s="12" t="s">
        <v>80</v>
      </c>
      <c r="F11" s="12" t="s">
        <v>81</v>
      </c>
      <c r="G11" s="12" t="s">
        <v>82</v>
      </c>
      <c r="H11" s="7"/>
      <c r="I11" s="3"/>
      <c r="J11" s="3"/>
      <c r="K11" s="3"/>
      <c r="L11" s="3"/>
      <c r="M11" s="3"/>
      <c r="N11" s="3"/>
      <c r="O11" s="3"/>
      <c r="P11" s="3"/>
      <c r="Q11" s="3"/>
      <c r="R11" s="3"/>
      <c r="S11" s="3"/>
      <c r="T11" s="3"/>
      <c r="U11" s="3"/>
      <c r="V11" s="3"/>
      <c r="W11" s="3"/>
      <c r="X11" s="3"/>
      <c r="Y11" s="3"/>
      <c r="Z11" s="3"/>
    </row>
    <row r="12" ht="12.75" customHeight="1">
      <c r="A12" s="3">
        <v>1.0</v>
      </c>
      <c r="B12" s="29">
        <v>39814.0</v>
      </c>
      <c r="C12" s="30">
        <v>0.3541666666666667</v>
      </c>
      <c r="D12" s="31">
        <v>1234.0</v>
      </c>
      <c r="E12" s="32">
        <v>2.0</v>
      </c>
      <c r="F12" s="33">
        <v>1.0</v>
      </c>
      <c r="G12" s="34">
        <f t="shared" ref="G12:G27" si="1">+F12/F$3</f>
        <v>2.967741935</v>
      </c>
      <c r="H12" s="3"/>
      <c r="I12" s="3"/>
      <c r="J12" s="3"/>
      <c r="K12" s="3"/>
      <c r="L12" s="3"/>
      <c r="M12" s="3"/>
      <c r="N12" s="3"/>
      <c r="O12" s="3"/>
      <c r="P12" s="35"/>
      <c r="Q12" s="3"/>
      <c r="R12" s="3"/>
      <c r="S12" s="3"/>
      <c r="T12" s="3"/>
      <c r="U12" s="3"/>
      <c r="V12" s="3"/>
      <c r="W12" s="3"/>
      <c r="X12" s="3"/>
      <c r="Y12" s="3"/>
      <c r="Z12" s="3"/>
    </row>
    <row r="13" ht="12.75" customHeight="1">
      <c r="A13" s="3">
        <v>2.0</v>
      </c>
      <c r="B13" s="29">
        <v>39814.0</v>
      </c>
      <c r="C13" s="30">
        <v>0.6145833333333334</v>
      </c>
      <c r="D13" s="31">
        <f t="shared" ref="D13:D18" si="2">D12+5</f>
        <v>1239</v>
      </c>
      <c r="E13" s="32">
        <v>13.0</v>
      </c>
      <c r="F13" s="33">
        <v>2.0</v>
      </c>
      <c r="G13" s="34">
        <f t="shared" si="1"/>
        <v>5.935483871</v>
      </c>
      <c r="H13" s="3"/>
      <c r="I13" s="3"/>
      <c r="J13" s="3"/>
      <c r="K13" s="3"/>
      <c r="L13" s="3"/>
      <c r="M13" s="3"/>
      <c r="N13" s="3"/>
      <c r="O13" s="3"/>
      <c r="P13" s="35"/>
      <c r="Q13" s="3"/>
      <c r="R13" s="3"/>
      <c r="S13" s="3"/>
      <c r="T13" s="3"/>
      <c r="U13" s="3"/>
      <c r="V13" s="3"/>
      <c r="W13" s="3"/>
      <c r="X13" s="3"/>
      <c r="Y13" s="3"/>
      <c r="Z13" s="3"/>
    </row>
    <row r="14" ht="12.75" customHeight="1">
      <c r="A14" s="3">
        <v>3.0</v>
      </c>
      <c r="B14" s="29">
        <v>39814.0</v>
      </c>
      <c r="C14" s="30">
        <v>0.50625</v>
      </c>
      <c r="D14" s="31">
        <f t="shared" si="2"/>
        <v>1244</v>
      </c>
      <c r="E14" s="32">
        <v>15.0</v>
      </c>
      <c r="F14" s="33">
        <v>3.0</v>
      </c>
      <c r="G14" s="34">
        <f t="shared" si="1"/>
        <v>8.903225806</v>
      </c>
      <c r="H14" s="3"/>
      <c r="I14" s="3"/>
      <c r="J14" s="3"/>
      <c r="K14" s="3"/>
      <c r="L14" s="3"/>
      <c r="M14" s="3"/>
      <c r="N14" s="3"/>
      <c r="O14" s="3"/>
      <c r="P14" s="35"/>
      <c r="Q14" s="3"/>
      <c r="R14" s="3"/>
      <c r="S14" s="3"/>
      <c r="T14" s="3"/>
      <c r="U14" s="3"/>
      <c r="V14" s="3"/>
      <c r="W14" s="3"/>
      <c r="X14" s="3"/>
      <c r="Y14" s="3"/>
      <c r="Z14" s="3"/>
    </row>
    <row r="15" ht="12.75" customHeight="1">
      <c r="A15" s="3">
        <v>4.0</v>
      </c>
      <c r="B15" s="29">
        <v>39815.0</v>
      </c>
      <c r="C15" s="30">
        <v>0.25</v>
      </c>
      <c r="D15" s="31">
        <f t="shared" si="2"/>
        <v>1249</v>
      </c>
      <c r="E15" s="32">
        <v>19.0</v>
      </c>
      <c r="F15" s="33">
        <v>4.0</v>
      </c>
      <c r="G15" s="34">
        <f t="shared" si="1"/>
        <v>11.87096774</v>
      </c>
      <c r="H15" s="3"/>
      <c r="I15" s="3"/>
      <c r="J15" s="3"/>
      <c r="K15" s="3"/>
      <c r="L15" s="3"/>
      <c r="M15" s="3"/>
      <c r="N15" s="3"/>
      <c r="O15" s="3"/>
      <c r="P15" s="3"/>
      <c r="Q15" s="3"/>
      <c r="R15" s="3"/>
      <c r="S15" s="3"/>
      <c r="T15" s="3"/>
      <c r="U15" s="3"/>
      <c r="V15" s="3"/>
      <c r="W15" s="3"/>
      <c r="X15" s="3"/>
      <c r="Y15" s="3"/>
      <c r="Z15" s="3"/>
    </row>
    <row r="16" ht="12.75" customHeight="1">
      <c r="A16" s="3">
        <v>5.0</v>
      </c>
      <c r="B16" s="29">
        <v>39816.0</v>
      </c>
      <c r="C16" s="30">
        <v>0.48541666666666666</v>
      </c>
      <c r="D16" s="31">
        <f t="shared" si="2"/>
        <v>1254</v>
      </c>
      <c r="E16" s="32">
        <v>22.0</v>
      </c>
      <c r="F16" s="33">
        <v>5.0</v>
      </c>
      <c r="G16" s="34">
        <f t="shared" si="1"/>
        <v>14.83870968</v>
      </c>
      <c r="H16" s="3"/>
      <c r="I16" s="3"/>
      <c r="J16" s="3"/>
      <c r="K16" s="3"/>
      <c r="L16" s="3"/>
      <c r="M16" s="3"/>
      <c r="N16" s="3"/>
      <c r="O16" s="3"/>
      <c r="P16" s="3"/>
      <c r="Q16" s="3"/>
      <c r="R16" s="3"/>
      <c r="S16" s="3"/>
      <c r="T16" s="3"/>
      <c r="U16" s="3"/>
      <c r="V16" s="3"/>
      <c r="W16" s="3"/>
      <c r="X16" s="3"/>
      <c r="Y16" s="3"/>
      <c r="Z16" s="3"/>
    </row>
    <row r="17" ht="12.75" customHeight="1">
      <c r="A17" s="3">
        <v>6.0</v>
      </c>
      <c r="B17" s="29">
        <v>39818.0</v>
      </c>
      <c r="C17" s="30">
        <v>0.7701388888888889</v>
      </c>
      <c r="D17" s="31">
        <f t="shared" si="2"/>
        <v>1259</v>
      </c>
      <c r="E17" s="32">
        <v>23.0</v>
      </c>
      <c r="F17" s="33">
        <v>6.0</v>
      </c>
      <c r="G17" s="34">
        <f t="shared" si="1"/>
        <v>17.80645161</v>
      </c>
      <c r="H17" s="3"/>
      <c r="I17" s="3"/>
      <c r="J17" s="3"/>
      <c r="K17" s="3"/>
      <c r="L17" s="3"/>
      <c r="M17" s="3"/>
      <c r="N17" s="3"/>
      <c r="O17" s="3"/>
      <c r="P17" s="3"/>
      <c r="Q17" s="3"/>
      <c r="R17" s="3"/>
      <c r="S17" s="3"/>
      <c r="T17" s="3"/>
      <c r="U17" s="3"/>
      <c r="V17" s="3"/>
      <c r="W17" s="3"/>
      <c r="X17" s="3"/>
      <c r="Y17" s="3"/>
      <c r="Z17" s="3"/>
    </row>
    <row r="18" ht="12.75" customHeight="1">
      <c r="A18" s="3">
        <v>7.0</v>
      </c>
      <c r="B18" s="29">
        <v>39818.0</v>
      </c>
      <c r="C18" s="30">
        <v>0.5819444444444445</v>
      </c>
      <c r="D18" s="31">
        <f t="shared" si="2"/>
        <v>1264</v>
      </c>
      <c r="E18" s="32">
        <v>24.0</v>
      </c>
      <c r="F18" s="33">
        <v>7.0</v>
      </c>
      <c r="G18" s="34">
        <f t="shared" si="1"/>
        <v>20.77419355</v>
      </c>
      <c r="H18" s="3"/>
      <c r="I18" s="3"/>
      <c r="J18" s="3"/>
      <c r="K18" s="3"/>
      <c r="L18" s="3"/>
      <c r="M18" s="3"/>
      <c r="N18" s="3"/>
      <c r="O18" s="3"/>
      <c r="P18" s="3"/>
      <c r="Q18" s="3"/>
      <c r="R18" s="3"/>
      <c r="S18" s="3"/>
      <c r="T18" s="3"/>
      <c r="U18" s="3"/>
      <c r="V18" s="3"/>
      <c r="W18" s="3"/>
      <c r="X18" s="3"/>
      <c r="Y18" s="3"/>
      <c r="Z18" s="3"/>
    </row>
    <row r="19" ht="12.75" customHeight="1">
      <c r="A19" s="3">
        <v>8.0</v>
      </c>
      <c r="B19" s="29"/>
      <c r="C19" s="31"/>
      <c r="D19" s="31"/>
      <c r="E19" s="32">
        <v>26.0</v>
      </c>
      <c r="F19" s="33">
        <v>8.0</v>
      </c>
      <c r="G19" s="34">
        <f t="shared" si="1"/>
        <v>23.74193548</v>
      </c>
      <c r="H19" s="3"/>
      <c r="I19" s="3"/>
      <c r="J19" s="3"/>
      <c r="K19" s="3"/>
      <c r="L19" s="3"/>
      <c r="M19" s="3"/>
      <c r="N19" s="3"/>
      <c r="O19" s="3"/>
      <c r="P19" s="3"/>
      <c r="Q19" s="3"/>
      <c r="R19" s="3"/>
      <c r="S19" s="3"/>
      <c r="T19" s="3"/>
      <c r="U19" s="3"/>
      <c r="V19" s="3"/>
      <c r="W19" s="3"/>
      <c r="X19" s="3"/>
      <c r="Y19" s="3"/>
      <c r="Z19" s="3"/>
    </row>
    <row r="20" ht="12.75" customHeight="1">
      <c r="A20" s="3">
        <v>9.0</v>
      </c>
      <c r="B20" s="29"/>
      <c r="C20" s="31"/>
      <c r="D20" s="31"/>
      <c r="E20" s="32">
        <v>30.0</v>
      </c>
      <c r="F20" s="33">
        <v>9.0</v>
      </c>
      <c r="G20" s="34">
        <f t="shared" si="1"/>
        <v>26.70967742</v>
      </c>
      <c r="H20" s="3"/>
      <c r="I20" s="3"/>
      <c r="J20" s="3"/>
      <c r="K20" s="3"/>
      <c r="L20" s="3"/>
      <c r="M20" s="3"/>
      <c r="N20" s="3"/>
      <c r="O20" s="3"/>
      <c r="P20" s="3"/>
      <c r="Q20" s="3"/>
      <c r="R20" s="3"/>
      <c r="S20" s="3"/>
      <c r="T20" s="3"/>
      <c r="U20" s="3"/>
      <c r="V20" s="3"/>
      <c r="W20" s="3"/>
      <c r="X20" s="3"/>
      <c r="Y20" s="3"/>
      <c r="Z20" s="3"/>
    </row>
    <row r="21" ht="12.75" customHeight="1">
      <c r="A21" s="3">
        <v>10.0</v>
      </c>
      <c r="B21" s="29"/>
      <c r="C21" s="31"/>
      <c r="D21" s="31"/>
      <c r="E21" s="32">
        <v>30.0</v>
      </c>
      <c r="F21" s="33">
        <v>10.0</v>
      </c>
      <c r="G21" s="34">
        <f t="shared" si="1"/>
        <v>29.67741935</v>
      </c>
      <c r="H21" s="3"/>
      <c r="I21" s="3"/>
      <c r="J21" s="3"/>
      <c r="K21" s="3"/>
      <c r="L21" s="3"/>
      <c r="M21" s="3"/>
      <c r="N21" s="3"/>
      <c r="O21" s="3"/>
      <c r="P21" s="3"/>
      <c r="Q21" s="3"/>
      <c r="R21" s="3"/>
      <c r="S21" s="3"/>
      <c r="T21" s="3"/>
      <c r="U21" s="3"/>
      <c r="V21" s="3"/>
      <c r="W21" s="3"/>
      <c r="X21" s="3"/>
      <c r="Y21" s="3"/>
      <c r="Z21" s="3"/>
    </row>
    <row r="22" ht="12.75" customHeight="1">
      <c r="A22" s="3">
        <v>11.0</v>
      </c>
      <c r="B22" s="29"/>
      <c r="C22" s="31"/>
      <c r="D22" s="31"/>
      <c r="E22" s="32">
        <v>34.0</v>
      </c>
      <c r="F22" s="33">
        <v>11.0</v>
      </c>
      <c r="G22" s="34">
        <f t="shared" si="1"/>
        <v>32.64516129</v>
      </c>
      <c r="H22" s="3"/>
      <c r="I22" s="3"/>
      <c r="J22" s="3"/>
      <c r="K22" s="3"/>
      <c r="L22" s="3"/>
      <c r="M22" s="3"/>
      <c r="N22" s="3"/>
      <c r="O22" s="3"/>
      <c r="P22" s="3"/>
      <c r="Q22" s="3"/>
      <c r="R22" s="3"/>
      <c r="S22" s="3"/>
      <c r="T22" s="3"/>
      <c r="U22" s="3"/>
      <c r="V22" s="3"/>
      <c r="W22" s="3"/>
      <c r="X22" s="3"/>
      <c r="Y22" s="3"/>
      <c r="Z22" s="3"/>
    </row>
    <row r="23" ht="12.75" customHeight="1">
      <c r="A23" s="3">
        <v>12.0</v>
      </c>
      <c r="B23" s="29"/>
      <c r="C23" s="31"/>
      <c r="D23" s="31"/>
      <c r="E23" s="32">
        <v>35.0</v>
      </c>
      <c r="F23" s="33">
        <v>12.0</v>
      </c>
      <c r="G23" s="34">
        <f t="shared" si="1"/>
        <v>35.61290323</v>
      </c>
      <c r="H23" s="3"/>
      <c r="I23" s="3"/>
      <c r="J23" s="3"/>
      <c r="K23" s="3"/>
      <c r="L23" s="3"/>
      <c r="M23" s="3"/>
      <c r="N23" s="3"/>
      <c r="O23" s="3"/>
      <c r="P23" s="3"/>
      <c r="Q23" s="3"/>
      <c r="R23" s="3"/>
      <c r="S23" s="3"/>
      <c r="T23" s="3"/>
      <c r="U23" s="3"/>
      <c r="V23" s="3"/>
      <c r="W23" s="3"/>
      <c r="X23" s="3"/>
      <c r="Y23" s="3"/>
      <c r="Z23" s="3"/>
    </row>
    <row r="24" ht="12.75" customHeight="1">
      <c r="A24" s="3">
        <v>13.0</v>
      </c>
      <c r="B24" s="29"/>
      <c r="C24" s="31"/>
      <c r="D24" s="31"/>
      <c r="E24" s="32">
        <v>38.0</v>
      </c>
      <c r="F24" s="33">
        <v>13.0</v>
      </c>
      <c r="G24" s="34">
        <f t="shared" si="1"/>
        <v>38.58064516</v>
      </c>
      <c r="H24" s="3"/>
      <c r="I24" s="3"/>
      <c r="J24" s="3"/>
      <c r="K24" s="3"/>
      <c r="L24" s="3"/>
      <c r="M24" s="3"/>
      <c r="N24" s="3"/>
      <c r="O24" s="3"/>
      <c r="P24" s="3"/>
      <c r="Q24" s="3"/>
      <c r="R24" s="3"/>
      <c r="S24" s="3"/>
      <c r="T24" s="3"/>
      <c r="U24" s="3"/>
      <c r="V24" s="3"/>
      <c r="W24" s="3"/>
      <c r="X24" s="3"/>
      <c r="Y24" s="3"/>
      <c r="Z24" s="3"/>
    </row>
    <row r="25" ht="12.75" customHeight="1">
      <c r="A25" s="3">
        <v>14.0</v>
      </c>
      <c r="B25" s="29"/>
      <c r="C25" s="31"/>
      <c r="D25" s="31"/>
      <c r="E25" s="32">
        <v>38.0</v>
      </c>
      <c r="F25" s="33">
        <v>14.0</v>
      </c>
      <c r="G25" s="34">
        <f t="shared" si="1"/>
        <v>41.5483871</v>
      </c>
      <c r="H25" s="3"/>
      <c r="I25" s="3"/>
      <c r="J25" s="3"/>
      <c r="K25" s="3"/>
      <c r="L25" s="3"/>
      <c r="M25" s="3"/>
      <c r="N25" s="3"/>
      <c r="O25" s="3"/>
      <c r="P25" s="3"/>
      <c r="Q25" s="3"/>
      <c r="R25" s="3"/>
      <c r="S25" s="3"/>
      <c r="T25" s="3"/>
      <c r="U25" s="3"/>
      <c r="V25" s="3"/>
      <c r="W25" s="3"/>
      <c r="X25" s="3"/>
      <c r="Y25" s="3"/>
      <c r="Z25" s="3"/>
    </row>
    <row r="26" ht="12.75" customHeight="1">
      <c r="A26" s="3">
        <v>15.0</v>
      </c>
      <c r="B26" s="29"/>
      <c r="C26" s="31"/>
      <c r="D26" s="31"/>
      <c r="E26" s="32">
        <v>39.0</v>
      </c>
      <c r="F26" s="33">
        <v>15.0</v>
      </c>
      <c r="G26" s="34">
        <f t="shared" si="1"/>
        <v>44.51612903</v>
      </c>
      <c r="H26" s="3"/>
      <c r="I26" s="3"/>
      <c r="J26" s="3"/>
      <c r="K26" s="3"/>
      <c r="L26" s="3"/>
      <c r="M26" s="3"/>
      <c r="N26" s="3"/>
      <c r="O26" s="3"/>
      <c r="P26" s="3"/>
      <c r="Q26" s="3"/>
      <c r="R26" s="3"/>
      <c r="S26" s="3"/>
      <c r="T26" s="3"/>
      <c r="U26" s="3"/>
      <c r="V26" s="3"/>
      <c r="W26" s="3"/>
      <c r="X26" s="3"/>
      <c r="Y26" s="3"/>
      <c r="Z26" s="3"/>
    </row>
    <row r="27" ht="12.75" customHeight="1">
      <c r="A27" s="3">
        <v>16.0</v>
      </c>
      <c r="B27" s="29"/>
      <c r="C27" s="31"/>
      <c r="D27" s="31"/>
      <c r="E27" s="32">
        <v>40.0</v>
      </c>
      <c r="F27" s="33">
        <v>16.0</v>
      </c>
      <c r="G27" s="34">
        <f t="shared" si="1"/>
        <v>47.48387097</v>
      </c>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E12">
    <cfRule type="cellIs" dxfId="0" priority="1" operator="notBetween">
      <formula>0</formula>
      <formula>1</formula>
    </cfRule>
  </conditionalFormatting>
  <conditionalFormatting sqref="E13:E27">
    <cfRule type="cellIs" dxfId="0" priority="2" operator="lessThan">
      <formula>$E12</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sheetViews>
  <sheetFormatPr customHeight="1" defaultColWidth="12.63" defaultRowHeight="15.0"/>
  <cols>
    <col customWidth="1" min="1" max="1" width="5.88"/>
    <col customWidth="1" min="2" max="2" width="9.38"/>
    <col customWidth="1" min="3" max="3" width="8.75"/>
    <col customWidth="1" min="4" max="4" width="8.0"/>
    <col customWidth="1" min="5" max="5" width="9.25"/>
    <col customWidth="1" min="6" max="8" width="8.0"/>
    <col customWidth="1" min="9" max="9" width="7.13"/>
    <col customWidth="1" min="10" max="26" width="8.0"/>
  </cols>
  <sheetData>
    <row r="1" ht="12.75" customHeight="1"/>
    <row r="2" ht="12.75" customHeight="1"/>
    <row r="3" ht="22.5" customHeight="1">
      <c r="B3" s="36" t="str">
        <f>CONCATENATE("Certification Testing Results for Project ",Project!C2,", System ",Project!C3," ",Project!C4)</f>
        <v>Certification Testing Results for Project Example, System Demo 4.3</v>
      </c>
    </row>
    <row r="4" ht="12.75" customHeight="1">
      <c r="A4" s="37"/>
      <c r="B4" s="21"/>
      <c r="D4" s="21"/>
    </row>
    <row r="5" ht="12.75" customHeight="1">
      <c r="A5" s="37"/>
      <c r="B5" s="38" t="str">
        <f>CONCATENATE("The FIO is ",'Failure Data'!E2," failures per ",'Failure Data'!E3," ",'Failure Data'!E4,"s")</f>
        <v>The FIO is 92 failures per 31 calls</v>
      </c>
      <c r="D5" s="21"/>
    </row>
    <row r="6" ht="12.75" customHeight="1">
      <c r="A6" s="37"/>
      <c r="B6" s="21"/>
      <c r="D6" s="21"/>
    </row>
    <row r="7" ht="12.75" customHeight="1">
      <c r="A7" s="37"/>
      <c r="B7" s="21"/>
      <c r="D7" s="21"/>
    </row>
    <row r="8" ht="12.75" customHeight="1">
      <c r="A8" s="37"/>
      <c r="B8" s="21"/>
      <c r="D8" s="21"/>
      <c r="F8" s="26"/>
      <c r="G8" s="26"/>
      <c r="H8" s="26"/>
    </row>
    <row r="9" ht="12.75" customHeight="1">
      <c r="A9" s="37"/>
      <c r="B9" s="21"/>
      <c r="F9" s="21"/>
      <c r="G9" s="21"/>
      <c r="H9" s="21"/>
      <c r="I9" s="21"/>
    </row>
    <row r="10" ht="12.75" customHeight="1">
      <c r="A10" s="37"/>
      <c r="B10" s="21"/>
      <c r="F10" s="21"/>
      <c r="G10" s="21"/>
      <c r="H10" s="21"/>
      <c r="I10" s="21"/>
    </row>
    <row r="11" ht="12.75" customHeight="1">
      <c r="A11" s="37"/>
      <c r="F11" s="21"/>
      <c r="G11" s="21"/>
      <c r="H11" s="21"/>
      <c r="I11" s="21"/>
    </row>
    <row r="12" ht="12.75" customHeight="1">
      <c r="A12" s="37"/>
      <c r="F12" s="21"/>
      <c r="G12" s="21"/>
      <c r="H12" s="21"/>
      <c r="I12" s="21"/>
    </row>
    <row r="13" ht="12.75" customHeight="1">
      <c r="A13" s="37"/>
      <c r="F13" s="21"/>
      <c r="G13" s="21"/>
      <c r="H13" s="21"/>
      <c r="I13" s="21"/>
    </row>
    <row r="14" ht="12.75" customHeight="1">
      <c r="A14" s="37"/>
      <c r="F14" s="21"/>
      <c r="G14" s="21"/>
      <c r="H14" s="21"/>
      <c r="I14" s="21"/>
    </row>
    <row r="15" ht="12.75" customHeight="1">
      <c r="A15" s="37"/>
      <c r="F15" s="21"/>
      <c r="G15" s="21"/>
      <c r="H15" s="21"/>
      <c r="I15" s="21"/>
    </row>
    <row r="16" ht="12.75" customHeight="1">
      <c r="A16" s="37"/>
      <c r="F16" s="21"/>
      <c r="G16" s="21"/>
      <c r="H16" s="21"/>
      <c r="I16" s="21"/>
    </row>
    <row r="17" ht="12.75" customHeight="1">
      <c r="A17" s="37"/>
      <c r="F17" s="21"/>
      <c r="G17" s="21"/>
      <c r="H17" s="21"/>
      <c r="I17" s="21"/>
    </row>
    <row r="18" ht="12.75" customHeight="1">
      <c r="A18" s="37"/>
      <c r="F18" s="21"/>
      <c r="G18" s="21"/>
      <c r="H18" s="21"/>
      <c r="I18" s="21"/>
    </row>
    <row r="19" ht="12.75" customHeight="1">
      <c r="A19" s="37"/>
      <c r="F19" s="21"/>
      <c r="G19" s="21"/>
      <c r="H19" s="21"/>
      <c r="I19" s="21"/>
    </row>
    <row r="20" ht="12.75" customHeight="1">
      <c r="A20" s="39"/>
      <c r="B20" s="21"/>
      <c r="C20" s="21"/>
      <c r="D20" s="21"/>
      <c r="F20" s="21"/>
      <c r="G20" s="21"/>
      <c r="H20" s="21"/>
      <c r="I20" s="21"/>
    </row>
    <row r="21" ht="12.75" customHeight="1">
      <c r="A21" s="39"/>
      <c r="B21" s="21"/>
      <c r="C21" s="21"/>
      <c r="D21" s="21"/>
      <c r="F21" s="21"/>
      <c r="G21" s="21"/>
      <c r="H21" s="21"/>
      <c r="I21" s="21"/>
    </row>
    <row r="22" ht="12.75" customHeight="1">
      <c r="A22" s="39"/>
      <c r="B22" s="21"/>
      <c r="C22" s="21"/>
      <c r="D22" s="38"/>
      <c r="F22" s="21"/>
      <c r="G22" s="21"/>
      <c r="H22" s="21"/>
      <c r="I22" s="21"/>
    </row>
    <row r="23" ht="12.75" customHeight="1">
      <c r="A23" s="39"/>
      <c r="B23" s="21"/>
      <c r="C23" s="21"/>
      <c r="D23" s="21"/>
      <c r="F23" s="21"/>
      <c r="G23" s="21"/>
      <c r="H23" s="21"/>
      <c r="I23" s="21"/>
    </row>
    <row r="24" ht="12.75" customHeight="1">
      <c r="A24" s="39"/>
      <c r="B24" s="21"/>
      <c r="C24" s="21"/>
      <c r="D24" s="21"/>
      <c r="F24" s="21"/>
      <c r="G24" s="21"/>
      <c r="H24" s="21"/>
      <c r="I24" s="21"/>
    </row>
    <row r="25" ht="12.75" customHeight="1">
      <c r="A25" s="39"/>
      <c r="B25" s="21"/>
      <c r="C25" s="38"/>
      <c r="D25" s="21"/>
      <c r="F25" s="21"/>
      <c r="G25" s="21"/>
      <c r="H25" s="21"/>
      <c r="I25" s="21"/>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c r="B50" s="1" t="str">
        <f>CONCATENATE("Each normalized usage unit equals ",'Failure Data'!F3," ",'Failure Data'!F4,"s")</f>
        <v>Each normalized usage unit equals 0.33695652173913 calls</v>
      </c>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headerFooter>
    <oddHeader>&amp;LReliability Demonstration Chart&amp;R&amp;A</oddHeader>
    <oddFooter>&amp;L&amp;F&amp;C&amp;P of &amp;R&amp;D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69696"/>
    <pageSetUpPr/>
  </sheetPr>
  <sheetViews>
    <sheetView workbookViewId="0"/>
  </sheetViews>
  <sheetFormatPr customHeight="1" defaultColWidth="12.63" defaultRowHeight="15.0"/>
  <cols>
    <col customWidth="1" min="1" max="1" width="6.75"/>
    <col customWidth="1" min="2" max="2" width="13.38"/>
    <col customWidth="1" min="3" max="6" width="6.75"/>
    <col customWidth="1" min="7" max="7" width="8.75"/>
    <col customWidth="1" min="8" max="8" width="8.13"/>
    <col customWidth="1" min="9" max="13" width="6.75"/>
    <col customWidth="1" min="14" max="26" width="8.0"/>
  </cols>
  <sheetData>
    <row r="1" ht="12.75" customHeight="1">
      <c r="B1" s="40" t="s">
        <v>83</v>
      </c>
      <c r="D1" s="40" t="s">
        <v>84</v>
      </c>
    </row>
    <row r="2" ht="12.75" customHeight="1">
      <c r="A2" s="40" t="s">
        <v>85</v>
      </c>
      <c r="B2" s="40" t="s">
        <v>86</v>
      </c>
      <c r="D2" s="40" t="s">
        <v>86</v>
      </c>
    </row>
    <row r="3" ht="12.75" customHeight="1">
      <c r="A3" s="40" t="s">
        <v>87</v>
      </c>
      <c r="B3" s="40" t="s">
        <v>88</v>
      </c>
      <c r="D3" s="40" t="s">
        <v>88</v>
      </c>
    </row>
    <row r="4" ht="12.75" customHeight="1">
      <c r="A4" s="41" t="s">
        <v>89</v>
      </c>
      <c r="B4" s="38">
        <f>+(B18-B9)/(A18-A9)</f>
        <v>1.444444444</v>
      </c>
      <c r="C4" s="38"/>
      <c r="D4" s="38">
        <f>B4</f>
        <v>1.444444444</v>
      </c>
    </row>
    <row r="5" ht="12.75" customHeight="1">
      <c r="A5" s="41" t="s">
        <v>90</v>
      </c>
      <c r="B5" s="42">
        <v>3.0</v>
      </c>
      <c r="C5" s="1"/>
      <c r="D5" s="42">
        <f>0-(D4*A11)</f>
        <v>-2.888888889</v>
      </c>
    </row>
    <row r="6" ht="12.75" customHeight="1">
      <c r="A6" s="41" t="s">
        <v>91</v>
      </c>
      <c r="B6" s="42">
        <v>0.0</v>
      </c>
      <c r="C6" s="1"/>
      <c r="D6" s="42">
        <f>'Plot Data'!xmin</f>
        <v>0</v>
      </c>
    </row>
    <row r="7" ht="12.75" customHeight="1">
      <c r="A7" s="41" t="s">
        <v>92</v>
      </c>
      <c r="B7" s="42">
        <v>16.0</v>
      </c>
      <c r="C7" s="1"/>
      <c r="D7" s="42">
        <f>'Plot Data'!xmax</f>
        <v>16</v>
      </c>
    </row>
    <row r="8" ht="12.75" customHeight="1">
      <c r="A8" s="41"/>
      <c r="B8" s="1"/>
      <c r="C8" s="1"/>
      <c r="D8" s="42"/>
      <c r="F8" s="26" t="s">
        <v>93</v>
      </c>
      <c r="G8" s="26" t="s">
        <v>94</v>
      </c>
      <c r="H8" s="26" t="s">
        <v>95</v>
      </c>
    </row>
    <row r="9" ht="12.75" customHeight="1">
      <c r="A9" s="39">
        <v>0.0</v>
      </c>
      <c r="B9" s="38">
        <v>3.0</v>
      </c>
      <c r="C9" s="21"/>
      <c r="D9" s="38">
        <v>0.0</v>
      </c>
      <c r="F9" s="21">
        <f>+'Plot Data'!xmax-B9</f>
        <v>13</v>
      </c>
      <c r="G9" s="21">
        <f t="shared" ref="G9:G25" si="1">+B9-D9</f>
        <v>3</v>
      </c>
      <c r="H9" s="21">
        <f t="shared" ref="H9:H25" si="2">D9</f>
        <v>0</v>
      </c>
      <c r="I9" s="21"/>
    </row>
    <row r="10" ht="12.75" customHeight="1">
      <c r="A10" s="39">
        <v>1.0</v>
      </c>
      <c r="B10" s="21">
        <f t="shared" ref="B10:B17" si="3">+(B$4*A10)+B$5</f>
        <v>4.444444444</v>
      </c>
      <c r="C10" s="21"/>
      <c r="D10" s="21">
        <v>0.0</v>
      </c>
      <c r="F10" s="21">
        <f>+'Plot Data'!xmax-B10</f>
        <v>11.55555556</v>
      </c>
      <c r="G10" s="21">
        <f t="shared" si="1"/>
        <v>4.444444444</v>
      </c>
      <c r="H10" s="21">
        <f t="shared" si="2"/>
        <v>0</v>
      </c>
      <c r="I10" s="21"/>
    </row>
    <row r="11" ht="12.75" customHeight="1">
      <c r="A11" s="39">
        <v>2.0</v>
      </c>
      <c r="B11" s="21">
        <f t="shared" si="3"/>
        <v>5.888888889</v>
      </c>
      <c r="C11" s="21"/>
      <c r="D11" s="38">
        <v>0.0</v>
      </c>
      <c r="F11" s="21">
        <f>+'Plot Data'!xmax-B11</f>
        <v>10.11111111</v>
      </c>
      <c r="G11" s="21">
        <f t="shared" si="1"/>
        <v>5.888888889</v>
      </c>
      <c r="H11" s="21">
        <f t="shared" si="2"/>
        <v>0</v>
      </c>
      <c r="I11" s="21"/>
    </row>
    <row r="12" ht="12.75" customHeight="1">
      <c r="A12" s="39">
        <v>3.0</v>
      </c>
      <c r="B12" s="21">
        <f t="shared" si="3"/>
        <v>7.333333333</v>
      </c>
      <c r="C12" s="21"/>
      <c r="D12" s="21">
        <f t="shared" ref="D12:D21" si="4">+(D$4*A12)+D$5</f>
        <v>1.444444444</v>
      </c>
      <c r="F12" s="21">
        <f>+'Plot Data'!xmax-B12</f>
        <v>8.666666667</v>
      </c>
      <c r="G12" s="21">
        <f t="shared" si="1"/>
        <v>5.888888889</v>
      </c>
      <c r="H12" s="21">
        <f t="shared" si="2"/>
        <v>1.444444444</v>
      </c>
      <c r="I12" s="21"/>
    </row>
    <row r="13" ht="12.75" customHeight="1">
      <c r="A13" s="39">
        <v>4.0</v>
      </c>
      <c r="B13" s="21">
        <f t="shared" si="3"/>
        <v>8.777777778</v>
      </c>
      <c r="C13" s="21"/>
      <c r="D13" s="21">
        <f t="shared" si="4"/>
        <v>2.888888889</v>
      </c>
      <c r="F13" s="21">
        <f>+'Plot Data'!xmax-B13</f>
        <v>7.222222222</v>
      </c>
      <c r="G13" s="21">
        <f t="shared" si="1"/>
        <v>5.888888889</v>
      </c>
      <c r="H13" s="21">
        <f t="shared" si="2"/>
        <v>2.888888889</v>
      </c>
      <c r="I13" s="21"/>
    </row>
    <row r="14" ht="12.75" customHeight="1">
      <c r="A14" s="39">
        <v>5.0</v>
      </c>
      <c r="B14" s="21">
        <f t="shared" si="3"/>
        <v>10.22222222</v>
      </c>
      <c r="C14" s="21"/>
      <c r="D14" s="21">
        <f t="shared" si="4"/>
        <v>4.333333333</v>
      </c>
      <c r="F14" s="21">
        <f>+'Plot Data'!xmax-B14</f>
        <v>5.777777778</v>
      </c>
      <c r="G14" s="21">
        <f t="shared" si="1"/>
        <v>5.888888889</v>
      </c>
      <c r="H14" s="21">
        <f t="shared" si="2"/>
        <v>4.333333333</v>
      </c>
      <c r="I14" s="21"/>
    </row>
    <row r="15" ht="12.75" customHeight="1">
      <c r="A15" s="39">
        <v>6.0</v>
      </c>
      <c r="B15" s="21">
        <f t="shared" si="3"/>
        <v>11.66666667</v>
      </c>
      <c r="C15" s="21"/>
      <c r="D15" s="21">
        <f t="shared" si="4"/>
        <v>5.777777778</v>
      </c>
      <c r="F15" s="21">
        <f>+'Plot Data'!xmax-B15</f>
        <v>4.333333333</v>
      </c>
      <c r="G15" s="21">
        <f t="shared" si="1"/>
        <v>5.888888889</v>
      </c>
      <c r="H15" s="21">
        <f t="shared" si="2"/>
        <v>5.777777778</v>
      </c>
      <c r="I15" s="21"/>
    </row>
    <row r="16" ht="12.75" customHeight="1">
      <c r="A16" s="39">
        <v>7.0</v>
      </c>
      <c r="B16" s="21">
        <f t="shared" si="3"/>
        <v>13.11111111</v>
      </c>
      <c r="C16" s="21"/>
      <c r="D16" s="21">
        <f t="shared" si="4"/>
        <v>7.222222222</v>
      </c>
      <c r="F16" s="21">
        <f>+'Plot Data'!xmax-B16</f>
        <v>2.888888889</v>
      </c>
      <c r="G16" s="21">
        <f t="shared" si="1"/>
        <v>5.888888889</v>
      </c>
      <c r="H16" s="21">
        <f t="shared" si="2"/>
        <v>7.222222222</v>
      </c>
      <c r="I16" s="21"/>
    </row>
    <row r="17" ht="12.75" customHeight="1">
      <c r="A17" s="39">
        <v>8.0</v>
      </c>
      <c r="B17" s="21">
        <f t="shared" si="3"/>
        <v>14.55555556</v>
      </c>
      <c r="C17" s="21"/>
      <c r="D17" s="21">
        <f t="shared" si="4"/>
        <v>8.666666667</v>
      </c>
      <c r="F17" s="21">
        <f>+'Plot Data'!xmax-B17</f>
        <v>1.444444444</v>
      </c>
      <c r="G17" s="21">
        <f t="shared" si="1"/>
        <v>5.888888889</v>
      </c>
      <c r="H17" s="21">
        <f t="shared" si="2"/>
        <v>8.666666667</v>
      </c>
      <c r="I17" s="21"/>
    </row>
    <row r="18" ht="12.75" customHeight="1">
      <c r="A18" s="39">
        <v>9.0</v>
      </c>
      <c r="B18" s="38">
        <v>16.0</v>
      </c>
      <c r="C18" s="21"/>
      <c r="D18" s="21">
        <f t="shared" si="4"/>
        <v>10.11111111</v>
      </c>
      <c r="F18" s="21">
        <f>+'Plot Data'!xmax-B18</f>
        <v>0</v>
      </c>
      <c r="G18" s="21">
        <f t="shared" si="1"/>
        <v>5.888888889</v>
      </c>
      <c r="H18" s="21">
        <f t="shared" si="2"/>
        <v>10.11111111</v>
      </c>
      <c r="I18" s="21"/>
    </row>
    <row r="19" ht="12.75" customHeight="1">
      <c r="A19" s="39">
        <v>10.0</v>
      </c>
      <c r="B19" s="21">
        <v>16.0</v>
      </c>
      <c r="C19" s="21"/>
      <c r="D19" s="21">
        <f t="shared" si="4"/>
        <v>11.55555556</v>
      </c>
      <c r="F19" s="21">
        <f>+'Plot Data'!xmax-B19</f>
        <v>0</v>
      </c>
      <c r="G19" s="21">
        <f t="shared" si="1"/>
        <v>4.444444444</v>
      </c>
      <c r="H19" s="21">
        <f t="shared" si="2"/>
        <v>11.55555556</v>
      </c>
      <c r="I19" s="21"/>
    </row>
    <row r="20" ht="12.75" customHeight="1">
      <c r="A20" s="39">
        <v>11.0</v>
      </c>
      <c r="B20" s="21">
        <v>16.0</v>
      </c>
      <c r="C20" s="21"/>
      <c r="D20" s="21">
        <f t="shared" si="4"/>
        <v>13</v>
      </c>
      <c r="F20" s="21">
        <f>+'Plot Data'!xmax-B20</f>
        <v>0</v>
      </c>
      <c r="G20" s="21">
        <f t="shared" si="1"/>
        <v>3</v>
      </c>
      <c r="H20" s="21">
        <f t="shared" si="2"/>
        <v>13</v>
      </c>
      <c r="I20" s="21"/>
    </row>
    <row r="21" ht="12.75" customHeight="1">
      <c r="A21" s="39">
        <v>12.0</v>
      </c>
      <c r="B21" s="21">
        <v>16.0</v>
      </c>
      <c r="C21" s="21"/>
      <c r="D21" s="21">
        <f t="shared" si="4"/>
        <v>14.44444444</v>
      </c>
      <c r="F21" s="21">
        <f>+'Plot Data'!xmax-B21</f>
        <v>0</v>
      </c>
      <c r="G21" s="21">
        <f t="shared" si="1"/>
        <v>1.555555556</v>
      </c>
      <c r="H21" s="21">
        <f t="shared" si="2"/>
        <v>14.44444444</v>
      </c>
      <c r="I21" s="21"/>
    </row>
    <row r="22" ht="12.75" customHeight="1">
      <c r="A22" s="39">
        <v>13.0</v>
      </c>
      <c r="B22" s="21">
        <v>16.0</v>
      </c>
      <c r="C22" s="21"/>
      <c r="D22" s="38">
        <v>16.0</v>
      </c>
      <c r="F22" s="21">
        <f>+'Plot Data'!xmax-B22</f>
        <v>0</v>
      </c>
      <c r="G22" s="21">
        <f t="shared" si="1"/>
        <v>0</v>
      </c>
      <c r="H22" s="21">
        <f t="shared" si="2"/>
        <v>16</v>
      </c>
      <c r="I22" s="21"/>
    </row>
    <row r="23" ht="12.75" customHeight="1">
      <c r="A23" s="39">
        <v>14.0</v>
      </c>
      <c r="B23" s="21">
        <v>16.0</v>
      </c>
      <c r="C23" s="21"/>
      <c r="D23" s="21">
        <v>16.0</v>
      </c>
      <c r="F23" s="21">
        <f>+'Plot Data'!xmax-B23</f>
        <v>0</v>
      </c>
      <c r="G23" s="21">
        <f t="shared" si="1"/>
        <v>0</v>
      </c>
      <c r="H23" s="21">
        <f t="shared" si="2"/>
        <v>16</v>
      </c>
      <c r="I23" s="21"/>
    </row>
    <row r="24" ht="12.75" customHeight="1">
      <c r="A24" s="39">
        <v>15.0</v>
      </c>
      <c r="B24" s="21">
        <v>16.0</v>
      </c>
      <c r="C24" s="21"/>
      <c r="D24" s="21">
        <v>16.0</v>
      </c>
      <c r="F24" s="21">
        <f>+'Plot Data'!xmax-B24</f>
        <v>0</v>
      </c>
      <c r="G24" s="21">
        <f t="shared" si="1"/>
        <v>0</v>
      </c>
      <c r="H24" s="21">
        <f t="shared" si="2"/>
        <v>16</v>
      </c>
      <c r="I24" s="21"/>
    </row>
    <row r="25" ht="12.75" customHeight="1">
      <c r="A25" s="39">
        <v>16.0</v>
      </c>
      <c r="B25" s="21">
        <v>16.0</v>
      </c>
      <c r="C25" s="38"/>
      <c r="D25" s="21">
        <v>16.0</v>
      </c>
      <c r="F25" s="21">
        <f>+'Plot Data'!xmax-B25</f>
        <v>0</v>
      </c>
      <c r="G25" s="21">
        <f t="shared" si="1"/>
        <v>0</v>
      </c>
      <c r="H25" s="21">
        <f t="shared" si="2"/>
        <v>16</v>
      </c>
      <c r="I25" s="21"/>
    </row>
    <row r="26" ht="12.75" customHeight="1"/>
    <row r="27" ht="12.75" customHeight="1"/>
    <row r="28" ht="12.75" customHeight="1">
      <c r="A28" s="1" t="s">
        <v>96</v>
      </c>
      <c r="B28" s="19"/>
      <c r="C28" s="19"/>
      <c r="D28" s="21"/>
      <c r="E28" s="21"/>
      <c r="F28" s="21"/>
      <c r="G28" s="21"/>
      <c r="H28" s="21"/>
      <c r="I28" s="21"/>
      <c r="J28" s="21"/>
      <c r="K28" s="21"/>
      <c r="L28" s="21"/>
      <c r="M28" s="21"/>
    </row>
    <row r="29" ht="12.75" customHeight="1">
      <c r="A29" s="24"/>
      <c r="B29" s="23" t="s">
        <v>97</v>
      </c>
      <c r="D29" s="19"/>
      <c r="E29" s="21"/>
      <c r="F29" s="21"/>
      <c r="G29" s="21"/>
      <c r="H29" s="21"/>
      <c r="I29" s="21"/>
      <c r="J29" s="21"/>
      <c r="K29" s="21"/>
      <c r="L29" s="21"/>
      <c r="M29" s="21"/>
    </row>
    <row r="30" ht="12.75" customHeight="1">
      <c r="A30" s="24">
        <v>6.6</v>
      </c>
      <c r="B30" s="19" t="s">
        <v>98</v>
      </c>
      <c r="D30" s="21">
        <f>'Risk Trade-Off Parameters'!C11/(1-'Risk Trade-Off Parameters'!C5)</f>
        <v>-2.197224577</v>
      </c>
      <c r="E30" s="21">
        <v>0.0</v>
      </c>
      <c r="F30" s="21"/>
      <c r="G30" s="21"/>
      <c r="H30" s="21"/>
      <c r="I30" s="21"/>
      <c r="J30" s="21"/>
      <c r="K30" s="21"/>
      <c r="L30" s="21"/>
      <c r="M30" s="21"/>
    </row>
    <row r="31" ht="12.75" customHeight="1">
      <c r="A31" s="24">
        <v>6.8</v>
      </c>
      <c r="B31" s="19" t="s">
        <v>99</v>
      </c>
      <c r="D31" s="21">
        <f>(('Risk Trade-Off Parameters'!C11-(16*LN('Risk Trade-Off Parameters'!C5)))/(1-'Risk Trade-Off Parameters'!C5))</f>
        <v>8.893130312</v>
      </c>
      <c r="E31" s="21">
        <f>FTmax</f>
        <v>16</v>
      </c>
      <c r="F31" s="21"/>
      <c r="G31" s="21"/>
      <c r="H31" s="21"/>
      <c r="I31" s="21"/>
      <c r="J31" s="21"/>
      <c r="K31" s="21"/>
      <c r="L31" s="21"/>
      <c r="M31" s="21"/>
    </row>
    <row r="32" ht="12.75" customHeight="1">
      <c r="A32" s="43">
        <v>6.1</v>
      </c>
      <c r="B32" s="19" t="s">
        <v>100</v>
      </c>
      <c r="D32" s="21">
        <v>0.0</v>
      </c>
      <c r="E32" s="21">
        <f>'Risk Trade-Off Parameters'!C11/LN('Risk Trade-Off Parameters'!C5)</f>
        <v>3.169925001</v>
      </c>
      <c r="F32" s="21"/>
      <c r="G32" s="21"/>
      <c r="H32" s="21"/>
      <c r="I32" s="21"/>
      <c r="J32" s="21"/>
      <c r="K32" s="21"/>
      <c r="L32" s="21"/>
      <c r="M32" s="21"/>
    </row>
    <row r="33" ht="12.75" customHeight="1">
      <c r="A33" s="24">
        <v>6.12</v>
      </c>
      <c r="B33" s="19" t="s">
        <v>101</v>
      </c>
      <c r="D33" s="21">
        <f>FTmax</f>
        <v>16</v>
      </c>
      <c r="E33" s="21">
        <f>('Risk Trade-Off Parameters'!C11-(16*(1-'Risk Trade-Off Parameters'!C5)))/LN('Risk Trade-Off Parameters'!C5)</f>
        <v>26.25304566</v>
      </c>
      <c r="F33" s="21"/>
      <c r="G33" s="21"/>
      <c r="H33" s="21"/>
      <c r="I33" s="21"/>
      <c r="J33" s="21"/>
      <c r="K33" s="21"/>
      <c r="L33" s="21"/>
      <c r="M33" s="21"/>
    </row>
    <row r="34" ht="12.75" customHeight="1">
      <c r="A34" s="24"/>
      <c r="B34" s="41" t="s">
        <v>102</v>
      </c>
      <c r="C34" s="21">
        <f>+(E33-E32)/(D33-D32)</f>
        <v>1.442695041</v>
      </c>
      <c r="D34" s="21"/>
      <c r="E34" s="21"/>
      <c r="F34" s="21"/>
      <c r="G34" s="21"/>
      <c r="H34" s="21"/>
      <c r="I34" s="21"/>
      <c r="J34" s="21"/>
      <c r="K34" s="21"/>
      <c r="L34" s="21"/>
      <c r="M34" s="21"/>
    </row>
    <row r="35" ht="12.75" customHeight="1">
      <c r="A35" s="24"/>
      <c r="B35" s="41"/>
      <c r="C35" s="21"/>
      <c r="D35" s="21"/>
      <c r="E35" s="21"/>
      <c r="F35" s="21"/>
      <c r="G35" s="21"/>
      <c r="H35" s="21"/>
      <c r="I35" s="21"/>
      <c r="J35" s="21"/>
      <c r="K35" s="21"/>
      <c r="L35" s="21"/>
      <c r="M35" s="21"/>
    </row>
    <row r="36" ht="12.75" customHeight="1">
      <c r="B36" s="23" t="s">
        <v>103</v>
      </c>
      <c r="D36" s="17" t="s">
        <v>104</v>
      </c>
      <c r="E36" s="44" t="s">
        <v>105</v>
      </c>
      <c r="F36" s="21"/>
      <c r="G36" s="21"/>
      <c r="H36" s="21"/>
      <c r="I36" s="21"/>
      <c r="J36" s="21"/>
      <c r="K36" s="21"/>
      <c r="L36" s="21"/>
      <c r="M36" s="21"/>
    </row>
    <row r="37" ht="12.75" customHeight="1">
      <c r="A37" s="24">
        <v>6.5</v>
      </c>
      <c r="B37" s="19" t="s">
        <v>98</v>
      </c>
      <c r="D37" s="21">
        <f>'Risk Trade-Off Parameters'!C9/(1-'Risk Trade-Off Parameters'!C5)</f>
        <v>2.197224577</v>
      </c>
      <c r="E37" s="21">
        <v>0.0</v>
      </c>
      <c r="F37" s="21"/>
      <c r="G37" s="21"/>
      <c r="H37" s="21"/>
      <c r="I37" s="21"/>
      <c r="J37" s="21"/>
      <c r="K37" s="21"/>
      <c r="L37" s="21"/>
      <c r="M37" s="21"/>
    </row>
    <row r="38" ht="12.75" customHeight="1">
      <c r="A38" s="24">
        <v>6.7</v>
      </c>
      <c r="B38" s="19" t="s">
        <v>99</v>
      </c>
      <c r="D38" s="21">
        <f>(('Risk Trade-Off Parameters'!C9-(16*LN('Risk Trade-Off Parameters'!C5)))/(1-'Risk Trade-Off Parameters'!C5))</f>
        <v>13.28757947</v>
      </c>
      <c r="E38" s="21">
        <f>FCmax</f>
        <v>16</v>
      </c>
      <c r="F38" s="21"/>
      <c r="G38" s="21"/>
      <c r="H38" s="21"/>
      <c r="I38" s="21"/>
      <c r="J38" s="21"/>
      <c r="K38" s="21"/>
      <c r="L38" s="21"/>
      <c r="M38" s="21"/>
    </row>
    <row r="39" ht="12.75" customHeight="1">
      <c r="A39" s="24">
        <v>6.9</v>
      </c>
      <c r="B39" s="19" t="s">
        <v>100</v>
      </c>
      <c r="D39" s="21">
        <v>0.0</v>
      </c>
      <c r="E39" s="21">
        <f>'Risk Trade-Off Parameters'!C9/LN('Risk Trade-Off Parameters'!C5)</f>
        <v>-3.169925001</v>
      </c>
      <c r="F39" s="21"/>
      <c r="G39" s="21"/>
      <c r="H39" s="21"/>
      <c r="I39" s="21"/>
      <c r="J39" s="21"/>
      <c r="K39" s="21"/>
      <c r="L39" s="21"/>
      <c r="M39" s="21"/>
    </row>
    <row r="40" ht="12.75" customHeight="1">
      <c r="A40" s="24">
        <v>6.11</v>
      </c>
      <c r="B40" s="19" t="s">
        <v>101</v>
      </c>
      <c r="D40" s="21">
        <f>FCmax</f>
        <v>16</v>
      </c>
      <c r="E40" s="21">
        <f>('Risk Trade-Off Parameters'!C9-(16*(1-'Risk Trade-Off Parameters'!C5)))/LN('Risk Trade-Off Parameters'!C5)</f>
        <v>19.91319565</v>
      </c>
      <c r="F40" s="21"/>
      <c r="G40" s="21"/>
      <c r="H40" s="21"/>
      <c r="I40" s="21"/>
      <c r="J40" s="21"/>
      <c r="K40" s="21"/>
      <c r="L40" s="21"/>
      <c r="M40" s="21"/>
    </row>
    <row r="41" ht="12.75" customHeight="1">
      <c r="A41" s="24"/>
      <c r="B41" s="41" t="s">
        <v>102</v>
      </c>
      <c r="C41" s="21">
        <f>+(E40-E39)/(D40-D39)</f>
        <v>1.442695041</v>
      </c>
      <c r="D41" s="21"/>
      <c r="E41" s="21"/>
      <c r="F41" s="21"/>
      <c r="G41" s="21"/>
      <c r="H41" s="21"/>
      <c r="I41" s="21"/>
      <c r="J41" s="21"/>
      <c r="K41" s="21"/>
      <c r="L41" s="21"/>
      <c r="M41" s="21"/>
    </row>
    <row r="42" ht="12.75" customHeight="1">
      <c r="A42" s="24"/>
      <c r="B42" s="19"/>
      <c r="D42" s="21"/>
      <c r="E42" s="21"/>
      <c r="F42" s="21"/>
      <c r="G42" s="21"/>
      <c r="H42" s="21"/>
      <c r="I42" s="21"/>
      <c r="J42" s="21"/>
      <c r="K42" s="21"/>
      <c r="L42" s="21"/>
      <c r="M42" s="21"/>
    </row>
    <row r="43" ht="12.75" customHeight="1">
      <c r="B43" s="23" t="s">
        <v>106</v>
      </c>
      <c r="D43" s="21"/>
      <c r="E43" s="21"/>
      <c r="F43" s="21"/>
      <c r="G43" s="21"/>
      <c r="H43" s="21"/>
      <c r="I43" s="21"/>
      <c r="J43" s="21"/>
      <c r="K43" s="21"/>
      <c r="L43" s="21"/>
      <c r="M43" s="21"/>
    </row>
    <row r="44" ht="12.75" customHeight="1">
      <c r="D44" s="40">
        <v>0.0</v>
      </c>
      <c r="E44" s="40">
        <f>FCmax</f>
        <v>16</v>
      </c>
    </row>
    <row r="45" ht="12.75" customHeight="1">
      <c r="D45" s="40">
        <f>FTmax</f>
        <v>16</v>
      </c>
      <c r="E45" s="40">
        <f>FCmax</f>
        <v>16</v>
      </c>
    </row>
    <row r="46" ht="12.75" customHeight="1">
      <c r="B46" s="23" t="s">
        <v>107</v>
      </c>
    </row>
    <row r="47" ht="12.75" customHeight="1">
      <c r="D47" s="40">
        <f>FTmax</f>
        <v>16</v>
      </c>
      <c r="E47" s="40">
        <v>0.0</v>
      </c>
    </row>
    <row r="48" ht="12.75" customHeight="1">
      <c r="D48" s="40">
        <f>FTmax</f>
        <v>16</v>
      </c>
      <c r="E48" s="40">
        <f>FCmax</f>
        <v>16</v>
      </c>
    </row>
    <row r="49" ht="12.75" customHeight="1">
      <c r="B49" s="19"/>
      <c r="C49" s="19"/>
      <c r="D49" s="21"/>
      <c r="E49" s="21"/>
      <c r="F49" s="21"/>
      <c r="G49" s="21"/>
      <c r="H49" s="21"/>
      <c r="I49" s="21"/>
      <c r="J49" s="21"/>
      <c r="K49" s="21"/>
      <c r="L49" s="21"/>
      <c r="M49" s="21"/>
    </row>
    <row r="50" ht="12.75" customHeight="1">
      <c r="A50" s="1" t="s">
        <v>108</v>
      </c>
    </row>
    <row r="51" ht="12.75" customHeight="1">
      <c r="D51" s="17" t="s">
        <v>104</v>
      </c>
      <c r="E51" s="44" t="s">
        <v>105</v>
      </c>
      <c r="G51" s="26" t="s">
        <v>109</v>
      </c>
      <c r="H51" s="26" t="s">
        <v>110</v>
      </c>
    </row>
    <row r="52" ht="12.75" customHeight="1">
      <c r="D52" s="21">
        <f>(E52-RejectYint)/RejectSlope</f>
        <v>-2.197224577</v>
      </c>
      <c r="E52" s="37">
        <v>0.0</v>
      </c>
      <c r="G52" s="39">
        <v>0.0</v>
      </c>
      <c r="H52" s="21">
        <f>(RejectSlope*G52)+RejectYint</f>
        <v>3.169925001</v>
      </c>
    </row>
    <row r="53" ht="12.75" customHeight="1">
      <c r="D53" s="21">
        <f>(E53-RejectYint)/RejectSlope</f>
        <v>-1.504077397</v>
      </c>
      <c r="E53" s="37">
        <v>1.0</v>
      </c>
      <c r="G53" s="39">
        <v>1.0</v>
      </c>
      <c r="H53" s="21">
        <f>(RejectSlope*G53)+RejectYint</f>
        <v>4.612620042</v>
      </c>
    </row>
    <row r="54" ht="12.75" customHeight="1">
      <c r="D54" s="21">
        <f>(E54-RejectYint)/RejectSlope</f>
        <v>-0.8109302162</v>
      </c>
      <c r="E54" s="37">
        <v>2.0</v>
      </c>
      <c r="G54" s="39">
        <v>2.0</v>
      </c>
      <c r="H54" s="21">
        <f>(RejectSlope*G54)+RejectYint</f>
        <v>6.055315083</v>
      </c>
    </row>
    <row r="55" ht="12.75" customHeight="1">
      <c r="D55" s="21">
        <f>(E55-RejectYint)/RejectSlope</f>
        <v>-0.1177830357</v>
      </c>
      <c r="E55" s="37">
        <v>3.0</v>
      </c>
      <c r="G55" s="39">
        <v>3.0</v>
      </c>
      <c r="H55" s="21">
        <f>(RejectSlope*G55)+RejectYint</f>
        <v>7.498010124</v>
      </c>
    </row>
    <row r="56" ht="12.75" customHeight="1">
      <c r="D56" s="21">
        <f>(E56-RejectYint)/RejectSlope</f>
        <v>0.5753641449</v>
      </c>
      <c r="E56" s="37">
        <v>4.0</v>
      </c>
      <c r="G56" s="39">
        <v>4.0</v>
      </c>
      <c r="H56" s="21">
        <f>(RejectSlope*G56)+RejectYint</f>
        <v>8.940705165</v>
      </c>
    </row>
    <row r="57" ht="12.75" customHeight="1">
      <c r="D57" s="21">
        <f>(E57-RejectYint)/RejectSlope</f>
        <v>1.268511325</v>
      </c>
      <c r="E57" s="37">
        <v>5.0</v>
      </c>
      <c r="G57" s="39">
        <v>5.0</v>
      </c>
      <c r="H57" s="21">
        <f>(RejectSlope*G57)+RejectYint</f>
        <v>10.38340021</v>
      </c>
    </row>
    <row r="58" ht="12.75" customHeight="1">
      <c r="D58" s="21">
        <f>(E58-RejectYint)/RejectSlope</f>
        <v>1.961658506</v>
      </c>
      <c r="E58" s="37">
        <v>6.0</v>
      </c>
      <c r="G58" s="39">
        <v>6.0</v>
      </c>
      <c r="H58" s="21">
        <f>(RejectSlope*G58)+RejectYint</f>
        <v>11.82609525</v>
      </c>
    </row>
    <row r="59" ht="12.75" customHeight="1">
      <c r="D59" s="21">
        <f>(E59-RejectYint)/RejectSlope</f>
        <v>2.654805687</v>
      </c>
      <c r="E59" s="37">
        <v>7.0</v>
      </c>
      <c r="G59" s="39">
        <v>7.0</v>
      </c>
      <c r="H59" s="21">
        <f>(RejectSlope*G59)+RejectYint</f>
        <v>13.26879029</v>
      </c>
    </row>
    <row r="60" ht="12.75" customHeight="1">
      <c r="D60" s="21">
        <f>(E60-RejectYint)/RejectSlope</f>
        <v>3.347952867</v>
      </c>
      <c r="E60" s="37">
        <v>8.0</v>
      </c>
      <c r="G60" s="39">
        <v>8.0</v>
      </c>
      <c r="H60" s="21">
        <f>(RejectSlope*G60)+RejectYint</f>
        <v>14.71148533</v>
      </c>
    </row>
    <row r="61" ht="12.75" customHeight="1">
      <c r="D61" s="21">
        <f>(E61-RejectYint)/RejectSlope</f>
        <v>4.041100048</v>
      </c>
      <c r="E61" s="37">
        <v>9.0</v>
      </c>
      <c r="G61" s="39">
        <v>9.0</v>
      </c>
      <c r="H61" s="21">
        <f>(RejectSlope*G61)+RejectYint</f>
        <v>16.15418037</v>
      </c>
    </row>
    <row r="62" ht="12.75" customHeight="1">
      <c r="D62" s="21">
        <f>(E62-RejectYint)/RejectSlope</f>
        <v>4.734247228</v>
      </c>
      <c r="E62" s="37">
        <v>10.0</v>
      </c>
      <c r="G62" s="39">
        <v>10.0</v>
      </c>
      <c r="H62" s="21">
        <f>(RejectSlope*G62)+RejectYint</f>
        <v>17.59687541</v>
      </c>
    </row>
    <row r="63" ht="12.75" customHeight="1">
      <c r="D63" s="21">
        <f>(E63-RejectYint)/RejectSlope</f>
        <v>5.427394409</v>
      </c>
      <c r="E63" s="37">
        <v>11.0</v>
      </c>
      <c r="G63" s="39">
        <v>11.0</v>
      </c>
      <c r="H63" s="21">
        <f>(RejectSlope*G63)+RejectYint</f>
        <v>19.03957045</v>
      </c>
    </row>
    <row r="64" ht="12.75" customHeight="1">
      <c r="D64" s="21">
        <f>(E64-RejectYint)/RejectSlope</f>
        <v>6.120541589</v>
      </c>
      <c r="E64" s="37">
        <v>12.0</v>
      </c>
      <c r="G64" s="39">
        <v>12.0</v>
      </c>
      <c r="H64" s="21">
        <f>(RejectSlope*G64)+RejectYint</f>
        <v>20.48226549</v>
      </c>
    </row>
    <row r="65" ht="12.75" customHeight="1">
      <c r="D65" s="21">
        <f>(E65-RejectYint)/RejectSlope</f>
        <v>6.81368877</v>
      </c>
      <c r="E65" s="37">
        <v>13.0</v>
      </c>
      <c r="G65" s="39">
        <v>13.0</v>
      </c>
      <c r="H65" s="21">
        <f>(RejectSlope*G65)+RejectYint</f>
        <v>21.92496053</v>
      </c>
    </row>
    <row r="66" ht="12.75" customHeight="1">
      <c r="D66" s="21">
        <f>(E66-RejectYint)/RejectSlope</f>
        <v>7.506835951</v>
      </c>
      <c r="E66" s="37">
        <v>14.0</v>
      </c>
      <c r="G66" s="39">
        <v>14.0</v>
      </c>
      <c r="H66" s="21">
        <f>(RejectSlope*G66)+RejectYint</f>
        <v>23.36765557</v>
      </c>
    </row>
    <row r="67" ht="12.75" customHeight="1">
      <c r="D67" s="21">
        <f>(E67-RejectYint)/RejectSlope</f>
        <v>8.199983131</v>
      </c>
      <c r="E67" s="37">
        <v>15.0</v>
      </c>
      <c r="G67" s="39">
        <v>15.0</v>
      </c>
      <c r="H67" s="21">
        <f>(RejectSlope*G67)+RejectYint</f>
        <v>24.81035061</v>
      </c>
    </row>
    <row r="68" ht="12.75" customHeight="1">
      <c r="D68" s="21">
        <f>(E68-RejectYint)/RejectSlope</f>
        <v>8.893130312</v>
      </c>
      <c r="E68" s="37">
        <v>16.0</v>
      </c>
      <c r="G68" s="39">
        <v>16.0</v>
      </c>
      <c r="H68" s="21">
        <f>(RejectSlope*G68)+RejectYint</f>
        <v>26.25304566</v>
      </c>
    </row>
    <row r="69" ht="12.75" customHeight="1">
      <c r="B69" s="39"/>
      <c r="D69" s="21"/>
      <c r="E69" s="21"/>
      <c r="H69" s="21"/>
    </row>
    <row r="70" ht="12.75" customHeight="1">
      <c r="A70" s="1" t="s">
        <v>111</v>
      </c>
      <c r="H70" s="21"/>
    </row>
    <row r="71" ht="12.75" customHeight="1">
      <c r="B71" s="26"/>
      <c r="D71" s="17" t="s">
        <v>104</v>
      </c>
      <c r="E71" s="44" t="s">
        <v>105</v>
      </c>
      <c r="G71" s="26" t="s">
        <v>109</v>
      </c>
      <c r="H71" s="45" t="s">
        <v>110</v>
      </c>
    </row>
    <row r="72" ht="12.75" customHeight="1">
      <c r="D72" s="21">
        <f>(E72-AcceptYint)/AcceptSlope</f>
        <v>2.197224577</v>
      </c>
      <c r="E72" s="37">
        <v>0.0</v>
      </c>
      <c r="G72" s="39">
        <v>0.0</v>
      </c>
      <c r="H72" s="21">
        <f>(AcceptSlope*G72)+AcceptYint</f>
        <v>-3.169925001</v>
      </c>
    </row>
    <row r="73" ht="12.75" customHeight="1">
      <c r="D73" s="21">
        <f>(E73-AcceptYint)/AcceptSlope</f>
        <v>2.890371758</v>
      </c>
      <c r="E73" s="37">
        <v>1.0</v>
      </c>
      <c r="G73" s="39">
        <v>1.0</v>
      </c>
      <c r="H73" s="21">
        <f>(AcceptSlope*G73)+AcceptYint</f>
        <v>-1.727229961</v>
      </c>
    </row>
    <row r="74" ht="12.75" customHeight="1">
      <c r="D74" s="21">
        <f>(E74-AcceptYint)/AcceptSlope</f>
        <v>3.583518938</v>
      </c>
      <c r="E74" s="37">
        <v>2.0</v>
      </c>
      <c r="G74" s="39">
        <v>2.0</v>
      </c>
      <c r="H74" s="21">
        <f>(AcceptSlope*G74)+AcceptYint</f>
        <v>-0.2845349197</v>
      </c>
    </row>
    <row r="75" ht="12.75" customHeight="1">
      <c r="D75" s="21">
        <f>(E75-AcceptYint)/AcceptSlope</f>
        <v>4.276666119</v>
      </c>
      <c r="E75" s="37">
        <v>3.0</v>
      </c>
      <c r="G75" s="39">
        <v>3.0</v>
      </c>
      <c r="H75" s="21">
        <f>(AcceptSlope*G75)+AcceptYint</f>
        <v>1.158160121</v>
      </c>
    </row>
    <row r="76" ht="12.75" customHeight="1">
      <c r="D76" s="21">
        <f>(E76-AcceptYint)/AcceptSlope</f>
        <v>4.9698133</v>
      </c>
      <c r="E76" s="37">
        <v>4.0</v>
      </c>
      <c r="G76" s="39">
        <v>4.0</v>
      </c>
      <c r="H76" s="21">
        <f>(AcceptSlope*G76)+AcceptYint</f>
        <v>2.600855162</v>
      </c>
    </row>
    <row r="77" ht="12.75" customHeight="1">
      <c r="D77" s="21">
        <f>(E77-AcceptYint)/AcceptSlope</f>
        <v>5.66296048</v>
      </c>
      <c r="E77" s="37">
        <v>5.0</v>
      </c>
      <c r="G77" s="39">
        <v>5.0</v>
      </c>
      <c r="H77" s="21">
        <f>(AcceptSlope*G77)+AcceptYint</f>
        <v>4.043550203</v>
      </c>
    </row>
    <row r="78" ht="12.75" customHeight="1">
      <c r="D78" s="21">
        <f>(E78-AcceptYint)/AcceptSlope</f>
        <v>6.356107661</v>
      </c>
      <c r="E78" s="37">
        <v>6.0</v>
      </c>
      <c r="G78" s="39">
        <v>6.0</v>
      </c>
      <c r="H78" s="21">
        <f>(AcceptSlope*G78)+AcceptYint</f>
        <v>5.486245244</v>
      </c>
    </row>
    <row r="79" ht="12.75" customHeight="1">
      <c r="D79" s="21">
        <f>(E79-AcceptYint)/AcceptSlope</f>
        <v>7.049254841</v>
      </c>
      <c r="E79" s="37">
        <v>7.0</v>
      </c>
      <c r="G79" s="39">
        <v>7.0</v>
      </c>
      <c r="H79" s="21">
        <f>(AcceptSlope*G79)+AcceptYint</f>
        <v>6.928940285</v>
      </c>
    </row>
    <row r="80" ht="12.75" customHeight="1">
      <c r="D80" s="21">
        <f>(E80-AcceptYint)/AcceptSlope</f>
        <v>7.742402022</v>
      </c>
      <c r="E80" s="37">
        <v>8.0</v>
      </c>
      <c r="G80" s="39">
        <v>8.0</v>
      </c>
      <c r="H80" s="21">
        <f>(AcceptSlope*G80)+AcceptYint</f>
        <v>8.371635326</v>
      </c>
    </row>
    <row r="81" ht="12.75" customHeight="1">
      <c r="D81" s="21">
        <f>(E81-AcceptYint)/AcceptSlope</f>
        <v>8.435549202</v>
      </c>
      <c r="E81" s="37">
        <v>9.0</v>
      </c>
      <c r="G81" s="39">
        <v>9.0</v>
      </c>
      <c r="H81" s="21">
        <f>(AcceptSlope*G81)+AcceptYint</f>
        <v>9.814330367</v>
      </c>
    </row>
    <row r="82" ht="12.75" customHeight="1">
      <c r="D82" s="21">
        <f>(E82-AcceptYint)/AcceptSlope</f>
        <v>9.128696383</v>
      </c>
      <c r="E82" s="37">
        <v>10.0</v>
      </c>
      <c r="G82" s="39">
        <v>10.0</v>
      </c>
      <c r="H82" s="21">
        <f>(AcceptSlope*G82)+AcceptYint</f>
        <v>11.25702541</v>
      </c>
    </row>
    <row r="83" ht="12.75" customHeight="1">
      <c r="D83" s="21">
        <f>(E83-AcceptYint)/AcceptSlope</f>
        <v>9.821843563</v>
      </c>
      <c r="E83" s="37">
        <v>11.0</v>
      </c>
      <c r="G83" s="39">
        <v>11.0</v>
      </c>
      <c r="H83" s="21">
        <f>(AcceptSlope*G83)+AcceptYint</f>
        <v>12.69972045</v>
      </c>
    </row>
    <row r="84" ht="12.75" customHeight="1">
      <c r="D84" s="21">
        <f>(E84-AcceptYint)/AcceptSlope</f>
        <v>10.51499074</v>
      </c>
      <c r="E84" s="37">
        <v>12.0</v>
      </c>
      <c r="G84" s="39">
        <v>12.0</v>
      </c>
      <c r="H84" s="21">
        <f>(AcceptSlope*G84)+AcceptYint</f>
        <v>14.14241549</v>
      </c>
    </row>
    <row r="85" ht="12.75" customHeight="1">
      <c r="D85" s="21">
        <f>(E85-AcceptYint)/AcceptSlope</f>
        <v>11.20813792</v>
      </c>
      <c r="E85" s="37">
        <v>13.0</v>
      </c>
      <c r="G85" s="39">
        <v>13.0</v>
      </c>
      <c r="H85" s="21">
        <f>(AcceptSlope*G85)+AcceptYint</f>
        <v>15.58511053</v>
      </c>
    </row>
    <row r="86" ht="12.75" customHeight="1">
      <c r="D86" s="21">
        <f>(E86-AcceptYint)/AcceptSlope</f>
        <v>11.90128511</v>
      </c>
      <c r="E86" s="37">
        <v>14.0</v>
      </c>
      <c r="G86" s="39">
        <v>14.0</v>
      </c>
      <c r="H86" s="21">
        <f>(AcceptSlope*G86)+AcceptYint</f>
        <v>17.02780557</v>
      </c>
    </row>
    <row r="87" ht="12.75" customHeight="1">
      <c r="D87" s="21">
        <f>(E87-AcceptYint)/AcceptSlope</f>
        <v>12.59443229</v>
      </c>
      <c r="E87" s="37">
        <v>15.0</v>
      </c>
      <c r="G87" s="39">
        <v>15.0</v>
      </c>
      <c r="H87" s="21">
        <f>(AcceptSlope*G87)+AcceptYint</f>
        <v>18.47050061</v>
      </c>
    </row>
    <row r="88" ht="12.75" customHeight="1">
      <c r="D88" s="21">
        <f>(E88-AcceptYint)/AcceptSlope</f>
        <v>13.28757947</v>
      </c>
      <c r="E88" s="37">
        <v>16.0</v>
      </c>
      <c r="G88" s="39">
        <v>16.0</v>
      </c>
      <c r="H88" s="21">
        <f>(AcceptSlope*G88)+AcceptYint</f>
        <v>19.91319565</v>
      </c>
    </row>
    <row r="89" ht="12.75" customHeight="1"/>
    <row r="90" ht="12.75" customHeight="1">
      <c r="A90" s="1" t="s">
        <v>112</v>
      </c>
      <c r="B90" s="3"/>
      <c r="C90" s="3"/>
      <c r="D90" s="3"/>
      <c r="E90" s="3"/>
      <c r="F90" s="3"/>
      <c r="G90" s="3"/>
    </row>
    <row r="91" ht="12.75" customHeight="1">
      <c r="A91" s="39">
        <v>0.0</v>
      </c>
      <c r="B91" s="46">
        <v>0.0</v>
      </c>
      <c r="C91" s="3"/>
      <c r="D91" s="3"/>
      <c r="E91" s="3"/>
      <c r="F91" s="3"/>
      <c r="G91" s="3"/>
    </row>
    <row r="92" ht="12.75" customHeight="1">
      <c r="A92" s="39">
        <v>1.0</v>
      </c>
      <c r="B92" s="46">
        <f>+A92*'Failure Data'!F$3</f>
        <v>0.3369565217</v>
      </c>
      <c r="C92" s="3"/>
      <c r="D92" s="3"/>
      <c r="E92" s="3"/>
      <c r="F92" s="3"/>
    </row>
    <row r="93" ht="12.75" customHeight="1">
      <c r="A93" s="39">
        <v>2.0</v>
      </c>
      <c r="B93" s="46">
        <f>+A93*'Failure Data'!F$3</f>
        <v>0.6739130435</v>
      </c>
      <c r="C93" s="3"/>
      <c r="D93" s="3"/>
      <c r="E93" s="3"/>
      <c r="F93" s="3"/>
    </row>
    <row r="94" ht="12.75" customHeight="1">
      <c r="A94" s="39">
        <v>3.0</v>
      </c>
      <c r="B94" s="46">
        <f>+A94*'Failure Data'!F$3</f>
        <v>1.010869565</v>
      </c>
      <c r="C94" s="3"/>
      <c r="D94" s="3"/>
      <c r="E94" s="3"/>
      <c r="F94" s="3"/>
    </row>
    <row r="95" ht="12.75" customHeight="1">
      <c r="A95" s="39">
        <v>4.0</v>
      </c>
      <c r="B95" s="46">
        <f>+A95*'Failure Data'!F$3</f>
        <v>1.347826087</v>
      </c>
      <c r="C95" s="3"/>
      <c r="D95" s="3"/>
      <c r="E95" s="3"/>
      <c r="F95" s="3"/>
    </row>
    <row r="96" ht="12.75" customHeight="1">
      <c r="A96" s="39">
        <v>5.0</v>
      </c>
      <c r="B96" s="46">
        <f>+A96*'Failure Data'!F$3</f>
        <v>1.684782609</v>
      </c>
      <c r="C96" s="3"/>
      <c r="D96" s="3"/>
      <c r="E96" s="3"/>
      <c r="F96" s="3"/>
    </row>
    <row r="97" ht="12.75" customHeight="1">
      <c r="A97" s="39">
        <v>6.0</v>
      </c>
      <c r="B97" s="46">
        <f>+A97*'Failure Data'!F$3</f>
        <v>2.02173913</v>
      </c>
      <c r="C97" s="3"/>
      <c r="D97" s="3"/>
      <c r="E97" s="3"/>
      <c r="F97" s="3"/>
    </row>
    <row r="98" ht="12.75" customHeight="1">
      <c r="A98" s="39">
        <v>7.0</v>
      </c>
      <c r="B98" s="46">
        <f>+A98*'Failure Data'!F$3</f>
        <v>2.358695652</v>
      </c>
      <c r="C98" s="3"/>
      <c r="D98" s="3"/>
      <c r="E98" s="3"/>
      <c r="F98" s="3"/>
    </row>
    <row r="99" ht="12.75" customHeight="1">
      <c r="A99" s="39">
        <v>8.0</v>
      </c>
      <c r="B99" s="46">
        <f>+A99*'Failure Data'!F$3</f>
        <v>2.695652174</v>
      </c>
      <c r="C99" s="3"/>
      <c r="D99" s="3"/>
      <c r="E99" s="3"/>
      <c r="F99" s="3"/>
    </row>
    <row r="100" ht="12.75" customHeight="1">
      <c r="A100" s="39">
        <v>9.0</v>
      </c>
      <c r="B100" s="46">
        <f>+A100*'Failure Data'!F$3</f>
        <v>3.032608696</v>
      </c>
      <c r="C100" s="3"/>
      <c r="D100" s="3"/>
      <c r="E100" s="3"/>
      <c r="F100" s="3"/>
    </row>
    <row r="101" ht="12.75" customHeight="1">
      <c r="A101" s="39">
        <v>10.0</v>
      </c>
      <c r="B101" s="46">
        <f>+A101*'Failure Data'!F$3</f>
        <v>3.369565217</v>
      </c>
      <c r="C101" s="3"/>
      <c r="D101" s="3"/>
      <c r="E101" s="3"/>
      <c r="F101" s="3"/>
    </row>
    <row r="102" ht="12.75" customHeight="1">
      <c r="A102" s="39">
        <v>11.0</v>
      </c>
      <c r="B102" s="46">
        <f>+A102*'Failure Data'!F$3</f>
        <v>3.706521739</v>
      </c>
      <c r="C102" s="3"/>
      <c r="D102" s="3"/>
      <c r="E102" s="3"/>
      <c r="F102" s="3"/>
    </row>
    <row r="103" ht="12.75" customHeight="1">
      <c r="A103" s="39">
        <v>12.0</v>
      </c>
      <c r="B103" s="46">
        <f>+A103*'Failure Data'!F$3</f>
        <v>4.043478261</v>
      </c>
      <c r="C103" s="3"/>
      <c r="D103" s="3"/>
      <c r="E103" s="3"/>
      <c r="F103" s="3"/>
    </row>
    <row r="104" ht="12.75" customHeight="1">
      <c r="A104" s="39">
        <v>13.0</v>
      </c>
      <c r="B104" s="46">
        <f>+A104*'Failure Data'!F$3</f>
        <v>4.380434783</v>
      </c>
      <c r="C104" s="3"/>
      <c r="D104" s="3"/>
      <c r="E104" s="3"/>
      <c r="F104" s="3"/>
    </row>
    <row r="105" ht="12.75" customHeight="1">
      <c r="A105" s="39">
        <v>14.0</v>
      </c>
      <c r="B105" s="46">
        <f>+A105*'Failure Data'!F$3</f>
        <v>4.717391304</v>
      </c>
      <c r="C105" s="3"/>
      <c r="D105" s="3"/>
      <c r="E105" s="3"/>
      <c r="F105" s="3"/>
    </row>
    <row r="106" ht="12.75" customHeight="1">
      <c r="A106" s="39">
        <v>15.0</v>
      </c>
      <c r="B106" s="46">
        <f>+A106*'Failure Data'!F$3</f>
        <v>5.054347826</v>
      </c>
      <c r="C106" s="3"/>
      <c r="D106" s="3"/>
      <c r="E106" s="3"/>
      <c r="F106" s="3"/>
    </row>
    <row r="107" ht="12.75" customHeight="1">
      <c r="A107" s="39">
        <v>16.0</v>
      </c>
      <c r="B107" s="46">
        <f>+A107*'Failure Data'!F$3</f>
        <v>5.391304348</v>
      </c>
      <c r="C107" s="3"/>
      <c r="D107" s="3"/>
      <c r="E107" s="3"/>
      <c r="F107" s="3"/>
    </row>
    <row r="108" ht="12.75" customHeight="1">
      <c r="A108" s="3"/>
      <c r="B108" s="3"/>
      <c r="C108" s="3"/>
      <c r="D108" s="3"/>
      <c r="E108" s="3"/>
      <c r="F108" s="3"/>
      <c r="G108" s="3"/>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headerFooter>
    <oddHeader>&amp;LReliability Demonstration Chart&amp;R&amp;A</oddHeader>
    <oddFooter>&amp;L&amp;F&amp;C&amp;P of &amp;R&amp;D</oddFooter>
  </headerFooter>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8.0"/>
    <col customWidth="1" min="2" max="2" width="10.88"/>
    <col customWidth="1" min="3" max="3" width="13.13"/>
    <col customWidth="1" min="4" max="4" width="91.88"/>
    <col customWidth="1" min="5" max="26" width="8.0"/>
  </cols>
  <sheetData>
    <row r="1" ht="12.75" customHeight="1">
      <c r="A1" s="1" t="s">
        <v>113</v>
      </c>
      <c r="B1" s="1" t="s">
        <v>77</v>
      </c>
      <c r="C1" s="1" t="s">
        <v>114</v>
      </c>
      <c r="D1" s="40" t="s">
        <v>115</v>
      </c>
    </row>
    <row r="2" ht="12.75" customHeight="1">
      <c r="A2" s="47" t="s">
        <v>116</v>
      </c>
      <c r="B2" s="48">
        <v>40088.0</v>
      </c>
      <c r="C2" s="49" t="s">
        <v>117</v>
      </c>
      <c r="D2" s="7" t="s">
        <v>118</v>
      </c>
    </row>
    <row r="3" ht="12.75" customHeight="1">
      <c r="A3" s="50">
        <v>1.1</v>
      </c>
      <c r="B3" s="48">
        <v>40104.0</v>
      </c>
      <c r="C3" s="50" t="s">
        <v>117</v>
      </c>
      <c r="D3" s="7" t="s">
        <v>119</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4.88"/>
    <col customWidth="1" min="2" max="2" width="82.88"/>
    <col customWidth="1" min="3" max="3" width="71.88"/>
    <col customWidth="1" min="4" max="26" width="8.0"/>
  </cols>
  <sheetData>
    <row r="1" ht="12.75" customHeight="1">
      <c r="A1" s="1" t="s">
        <v>120</v>
      </c>
      <c r="B1" s="2"/>
    </row>
    <row r="2" ht="25.5" customHeight="1">
      <c r="B2" s="2" t="s">
        <v>121</v>
      </c>
    </row>
    <row r="3" ht="12.75" customHeight="1">
      <c r="B3" s="2"/>
    </row>
    <row r="4" ht="52.5" customHeight="1">
      <c r="B4" s="2" t="s">
        <v>122</v>
      </c>
    </row>
    <row r="5" ht="12.75" customHeight="1">
      <c r="B5" s="2"/>
    </row>
    <row r="6" ht="25.5" customHeight="1">
      <c r="B6" s="2" t="s">
        <v>123</v>
      </c>
    </row>
    <row r="7" ht="12.75" customHeight="1">
      <c r="B7" s="2"/>
    </row>
    <row r="8" ht="38.25" customHeight="1">
      <c r="B8" s="2" t="s">
        <v>124</v>
      </c>
    </row>
    <row r="9" ht="12.75" customHeight="1">
      <c r="B9" s="2"/>
    </row>
    <row r="10" ht="12.75" customHeight="1">
      <c r="B10" s="2" t="s">
        <v>125</v>
      </c>
    </row>
    <row r="11" ht="12.75" customHeight="1">
      <c r="B11" s="5" t="s">
        <v>126</v>
      </c>
    </row>
    <row r="12" ht="12.75" customHeight="1">
      <c r="B12" s="5"/>
    </row>
    <row r="13" ht="12.75" customHeight="1">
      <c r="A13" s="1" t="s">
        <v>127</v>
      </c>
      <c r="B13" s="5"/>
    </row>
    <row r="14" ht="25.5" customHeight="1">
      <c r="B14" s="2" t="s">
        <v>128</v>
      </c>
    </row>
    <row r="15" ht="12.75" customHeight="1">
      <c r="B15" s="5" t="s">
        <v>129</v>
      </c>
    </row>
    <row r="16" ht="12.75" customHeight="1">
      <c r="B16" s="5"/>
    </row>
    <row r="17" ht="12.75" customHeight="1"/>
    <row r="18" ht="12.75" customHeight="1"/>
    <row r="19" ht="12.75" customHeight="1"/>
    <row r="20" ht="12.75" customHeight="1">
      <c r="A20" s="50"/>
      <c r="B20" s="2"/>
    </row>
    <row r="21" ht="12.75" customHeight="1">
      <c r="A21" s="50"/>
    </row>
    <row r="22" ht="12.75" customHeight="1">
      <c r="A22" s="50"/>
    </row>
    <row r="23" ht="12.75" customHeight="1">
      <c r="A23" s="50"/>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11"/>
    <hyperlink r:id="rId2" ref="B15"/>
  </hyperlinks>
  <printOptions/>
  <pageMargins bottom="0.75" footer="0.0" header="0.0" left="0.7" right="0.7" top="0.75"/>
  <pageSetup orientation="landscape"/>
  <headerFooter>
    <oddHeader>&amp;LReliability Demonstration Chart&amp;R&amp;A</oddHeader>
    <oddFooter>&amp;L&amp;F&amp;C&amp;P of &amp;R&amp;D</oddFooter>
  </headerFooter>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2009-05-24T16:16:51Z</dcterms:created>
  <dc:creator>Bob Binder</dc:creator>
</cp:coreProperties>
</file>

<file path=docProps/custom.xml><?xml version="1.0" encoding="utf-8"?>
<Properties xmlns="http://schemas.openxmlformats.org/officeDocument/2006/custom-properties" xmlns:vt="http://schemas.openxmlformats.org/officeDocument/2006/docPropsVTypes"/>
</file>