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rujan Patel\Desktop\"/>
    </mc:Choice>
  </mc:AlternateContent>
  <xr:revisionPtr revIDLastSave="0" documentId="8_{D7187771-8B24-4D9B-AB31-BA5C44172EBB}" xr6:coauthVersionLast="47" xr6:coauthVersionMax="47" xr10:uidLastSave="{00000000-0000-0000-0000-000000000000}"/>
  <bookViews>
    <workbookView xWindow="-108" yWindow="-108" windowWidth="23256" windowHeight="12456" tabRatio="838" activeTab="4"/>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Data'!$C$41</definedName>
    <definedName name="AcceptYint">'Plot Data'!$E$39</definedName>
    <definedName name="FCmax">'Risk Trade-Off Parameters'!$C$13</definedName>
    <definedName name="FTmax">'Risk Trade-Off Parameters'!$C$14</definedName>
    <definedName name="RejectSlope">'Plot Data'!$C$34</definedName>
    <definedName name="RejectYint">'Plot Data'!$E$32</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2" l="1"/>
  <c r="G24" i="12" s="1"/>
  <c r="D6" i="12"/>
  <c r="B5" i="3"/>
  <c r="B3" i="3"/>
  <c r="F4" i="12"/>
  <c r="C6" i="6"/>
  <c r="C7" i="6"/>
  <c r="C11" i="6" s="1"/>
  <c r="C5" i="6"/>
  <c r="E31" i="11"/>
  <c r="D33" i="11"/>
  <c r="E38" i="11"/>
  <c r="D40" i="11"/>
  <c r="E44" i="11"/>
  <c r="D45" i="11"/>
  <c r="E45" i="11"/>
  <c r="D47" i="11"/>
  <c r="D48" i="11"/>
  <c r="E48" i="11"/>
  <c r="B4" i="11"/>
  <c r="B12" i="11" s="1"/>
  <c r="D6" i="11"/>
  <c r="D7" i="11"/>
  <c r="F9" i="11"/>
  <c r="G9" i="11"/>
  <c r="H9" i="11"/>
  <c r="H10" i="11"/>
  <c r="H11" i="11"/>
  <c r="B15" i="11"/>
  <c r="F15" i="11"/>
  <c r="F18" i="11"/>
  <c r="F19" i="11"/>
  <c r="F20" i="11"/>
  <c r="F21" i="11"/>
  <c r="F22" i="11"/>
  <c r="G22" i="11"/>
  <c r="H22" i="11"/>
  <c r="F23" i="11"/>
  <c r="G23" i="11"/>
  <c r="H23" i="11"/>
  <c r="F24" i="11"/>
  <c r="G24" i="11"/>
  <c r="H24" i="11"/>
  <c r="F25" i="11"/>
  <c r="G25" i="11"/>
  <c r="H25"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B13" i="11"/>
  <c r="F13" i="11" s="1"/>
  <c r="C9" i="6"/>
  <c r="E39" i="11" s="1"/>
  <c r="B16" i="11"/>
  <c r="B11" i="11"/>
  <c r="G11" i="11" s="1"/>
  <c r="B14" i="11"/>
  <c r="B17" i="11"/>
  <c r="F11" i="11"/>
  <c r="F16" i="11"/>
  <c r="F17" i="11"/>
  <c r="F14" i="11"/>
  <c r="D37" i="11"/>
  <c r="D38" i="11"/>
  <c r="E40" i="11"/>
  <c r="C41" i="11" s="1"/>
  <c r="B107" i="11"/>
  <c r="B106" i="11"/>
  <c r="B98" i="11"/>
  <c r="B99" i="11"/>
  <c r="G38" i="12"/>
  <c r="B104" i="11"/>
  <c r="G37" i="12"/>
  <c r="B96" i="11"/>
  <c r="B100" i="11"/>
  <c r="B101" i="11"/>
  <c r="B93" i="11"/>
  <c r="G30" i="12"/>
  <c r="B95" i="11"/>
  <c r="B105" i="11"/>
  <c r="G29" i="12"/>
  <c r="B103" i="11"/>
  <c r="B92" i="11"/>
  <c r="B97" i="11"/>
  <c r="G21" i="12"/>
  <c r="G20" i="12"/>
  <c r="G13" i="12"/>
  <c r="B102" i="11"/>
  <c r="D7" i="12"/>
  <c r="G12" i="12"/>
  <c r="G36" i="12"/>
  <c r="G28" i="12"/>
  <c r="G19" i="12"/>
  <c r="G18" i="12"/>
  <c r="G35" i="12"/>
  <c r="G27" i="12"/>
  <c r="B94" i="11"/>
  <c r="B50" i="3"/>
  <c r="G42" i="12"/>
  <c r="G34" i="12"/>
  <c r="G26" i="12"/>
  <c r="G17" i="12"/>
  <c r="G41" i="12"/>
  <c r="G33" i="12"/>
  <c r="G25" i="12"/>
  <c r="G16" i="12"/>
  <c r="G40" i="12"/>
  <c r="G32" i="12"/>
  <c r="G23" i="12"/>
  <c r="G15" i="12"/>
  <c r="G39" i="12"/>
  <c r="G31" i="12"/>
  <c r="G22" i="12"/>
  <c r="H72" i="11" l="1"/>
  <c r="H77" i="11"/>
  <c r="H86" i="11"/>
  <c r="H76" i="11"/>
  <c r="H81" i="11"/>
  <c r="H75" i="11"/>
  <c r="H73" i="11"/>
  <c r="H80" i="11"/>
  <c r="H85" i="11"/>
  <c r="H79" i="11"/>
  <c r="H84" i="11"/>
  <c r="H74" i="11"/>
  <c r="H83" i="11"/>
  <c r="H88" i="11"/>
  <c r="H78" i="11"/>
  <c r="H87" i="11"/>
  <c r="H82" i="11"/>
  <c r="D30" i="11"/>
  <c r="D31" i="11"/>
  <c r="E32" i="11"/>
  <c r="E33" i="11"/>
  <c r="C34" i="11" s="1"/>
  <c r="D77" i="11"/>
  <c r="D86" i="11"/>
  <c r="D76" i="11"/>
  <c r="D72" i="11"/>
  <c r="D81" i="11"/>
  <c r="D75" i="11"/>
  <c r="D80" i="11"/>
  <c r="D85" i="11"/>
  <c r="D79" i="11"/>
  <c r="D84" i="11"/>
  <c r="D74" i="11"/>
  <c r="D83" i="11"/>
  <c r="D88" i="11"/>
  <c r="D82" i="11"/>
  <c r="D78" i="11"/>
  <c r="D87" i="11"/>
  <c r="D73" i="11"/>
  <c r="F12" i="11"/>
  <c r="B10" i="11"/>
  <c r="D4" i="11"/>
  <c r="G14" i="12"/>
  <c r="D5" i="11" l="1"/>
  <c r="D16" i="11"/>
  <c r="D13" i="11"/>
  <c r="D18" i="11"/>
  <c r="D20" i="11"/>
  <c r="D14" i="11"/>
  <c r="D17" i="11"/>
  <c r="D15" i="11"/>
  <c r="D12" i="11"/>
  <c r="D21" i="11"/>
  <c r="D19" i="11"/>
  <c r="G10" i="11"/>
  <c r="F10" i="11"/>
  <c r="H54" i="11"/>
  <c r="H63" i="11"/>
  <c r="H68" i="11"/>
  <c r="H59" i="11"/>
  <c r="H58" i="11"/>
  <c r="H67" i="11"/>
  <c r="H65" i="11"/>
  <c r="H53" i="11"/>
  <c r="H62" i="11"/>
  <c r="H52" i="11"/>
  <c r="H57" i="11"/>
  <c r="H66" i="11"/>
  <c r="H56" i="11"/>
  <c r="H64" i="11"/>
  <c r="H61" i="11"/>
  <c r="H55" i="11"/>
  <c r="H60" i="11"/>
  <c r="D66" i="11"/>
  <c r="D56" i="11"/>
  <c r="D61" i="11"/>
  <c r="D52" i="11"/>
  <c r="D55" i="11"/>
  <c r="D60" i="11"/>
  <c r="D65" i="11"/>
  <c r="D59" i="11"/>
  <c r="D64" i="11"/>
  <c r="D54" i="11"/>
  <c r="D63" i="11"/>
  <c r="D68" i="11"/>
  <c r="D57" i="11"/>
  <c r="D58" i="11"/>
  <c r="D67" i="11"/>
  <c r="D53" i="11"/>
  <c r="D62" i="11"/>
  <c r="G19" i="11" l="1"/>
  <c r="H19" i="11"/>
  <c r="H20" i="11"/>
  <c r="G20" i="11"/>
  <c r="H14" i="11"/>
  <c r="G14" i="11"/>
  <c r="G21" i="11"/>
  <c r="H21" i="11"/>
  <c r="G18" i="11"/>
  <c r="H18" i="11"/>
  <c r="H12" i="11"/>
  <c r="G12" i="11"/>
  <c r="H13" i="11"/>
  <c r="G13" i="11"/>
  <c r="G15" i="11"/>
  <c r="H15" i="11"/>
  <c r="H16" i="11"/>
  <c r="G16" i="11"/>
  <c r="G17" i="11"/>
  <c r="H17" i="11"/>
</calcChain>
</file>

<file path=xl/comments1.xml><?xml version="1.0" encoding="utf-8"?>
<comments xmlns="http://schemas.openxmlformats.org/spreadsheetml/2006/main">
  <authors>
    <author>Bob_Binder</author>
  </authors>
  <commentList>
    <comment ref="E1" authorId="0" shapeId="0">
      <text>
        <r>
          <rPr>
            <sz val="10"/>
            <color indexed="81"/>
            <rFont val="Tahoma"/>
          </rPr>
          <t>These scenarios are as defined in Musa, pp 435-449.</t>
        </r>
      </text>
    </comment>
    <comment ref="O1" authorId="0" shapeId="0">
      <text>
        <r>
          <rPr>
            <sz val="10"/>
            <color indexed="81"/>
            <rFont val="Tahoma"/>
          </rPr>
          <t xml:space="preserve">Add your own scenarios here. </t>
        </r>
      </text>
    </comment>
    <comment ref="C4" authorId="0" shapeId="0">
      <text>
        <r>
          <rPr>
            <sz val="10"/>
            <color indexed="81"/>
            <rFont val="Tahoma"/>
          </rPr>
          <t xml:space="preserve">Choose one of the preset risk scenarios (I - IX), or define your own. Copy that scenario's values ( </t>
        </r>
        <r>
          <rPr>
            <sz val="10"/>
            <color indexed="81"/>
            <rFont val="Arial"/>
            <family val="2"/>
          </rPr>
          <t xml:space="preserve">γ, α, β) </t>
        </r>
        <r>
          <rPr>
            <sz val="10"/>
            <color indexed="81"/>
            <rFont val="Tahoma"/>
          </rPr>
          <t xml:space="preserve">to this column.  The preview and Demo Chart regions will be automatically updated. 
</t>
        </r>
      </text>
    </comment>
    <comment ref="B9" authorId="0" shapeId="0">
      <text>
        <r>
          <rPr>
            <sz val="10"/>
            <color indexed="81"/>
            <rFont val="Tahoma"/>
          </rPr>
          <t>ln (beta / (1 - alpha))</t>
        </r>
      </text>
    </comment>
    <comment ref="B11" authorId="0" shapeId="0">
      <text>
        <r>
          <rPr>
            <b/>
            <sz val="10"/>
            <color indexed="81"/>
            <rFont val="Tahoma"/>
          </rPr>
          <t>l</t>
        </r>
        <r>
          <rPr>
            <sz val="10"/>
            <color indexed="81"/>
            <rFont val="Tahoma"/>
            <family val="2"/>
          </rPr>
          <t>n ( (1 - beta) / alpha))</t>
        </r>
      </text>
    </comment>
    <comment ref="C13" authorId="0" shapeId="0">
      <text>
        <r>
          <rPr>
            <sz val="10"/>
            <color indexed="81"/>
            <rFont val="Tahoma"/>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authors>
    <author>Bob_Binder</author>
  </authors>
  <commentList>
    <comment ref="D11" authorId="0" shapeId="0">
      <text>
        <r>
          <rPr>
            <sz val="10"/>
            <color indexed="81"/>
            <rFont val="Tahoma"/>
          </rPr>
          <t>Enter a defect/bug/issue tracking number.  If this is recorded in a system with a Web interface, add the URL that will display the bug report.</t>
        </r>
      </text>
    </comment>
    <comment ref="E11" authorId="0" shapeId="0">
      <text>
        <r>
          <rPr>
            <b/>
            <sz val="10"/>
            <color indexed="81"/>
            <rFont val="Tahoma"/>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text>
        <r>
          <rPr>
            <b/>
            <sz val="10"/>
            <color indexed="81"/>
            <rFont val="Tahoma"/>
          </rPr>
          <t>Enter the cumulative number of "natural" input event or time units for the observation.</t>
        </r>
      </text>
    </comment>
    <comment ref="G11" authorId="0" shapeId="0">
      <text>
        <r>
          <rPr>
            <sz val="10"/>
            <color indexed="81"/>
            <rFont val="Tahoma"/>
          </rPr>
          <t xml:space="preserve">This value is plotted on the x axis.
</t>
        </r>
      </text>
    </comment>
  </commentList>
</comments>
</file>

<file path=xl/comments3.xml><?xml version="1.0" encoding="utf-8"?>
<comments xmlns="http://schemas.openxmlformats.org/spreadsheetml/2006/main">
  <authors>
    <author>Bob_Binder</author>
  </authors>
  <commentList>
    <comment ref="D5" authorId="0" shapeId="0">
      <text>
        <r>
          <rPr>
            <b/>
            <sz val="10"/>
            <color indexed="81"/>
            <rFont val="Tahoma"/>
          </rPr>
          <t>Bob_Binder:</t>
        </r>
        <r>
          <rPr>
            <sz val="10"/>
            <color indexed="81"/>
            <rFont val="Tahoma"/>
          </rPr>
          <t xml:space="preserve">
y1 - m*x1 </t>
        </r>
      </text>
    </comment>
    <comment ref="F8" authorId="0" shapeId="0">
      <text>
        <r>
          <rPr>
            <sz val="10"/>
            <color indexed="81"/>
            <rFont val="Tahoma"/>
          </rPr>
          <t xml:space="preserve">This region is plotted above the line, so the values are inverted: plot value 13 = 16 - 3.  The corresponding y value is 3.
</t>
        </r>
      </text>
    </comment>
    <comment ref="B34" authorId="0" shapeId="0">
      <text>
        <r>
          <rPr>
            <sz val="10"/>
            <color indexed="81"/>
            <rFont val="Tahoma"/>
          </rPr>
          <t xml:space="preserve">(ymax - ymin)/(xmax-xmin)
</t>
        </r>
      </text>
    </comment>
    <comment ref="B41" authorId="0" shapeId="0">
      <text>
        <r>
          <rPr>
            <sz val="10"/>
            <color indexed="81"/>
            <rFont val="Tahoma"/>
          </rPr>
          <t xml:space="preserve">(ymax - ymin)/(xmax-xmin)
</t>
        </r>
      </text>
    </comment>
    <comment ref="G51" authorId="0" shapeId="0">
      <text>
        <r>
          <rPr>
            <sz val="10"/>
            <color indexed="81"/>
            <rFont val="Tahoma"/>
          </rPr>
          <t xml:space="preserve">This region is plotted above the line, so the values are inverted: plot value 13 = 16 - 3.  The corresponding y value is 3.
</t>
        </r>
      </text>
    </comment>
    <comment ref="G71" authorId="0" shapeId="0">
      <text>
        <r>
          <rPr>
            <sz val="10"/>
            <color indexed="81"/>
            <rFont val="Tahoma"/>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<sst xmlns="http://schemas.openxmlformats.org/spreadsheetml/2006/main" count="145" uniqueCount="130">
  <si>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</si>
  <si>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</si>
  <si>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</si>
  <si>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</si>
  <si>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</si>
  <si>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</si>
  <si>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</si>
  <si>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</si>
  <si>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</si>
  <si>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</si>
  <si>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</si>
  <si>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</si>
  <si>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</si>
  <si>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</si>
  <si>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</si>
  <si>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</si>
  <si>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</si>
  <si>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</si>
  <si>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</si>
  <si>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</si>
  <si>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</si>
  <si>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</si>
  <si>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</si>
  <si>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</si>
  <si>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</si>
  <si>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</si>
  <si>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</si>
  <si>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</si>
  <si>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</si>
  <si>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</si>
  <si>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</si>
  <si>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</si>
  <si>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</si>
  <si>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</si>
  <si>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</si>
  <si>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</si>
  <si>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</si>
  <si>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</si>
  <si>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</si>
  <si>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</si>
  <si>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</si>
  <si>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</si>
  <si>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</si>
  <si>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</si>
  <si>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</si>
  <si>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</si>
  <si>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</si>
  <si>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</si>
  <si>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</si>
  <si>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</si>
  <si>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</si>
  <si>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Event Counts for Unit Tick Marks</t>
  </si>
  <si>
    <t>Observed Failures</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</si>
  <si>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</si>
  <si>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</si>
  <si>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</si>
  <si>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</si>
  <si>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</si>
  <si>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</si>
  <si>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</si>
  <si>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</si>
  <si>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</si>
  <si>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</si>
  <si>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</si>
  <si>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</si>
  <si>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</si>
  <si>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</si>
  <si>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</si>
  <si>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</si>
  <si>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</si>
  <si>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</si>
  <si>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</si>
  <si>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</si>
  <si>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</si>
  <si>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</si>
  <si>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</si>
  <si>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</si>
  <si>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</si>
  <si>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</si>
  <si>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</si>
  <si>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</si>
  <si>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</si>
  <si>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</si>
  <si>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</si>
  <si>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</si>
  <si>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</si>
  <si>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</si>
  <si>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</si>
  <si>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</si>
  <si>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</si>
  <si>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</si>
  <si>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</si>
  <si>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</si>
  <si>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</si>
  <si>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</si>
  <si>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</si>
  <si>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</si>
  <si>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</si>
  <si>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</si>
  <si>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</si>
  <si>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</si>
  <si>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</si>
  <si>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</si>
  <si>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</si>
  <si>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</si>
  <si>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</si>
  <si>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</si>
  <si>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</si>
  <si>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</si>
  <si>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</si>
  <si>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</si>
  <si>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</si>
  <si>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</si>
  <si>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</si>
  <si>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</si>
  <si>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</si>
  <si>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</si>
  <si>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</si>
  <si>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</si>
  <si>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</si>
  <si>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</si>
  <si>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</si>
  <si>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</si>
  <si>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</si>
  <si>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</si>
  <si>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</si>
  <si>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</si>
  <si>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Assignment5</t>
  </si>
  <si>
    <t>failure-data-a5</t>
  </si>
  <si>
    <t>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</si>
</sst>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9" formatCode="_(* #,##0.00_);_(* \(#,##0.00\);_(* &quot;-&quot;??_);_(@_)"/>
    <numFmt numFmtId="180" formatCode="0.0"/>
    <numFmt numFmtId="181" formatCode="0.000"/>
    <numFmt numFmtId="194" formatCode="h:mm;@"/>
    <numFmt numFmtId="195" formatCode="_(* #,##0_);_(* \(#,##0\);_(* &quot;-&quot;??_);_(@_)"/>
    <numFmt numFmtId="197" formatCode="yyyy\ mm\ dd"/>
    <numFmt numFmtId="198" formatCode="[$-409]d\-mmm\-yy;@"/>
  </numFmts>
  <fonts count="14" x14ac:knownFonts="1">
    <font>
      <sz val="10"/>
      <name val="Arial"/>
    </font>
    <font>
      <sz val="10"/>
      <name val="Arial"/>
    </font>
    <font>
      <b/>
      <i/>
      <sz val="10"/>
      <name val="Arial"/>
      <family val="2"/>
    </font>
    <font>
      <b/>
      <sz val="10"/>
      <name val="Arial"/>
      <family val="2"/>
    </font>
    <font>
      <sz val="8"/>
      <name val="Arial"/>
    </font>
    <font>
      <sz val="10"/>
      <color indexed="81"/>
      <name val="Tahoma"/>
    </font>
    <font>
      <b/>
      <sz val="10"/>
      <color indexed="81"/>
      <name val="Tahoma"/>
    </font>
    <font>
      <sz val="10"/>
      <name val="Arial"/>
      <family val="2"/>
    </font>
    <font>
      <u/>
      <sz val="10"/>
      <color indexed="12"/>
      <name val="Arial"/>
    </font>
    <font>
      <sz val="10"/>
      <color indexed="81"/>
      <name val="Tahoma"/>
      <family val="2"/>
    </font>
    <font>
      <i/>
      <sz val="10"/>
      <name val="Arial"/>
      <family val="2"/>
    </font>
    <font>
      <b/>
      <sz val="10"/>
      <color indexed="9"/>
      <name val="Arial"/>
      <family val="2"/>
    </font>
    <font>
      <sz val="10"/>
      <color indexed="81"/>
      <name val="Arial"/>
      <family val="2"/>
    </font>
    <font>
      <sz val="14"/>
      <name val="Arial Black"/>
      <family val="2"/>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2">
    <border>
      <left/>
      <right/>
      <top/>
      <bottom/>
      <diagonal/>
    </border>
    <border>
      <left/>
      <right/>
      <top/>
      <bottom style="medium">
        <color indexed="64"/>
      </bottom>
      <diagonal/>
    </border>
  </borders>
  <cellStyleXfs count="3">
    <xf numFmtId="0" fontId="0" fillId="0" borderId="0"/>
    <xf numFmtId="179"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68">
    <xf numFmtId="0" fontId="0" fillId="0" borderId="0" xfId="0"/>
    <xf numFmtId="180" fontId="0" fillId="0" borderId="0" xfId="0" applyNumberFormat="1"/>
    <xf numFmtId="1" fontId="0" fillId="0" borderId="0" xfId="0" applyNumberFormat="1"/>
    <xf numFmtId="181" fontId="0" fillId="0" borderId="0" xfId="0" applyNumberFormat="1"/>
    <xf numFmtId="0" fontId="2" fillId="0" borderId="0" xfId="0" applyFont="1" applyAlignment="1">
      <alignment horizontal="right"/>
    </xf>
    <xf numFmtId="181" fontId="3" fillId="0" borderId="0" xfId="0" applyNumberFormat="1" applyFont="1"/>
    <xf numFmtId="0" fontId="3" fillId="0" borderId="0" xfId="0" applyFont="1"/>
    <xf numFmtId="181" fontId="3" fillId="0" borderId="0" xfId="0" applyNumberFormat="1" applyFont="1" applyAlignment="1">
      <alignment horizontal="right"/>
    </xf>
    <xf numFmtId="181"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pplyProtection="1">
      <alignment wrapText="1"/>
    </xf>
    <xf numFmtId="0" fontId="8" fillId="0" borderId="0" xfId="2" applyAlignment="1" applyProtection="1">
      <alignment wrapText="1"/>
    </xf>
    <xf numFmtId="181"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0" fillId="0" borderId="0" xfId="0" applyAlignment="1">
      <alignment wrapText="1"/>
    </xf>
    <xf numFmtId="0" fontId="8" fillId="0" borderId="0" xfId="2" applyAlignment="1" applyProtection="1"/>
    <xf numFmtId="0" fontId="0" fillId="0" borderId="0" xfId="0" applyAlignment="1"/>
    <xf numFmtId="0" fontId="3" fillId="0" borderId="0" xfId="0" applyFont="1" applyAlignment="1"/>
    <xf numFmtId="0" fontId="0" fillId="0" borderId="0" xfId="0" applyFill="1"/>
    <xf numFmtId="181" fontId="0" fillId="0" borderId="0" xfId="0" applyNumberFormat="1" applyFill="1"/>
    <xf numFmtId="0" fontId="8" fillId="0" borderId="0" xfId="2" applyFont="1" applyAlignment="1" applyProtection="1">
      <alignment wrapText="1"/>
    </xf>
    <xf numFmtId="0" fontId="0" fillId="0" borderId="0" xfId="0" applyFill="1" applyAlignment="1">
      <alignment wrapText="1"/>
    </xf>
    <xf numFmtId="0" fontId="10" fillId="0" borderId="0" xfId="0" applyFont="1" applyAlignme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1"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Fill="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95" fontId="0" fillId="3" borderId="0" xfId="1" applyNumberFormat="1" applyFont="1" applyFill="1" applyProtection="1">
      <protection locked="0"/>
    </xf>
    <xf numFmtId="0" fontId="3" fillId="0" borderId="0" xfId="0" applyFont="1" applyProtection="1"/>
    <xf numFmtId="0" fontId="0" fillId="0" borderId="0" xfId="0" applyProtection="1"/>
    <xf numFmtId="0" fontId="0" fillId="0" borderId="0" xfId="0" applyAlignment="1" applyProtection="1">
      <alignment horizontal="left"/>
    </xf>
    <xf numFmtId="0" fontId="0" fillId="0" borderId="0" xfId="0" applyAlignment="1" applyProtection="1">
      <alignment horizontal="right"/>
    </xf>
    <xf numFmtId="195" fontId="0" fillId="0" borderId="0" xfId="1" applyNumberFormat="1" applyFont="1" applyAlignment="1" applyProtection="1">
      <alignment horizontal="right"/>
    </xf>
    <xf numFmtId="2" fontId="0" fillId="0" borderId="0" xfId="0" applyNumberFormat="1" applyProtection="1"/>
    <xf numFmtId="195" fontId="0" fillId="0" borderId="0" xfId="1" applyNumberFormat="1" applyFont="1" applyFill="1" applyProtection="1"/>
    <xf numFmtId="0" fontId="0" fillId="0" borderId="0" xfId="0" applyFill="1" applyProtection="1"/>
    <xf numFmtId="180" fontId="0" fillId="0" borderId="0" xfId="0" applyNumberFormat="1" applyProtection="1"/>
    <xf numFmtId="181" fontId="0" fillId="3" borderId="0" xfId="0" applyNumberFormat="1" applyFill="1" applyProtection="1">
      <protection locked="0"/>
    </xf>
    <xf numFmtId="181" fontId="0" fillId="6" borderId="0" xfId="0" applyNumberFormat="1" applyFill="1" applyProtection="1">
      <protection locked="0"/>
    </xf>
    <xf numFmtId="0" fontId="13" fillId="0" borderId="0" xfId="0" applyFont="1"/>
    <xf numFmtId="0" fontId="2" fillId="0" borderId="0" xfId="0" applyFont="1"/>
    <xf numFmtId="197" fontId="0" fillId="6" borderId="0" xfId="1" applyNumberFormat="1" applyFont="1" applyFill="1" applyProtection="1">
      <protection locked="0"/>
    </xf>
    <xf numFmtId="194" fontId="0" fillId="6" borderId="0" xfId="1" applyNumberFormat="1" applyFont="1" applyFill="1" applyProtection="1">
      <protection locked="0"/>
    </xf>
    <xf numFmtId="195"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0" fillId="0" borderId="0" xfId="0" applyAlignment="1" applyProtection="1">
      <alignment vertical="top" wrapText="1"/>
    </xf>
    <xf numFmtId="0" fontId="3" fillId="0" borderId="0" xfId="0" applyFont="1" applyAlignment="1" applyProtection="1">
      <alignment horizontal="center" vertical="top" wrapText="1"/>
    </xf>
    <xf numFmtId="0" fontId="1" fillId="3" borderId="0" xfId="0" applyFont="1" applyFill="1" applyProtection="1"/>
    <xf numFmtId="181"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98" fontId="0" fillId="0" borderId="0" xfId="0" applyNumberFormat="1" applyAlignment="1">
      <alignment vertical="top"/>
    </xf>
    <xf numFmtId="0" fontId="0" fillId="3" borderId="0" xfId="0" applyFont="1" applyFill="1" applyProtection="1"/>
    <xf numFmtId="0" fontId="0" fillId="0" borderId="0" xfId="0" applyAlignment="1" applyProtection="1">
      <alignment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2">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6068863455398007"/>
          <c:y val="2.666754155730534E-2"/>
        </c:manualLayout>
      </c:layout>
      <c:overlay val="0"/>
      <c:spPr>
        <a:noFill/>
        <a:ln w="25400">
          <a:noFill/>
        </a:ln>
      </c:spPr>
    </c:title>
    <c:autoTitleDeleted val="0"/>
    <c:plotArea>
      <c:layout>
        <c:manualLayout>
          <c:layoutTarget val="inner"/>
          <c:xMode val="edge"/>
          <c:yMode val="edge"/>
          <c:x val="6.231043981547725E-2"/>
          <c:y val="9.5241067738363799E-2"/>
          <c:w val="0.91626991007349312"/>
          <c:h val="0.5685891743980318"/>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Data'!$D$37:$D$40</c:f>
              <c:numCache>
                <c:formatCode>0.000</c:formatCode>
                <c:ptCount val="4"/>
                <c:pt idx="0">
                  <c:v>2.1972245773362191</c:v>
                </c:pt>
                <c:pt idx="1">
                  <c:v>13.287579466295345</c:v>
                </c:pt>
                <c:pt idx="2">
                  <c:v>0</c:v>
                </c:pt>
                <c:pt idx="3">
                  <c:v>16</c:v>
                </c:pt>
              </c:numCache>
            </c:numRef>
          </c:xVal>
          <c:yVal>
            <c:numRef>
              <c:f>'Plot Data'!$E$37:$E$40</c:f>
              <c:numCache>
                <c:formatCode>0.000</c:formatCode>
                <c:ptCount val="4"/>
                <c:pt idx="0">
                  <c:v>0</c:v>
                </c:pt>
                <c:pt idx="1">
                  <c:v>16</c:v>
                </c:pt>
                <c:pt idx="2">
                  <c:v>-3.1699250014423122</c:v>
                </c:pt>
                <c:pt idx="3">
                  <c:v>19.913195652781106</c:v>
                </c:pt>
              </c:numCache>
            </c:numRef>
          </c:yVal>
          <c:smooth val="0"/>
          <c:extLst>
            <c:ext xmlns:c16="http://schemas.microsoft.com/office/drawing/2014/chart" uri="{C3380CC4-5D6E-409C-BE32-E72D297353CC}">
              <c16:uniqueId val="{00000000-F849-4307-9057-9748A081800D}"/>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Data'!$D$30:$D$33</c:f>
              <c:numCache>
                <c:formatCode>0.000</c:formatCode>
                <c:ptCount val="4"/>
                <c:pt idx="0">
                  <c:v>-2.1972245773362196</c:v>
                </c:pt>
                <c:pt idx="1">
                  <c:v>8.8931303116229046</c:v>
                </c:pt>
                <c:pt idx="2">
                  <c:v>0</c:v>
                </c:pt>
                <c:pt idx="3">
                  <c:v>16</c:v>
                </c:pt>
              </c:numCache>
            </c:numRef>
          </c:xVal>
          <c:yVal>
            <c:numRef>
              <c:f>'Plot Data'!$E$30:$E$33</c:f>
              <c:numCache>
                <c:formatCode>0.000</c:formatCode>
                <c:ptCount val="4"/>
                <c:pt idx="0">
                  <c:v>0</c:v>
                </c:pt>
                <c:pt idx="1">
                  <c:v>16</c:v>
                </c:pt>
                <c:pt idx="2">
                  <c:v>3.1699250014423126</c:v>
                </c:pt>
                <c:pt idx="3">
                  <c:v>26.253045655665726</c:v>
                </c:pt>
              </c:numCache>
            </c:numRef>
          </c:yVal>
          <c:smooth val="0"/>
          <c:extLst>
            <c:ext xmlns:c16="http://schemas.microsoft.com/office/drawing/2014/chart" uri="{C3380CC4-5D6E-409C-BE32-E72D297353CC}">
              <c16:uniqueId val="{00000001-F849-4307-9057-9748A081800D}"/>
            </c:ext>
          </c:extLst>
        </c:ser>
        <c:ser>
          <c:idx val="2"/>
          <c:order val="2"/>
          <c:tx>
            <c:v>Failure Count Bound</c:v>
          </c:tx>
          <c:spPr>
            <a:ln w="38100">
              <a:solidFill>
                <a:srgbClr val="0000FF"/>
              </a:solidFill>
              <a:prstDash val="sysDash"/>
            </a:ln>
          </c:spPr>
          <c:marker>
            <c:symbol val="none"/>
          </c:marker>
          <c:xVal>
            <c:numRef>
              <c:f>'Plot Data'!$D$44:$D$45</c:f>
              <c:numCache>
                <c:formatCode>General</c:formatCode>
                <c:ptCount val="2"/>
                <c:pt idx="0">
                  <c:v>0</c:v>
                </c:pt>
                <c:pt idx="1">
                  <c:v>16</c:v>
                </c:pt>
              </c:numCache>
            </c:numRef>
          </c:xVal>
          <c:yVal>
            <c:numRef>
              <c:f>'Plot Data'!$E$44:$E$45</c:f>
              <c:numCache>
                <c:formatCode>General</c:formatCode>
                <c:ptCount val="2"/>
                <c:pt idx="0">
                  <c:v>16</c:v>
                </c:pt>
                <c:pt idx="1">
                  <c:v>16</c:v>
                </c:pt>
              </c:numCache>
            </c:numRef>
          </c:yVal>
          <c:smooth val="0"/>
          <c:extLst>
            <c:ext xmlns:c16="http://schemas.microsoft.com/office/drawing/2014/chart" uri="{C3380CC4-5D6E-409C-BE32-E72D297353CC}">
              <c16:uniqueId val="{00000002-F849-4307-9057-9748A081800D}"/>
            </c:ext>
          </c:extLst>
        </c:ser>
        <c:ser>
          <c:idx val="3"/>
          <c:order val="3"/>
          <c:tx>
            <c:v>Time Bound</c:v>
          </c:tx>
          <c:spPr>
            <a:ln w="38100">
              <a:solidFill>
                <a:srgbClr val="0000FF"/>
              </a:solidFill>
              <a:prstDash val="lgDashDotDot"/>
            </a:ln>
          </c:spPr>
          <c:marker>
            <c:symbol val="none"/>
          </c:marker>
          <c:xVal>
            <c:numRef>
              <c:f>'Plot Data'!$D$47:$D$48</c:f>
              <c:numCache>
                <c:formatCode>General</c:formatCode>
                <c:ptCount val="2"/>
                <c:pt idx="0">
                  <c:v>16</c:v>
                </c:pt>
                <c:pt idx="1">
                  <c:v>16</c:v>
                </c:pt>
              </c:numCache>
            </c:numRef>
          </c:xVal>
          <c:yVal>
            <c:numRef>
              <c:f>'Plot Data'!$E$47:$E$48</c:f>
              <c:numCache>
                <c:formatCode>General</c:formatCode>
                <c:ptCount val="2"/>
                <c:pt idx="0">
                  <c:v>0</c:v>
                </c:pt>
                <c:pt idx="1">
                  <c:v>16</c:v>
                </c:pt>
              </c:numCache>
            </c:numRef>
          </c:yVal>
          <c:smooth val="0"/>
          <c:extLst>
            <c:ext xmlns:c16="http://schemas.microsoft.com/office/drawing/2014/chart" uri="{C3380CC4-5D6E-409C-BE32-E72D297353CC}">
              <c16:uniqueId val="{00000003-F849-4307-9057-9748A081800D}"/>
            </c:ext>
          </c:extLst>
        </c:ser>
        <c:dLbls>
          <c:showLegendKey val="0"/>
          <c:showVal val="0"/>
          <c:showCatName val="0"/>
          <c:showSerName val="0"/>
          <c:showPercent val="0"/>
          <c:showBubbleSize val="0"/>
        </c:dLbls>
        <c:axId val="1611899984"/>
        <c:axId val="1"/>
      </c:scatterChart>
      <c:valAx>
        <c:axId val="1611899984"/>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11899984"/>
        <c:crosses val="autoZero"/>
        <c:crossBetween val="midCat"/>
        <c:majorUnit val="5"/>
        <c:minorUnit val="1"/>
      </c:valAx>
      <c:spPr>
        <a:noFill/>
        <a:ln w="3175">
          <a:solidFill>
            <a:srgbClr val="808080"/>
          </a:solidFill>
          <a:prstDash val="solid"/>
        </a:ln>
      </c:spPr>
    </c:plotArea>
    <c:legend>
      <c:legendPos val="b"/>
      <c:layout>
        <c:manualLayout>
          <c:xMode val="edge"/>
          <c:yMode val="edge"/>
          <c:wMode val="edge"/>
          <c:hMode val="edge"/>
          <c:x val="0.18080236140043271"/>
          <c:y val="0.71430796150481191"/>
          <c:w val="0.81820755551623459"/>
          <c:h val="0.7371658542682164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Series1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'Failure Data'!$G$12:$G$42</c:f>
              <c:numCache>
                <c:formatCode>0.00</c:formatCode>
                <c:ptCount val="31"/>
                <c:pt idx="0">
                  <c:v>3.3333333333333333E-2</c:v>
                </c:pt>
                <c:pt idx="1">
                  <c:v>0.70000000000000007</c:v>
                </c:pt>
                <c:pt idx="2">
                  <c:v>0.82666666666666666</c:v>
                </c:pt>
                <c:pt idx="3">
                  <c:v>1.0999999999999999</c:v>
                </c:pt>
                <c:pt idx="4">
                  <c:v>1.3133333333333332</c:v>
                </c:pt>
                <c:pt idx="5">
                  <c:v>1.72</c:v>
                </c:pt>
                <c:pt idx="6">
                  <c:v>1.9333333333333333</c:v>
                </c:pt>
                <c:pt idx="7">
                  <c:v>3.1533333333333338</c:v>
                </c:pt>
                <c:pt idx="8">
                  <c:v>5.16</c:v>
                </c:pt>
                <c:pt idx="9">
                  <c:v>6.3533333333333344</c:v>
                </c:pt>
                <c:pt idx="10">
                  <c:v>8.4666666666666668</c:v>
                </c:pt>
                <c:pt idx="11">
                  <c:v>10.733333333333334</c:v>
                </c:pt>
                <c:pt idx="12">
                  <c:v>13.533333333333333</c:v>
                </c:pt>
                <c:pt idx="13">
                  <c:v>14.333333333333334</c:v>
                </c:pt>
                <c:pt idx="14">
                  <c:v>14.368733333333333</c:v>
                </c:pt>
                <c:pt idx="15">
                  <c:v>14.410000000000002</c:v>
                </c:pt>
                <c:pt idx="16">
                  <c:v>14.515333333333336</c:v>
                </c:pt>
                <c:pt idx="17">
                  <c:v>14.569333333333335</c:v>
                </c:pt>
                <c:pt idx="18">
                  <c:v>15.266666666666667</c:v>
                </c:pt>
                <c:pt idx="19">
                  <c:v>16.433333333333334</c:v>
                </c:pt>
                <c:pt idx="20">
                  <c:v>18.40666666666667</c:v>
                </c:pt>
                <c:pt idx="21">
                  <c:v>21.720000000000002</c:v>
                </c:pt>
                <c:pt idx="22">
                  <c:v>22.000000000000004</c:v>
                </c:pt>
                <c:pt idx="23">
                  <c:v>25.13333333333334</c:v>
                </c:pt>
                <c:pt idx="24">
                  <c:v>25.733333333333338</c:v>
                </c:pt>
                <c:pt idx="25">
                  <c:v>26.733333333333338</c:v>
                </c:pt>
                <c:pt idx="26">
                  <c:v>28.066666666666674</c:v>
                </c:pt>
                <c:pt idx="27">
                  <c:v>28.866666666666674</c:v>
                </c:pt>
                <c:pt idx="28">
                  <c:v>29.666666666666675</c:v>
                </c:pt>
                <c:pt idx="29">
                  <c:v>31.133333333333344</c:v>
                </c:pt>
                <c:pt idx="30">
                  <c:v>36.20000000000001</c:v>
                </c:pt>
              </c:numCache>
            </c:numRef>
          </c:xVal>
          <c:yVal>
            <c:numRef>
              <c:f>'Failure Data'!$E$12:$E$42</c:f>
              <c:numCache>
                <c:formatCode>General</c:formatCode>
                <c:ptCount val="31"/>
                <c:pt idx="0">
                  <c:v>2</c:v>
                </c:pt>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yVal>
          <c:smooth val="0"/>
          <c:extLst>
            <c:ext xmlns:c16="http://schemas.microsoft.com/office/drawing/2014/chart" uri="{C3380CC4-5D6E-409C-BE32-E72D297353CC}">
              <c16:uniqueId val="{00000000-4649-4DC1-8209-573892E8170C}"/>
            </c:ext>
          </c:extLst>
        </c:ser>
        <c:dLbls>
          <c:showLegendKey val="0"/>
          <c:showVal val="0"/>
          <c:showCatName val="0"/>
          <c:showSerName val="0"/>
          <c:showPercent val="0"/>
          <c:showBubbleSize val="0"/>
        </c:dLbls>
        <c:axId val="1626063696"/>
        <c:axId val="1"/>
      </c:scatterChart>
      <c:valAx>
        <c:axId val="1626063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6369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5678438333781182"/>
          <c:y val="2.7625179449253929E-2"/>
        </c:manualLayout>
      </c:layout>
      <c:overlay val="0"/>
      <c:spPr>
        <a:noFill/>
        <a:ln w="25400">
          <a:noFill/>
        </a:ln>
      </c:spPr>
    </c:title>
    <c:autoTitleDeleted val="0"/>
    <c:plotArea>
      <c:layout>
        <c:manualLayout>
          <c:layoutTarget val="inner"/>
          <c:xMode val="edge"/>
          <c:yMode val="edge"/>
          <c:x val="7.9630147632321929E-2"/>
          <c:y val="0.11050067064321005"/>
          <c:w val="0.88317072828575227"/>
          <c:h val="0.7569295939059888"/>
        </c:manualLayout>
      </c:layout>
      <c:areaChart>
        <c:grouping val="stacked"/>
        <c:varyColors val="0"/>
        <c:ser>
          <c:idx val="0"/>
          <c:order val="0"/>
          <c:tx>
            <c:v>Accept</c:v>
          </c:tx>
          <c:spPr>
            <a:solidFill>
              <a:srgbClr val="00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Data'!$H$9:$H$25</c:f>
              <c:numCache>
                <c:formatCode>0.000</c:formatCode>
                <c:ptCount val="17"/>
                <c:pt idx="0">
                  <c:v>0</c:v>
                </c:pt>
                <c:pt idx="1">
                  <c:v>0</c:v>
                </c:pt>
                <c:pt idx="2">
                  <c:v>0</c:v>
                </c:pt>
                <c:pt idx="3">
                  <c:v>1.4444444444444442</c:v>
                </c:pt>
                <c:pt idx="4">
                  <c:v>2.8888888888888888</c:v>
                </c:pt>
                <c:pt idx="5">
                  <c:v>4.3333333333333339</c:v>
                </c:pt>
                <c:pt idx="6">
                  <c:v>5.7777777777777768</c:v>
                </c:pt>
                <c:pt idx="7">
                  <c:v>7.2222222222222214</c:v>
                </c:pt>
                <c:pt idx="8">
                  <c:v>8.6666666666666661</c:v>
                </c:pt>
                <c:pt idx="9">
                  <c:v>10.111111111111111</c:v>
                </c:pt>
                <c:pt idx="10">
                  <c:v>11.555555555555555</c:v>
                </c:pt>
                <c:pt idx="11">
                  <c:v>13</c:v>
                </c:pt>
                <c:pt idx="12">
                  <c:v>14.444444444444443</c:v>
                </c:pt>
                <c:pt idx="13">
                  <c:v>16</c:v>
                </c:pt>
                <c:pt idx="14">
                  <c:v>16</c:v>
                </c:pt>
                <c:pt idx="15">
                  <c:v>16</c:v>
                </c:pt>
                <c:pt idx="16">
                  <c:v>16</c:v>
                </c:pt>
              </c:numCache>
            </c:numRef>
          </c:val>
          <c:extLst>
            <c:ext xmlns:c16="http://schemas.microsoft.com/office/drawing/2014/chart" uri="{C3380CC4-5D6E-409C-BE32-E72D297353CC}">
              <c16:uniqueId val="{00000000-D394-484D-B9D7-CA774882BFDA}"/>
            </c:ext>
          </c:extLst>
        </c:ser>
        <c:ser>
          <c:idx val="1"/>
          <c:order val="1"/>
          <c:tx>
            <c:v>Continue Test</c:v>
          </c:tx>
          <c:spPr>
            <a:solidFill>
              <a:srgbClr val="FF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Data'!$G$9:$G$25</c:f>
              <c:numCache>
                <c:formatCode>0.000</c:formatCode>
                <c:ptCount val="17"/>
                <c:pt idx="0">
                  <c:v>3</c:v>
                </c:pt>
                <c:pt idx="1">
                  <c:v>4.4444444444444446</c:v>
                </c:pt>
                <c:pt idx="2">
                  <c:v>5.8888888888888893</c:v>
                </c:pt>
                <c:pt idx="3">
                  <c:v>5.8888888888888893</c:v>
                </c:pt>
                <c:pt idx="4">
                  <c:v>5.8888888888888893</c:v>
                </c:pt>
                <c:pt idx="5">
                  <c:v>5.8888888888888875</c:v>
                </c:pt>
                <c:pt idx="6">
                  <c:v>5.8888888888888893</c:v>
                </c:pt>
                <c:pt idx="7">
                  <c:v>5.8888888888888893</c:v>
                </c:pt>
                <c:pt idx="8">
                  <c:v>5.8888888888888893</c:v>
                </c:pt>
                <c:pt idx="9">
                  <c:v>5.8888888888888893</c:v>
                </c:pt>
                <c:pt idx="10">
                  <c:v>4.4444444444444446</c:v>
                </c:pt>
                <c:pt idx="11">
                  <c:v>3</c:v>
                </c:pt>
                <c:pt idx="12">
                  <c:v>1.5555555555555571</c:v>
                </c:pt>
                <c:pt idx="13">
                  <c:v>0</c:v>
                </c:pt>
                <c:pt idx="14">
                  <c:v>0</c:v>
                </c:pt>
                <c:pt idx="15">
                  <c:v>0</c:v>
                </c:pt>
                <c:pt idx="16">
                  <c:v>0</c:v>
                </c:pt>
              </c:numCache>
            </c:numRef>
          </c:val>
          <c:extLst>
            <c:ext xmlns:c16="http://schemas.microsoft.com/office/drawing/2014/chart" uri="{C3380CC4-5D6E-409C-BE32-E72D297353CC}">
              <c16:uniqueId val="{00000001-D394-484D-B9D7-CA774882BFDA}"/>
            </c:ext>
          </c:extLst>
        </c:ser>
        <c:ser>
          <c:idx val="2"/>
          <c:order val="2"/>
          <c:tx>
            <c:v>Reject</c:v>
          </c:tx>
          <c:spPr>
            <a:solidFill>
              <a:srgbClr val="FF00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Data'!$F$9:$F$25</c:f>
              <c:numCache>
                <c:formatCode>0.000</c:formatCode>
                <c:ptCount val="17"/>
                <c:pt idx="0">
                  <c:v>13</c:v>
                </c:pt>
                <c:pt idx="1">
                  <c:v>11.555555555555555</c:v>
                </c:pt>
                <c:pt idx="2">
                  <c:v>10.111111111111111</c:v>
                </c:pt>
                <c:pt idx="3">
                  <c:v>8.6666666666666679</c:v>
                </c:pt>
                <c:pt idx="4">
                  <c:v>7.2222222222222214</c:v>
                </c:pt>
                <c:pt idx="5">
                  <c:v>5.7777777777777786</c:v>
                </c:pt>
                <c:pt idx="6">
                  <c:v>4.3333333333333339</c:v>
                </c:pt>
                <c:pt idx="7">
                  <c:v>2.8888888888888893</c:v>
                </c:pt>
                <c:pt idx="8">
                  <c:v>1.4444444444444446</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D394-484D-B9D7-CA774882BFDA}"/>
            </c:ext>
          </c:extLst>
        </c:ser>
        <c:dLbls>
          <c:showLegendKey val="0"/>
          <c:showVal val="0"/>
          <c:showCatName val="0"/>
          <c:showSerName val="0"/>
          <c:showPercent val="0"/>
          <c:showBubbleSize val="0"/>
        </c:dLbls>
        <c:axId val="1626058704"/>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Data'!$G$12:$G$42</c:f>
              <c:numCache>
                <c:formatCode>0.00</c:formatCode>
                <c:ptCount val="31"/>
                <c:pt idx="0">
                  <c:v>3.3333333333333333E-2</c:v>
                </c:pt>
                <c:pt idx="1">
                  <c:v>0.70000000000000007</c:v>
                </c:pt>
                <c:pt idx="2">
                  <c:v>0.82666666666666666</c:v>
                </c:pt>
                <c:pt idx="3">
                  <c:v>1.0999999999999999</c:v>
                </c:pt>
                <c:pt idx="4">
                  <c:v>1.3133333333333332</c:v>
                </c:pt>
                <c:pt idx="5">
                  <c:v>1.72</c:v>
                </c:pt>
                <c:pt idx="6">
                  <c:v>1.9333333333333333</c:v>
                </c:pt>
                <c:pt idx="7">
                  <c:v>3.1533333333333338</c:v>
                </c:pt>
                <c:pt idx="8">
                  <c:v>5.16</c:v>
                </c:pt>
                <c:pt idx="9">
                  <c:v>6.3533333333333344</c:v>
                </c:pt>
                <c:pt idx="10">
                  <c:v>8.4666666666666668</c:v>
                </c:pt>
                <c:pt idx="11">
                  <c:v>10.733333333333334</c:v>
                </c:pt>
                <c:pt idx="12">
                  <c:v>13.533333333333333</c:v>
                </c:pt>
                <c:pt idx="13">
                  <c:v>14.333333333333334</c:v>
                </c:pt>
                <c:pt idx="14">
                  <c:v>14.368733333333333</c:v>
                </c:pt>
                <c:pt idx="15">
                  <c:v>14.410000000000002</c:v>
                </c:pt>
                <c:pt idx="16">
                  <c:v>14.515333333333336</c:v>
                </c:pt>
                <c:pt idx="17">
                  <c:v>14.569333333333335</c:v>
                </c:pt>
                <c:pt idx="18">
                  <c:v>15.266666666666667</c:v>
                </c:pt>
                <c:pt idx="19">
                  <c:v>16.433333333333334</c:v>
                </c:pt>
                <c:pt idx="20">
                  <c:v>18.40666666666667</c:v>
                </c:pt>
                <c:pt idx="21">
                  <c:v>21.720000000000002</c:v>
                </c:pt>
                <c:pt idx="22">
                  <c:v>22.000000000000004</c:v>
                </c:pt>
                <c:pt idx="23">
                  <c:v>25.13333333333334</c:v>
                </c:pt>
                <c:pt idx="24">
                  <c:v>25.733333333333338</c:v>
                </c:pt>
                <c:pt idx="25">
                  <c:v>26.733333333333338</c:v>
                </c:pt>
                <c:pt idx="26">
                  <c:v>28.066666666666674</c:v>
                </c:pt>
                <c:pt idx="27">
                  <c:v>28.866666666666674</c:v>
                </c:pt>
                <c:pt idx="28">
                  <c:v>29.666666666666675</c:v>
                </c:pt>
                <c:pt idx="29">
                  <c:v>31.133333333333344</c:v>
                </c:pt>
                <c:pt idx="30">
                  <c:v>36.20000000000001</c:v>
                </c:pt>
              </c:numCache>
            </c:numRef>
          </c:xVal>
          <c:yVal>
            <c:numRef>
              <c:f>'Failure Data'!$E$12:$E$42</c:f>
              <c:numCache>
                <c:formatCode>General</c:formatCode>
                <c:ptCount val="31"/>
                <c:pt idx="0">
                  <c:v>2</c:v>
                </c:pt>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yVal>
          <c:smooth val="0"/>
          <c:extLst>
            <c:ext xmlns:c16="http://schemas.microsoft.com/office/drawing/2014/chart" uri="{C3380CC4-5D6E-409C-BE32-E72D297353CC}">
              <c16:uniqueId val="{00000003-D394-484D-B9D7-CA774882BFDA}"/>
            </c:ext>
          </c:extLst>
        </c:ser>
        <c:dLbls>
          <c:showLegendKey val="0"/>
          <c:showVal val="0"/>
          <c:showCatName val="0"/>
          <c:showSerName val="0"/>
          <c:showPercent val="0"/>
          <c:showBubbleSize val="0"/>
        </c:dLbls>
        <c:axId val="3"/>
        <c:axId val="4"/>
      </c:scatterChart>
      <c:catAx>
        <c:axId val="1626058704"/>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371354433849853"/>
              <c:y val="0.91273560418207389"/>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
        <c:tickMarkSkip val="1"/>
        <c:noMultiLvlLbl val="0"/>
      </c:catAx>
      <c:valAx>
        <c:axId val="1"/>
        <c:scaling>
          <c:orientation val="minMax"/>
          <c:max val="16"/>
          <c:min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1.9648939952826475E-2"/>
              <c:y val="0.4276376502660924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626058704"/>
        <c:crosses val="autoZero"/>
        <c:crossBetween val="midCat"/>
        <c:minorUnit val="1"/>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crossAx val="3"/>
        <c:crosses val="max"/>
        <c:crossBetween val="midCat"/>
      </c:valAx>
      <c:spPr>
        <a:solidFill>
          <a:srgbClr val="C0C0C0"/>
        </a:solidFill>
        <a:ln w="12700">
          <a:solidFill>
            <a:srgbClr val="808080"/>
          </a:solidFill>
          <a:prstDash val="solid"/>
        </a:ln>
      </c:spPr>
    </c:plotArea>
    <c:legend>
      <c:legendPos val="b"/>
      <c:layout>
        <c:manualLayout>
          <c:xMode val="edge"/>
          <c:yMode val="edge"/>
          <c:x val="0.2213097845706205"/>
          <c:y val="0.95472585954380007"/>
          <c:w val="0.59877736973674578"/>
          <c:h val="3.5360276098084453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17</xdr:col>
      <xdr:colOff>297180</xdr:colOff>
      <xdr:row>0</xdr:row>
      <xdr:rowOff>99060</xdr:rowOff>
    </xdr:from>
    <xdr:to>
      <xdr:col>29</xdr:col>
      <xdr:colOff>441960</xdr:colOff>
      <xdr:row>48</xdr:row>
      <xdr:rowOff>45720</xdr:rowOff>
    </xdr:to>
    <xdr:graphicFrame macro="">
      <xdr:nvGraphicFramePr>
        <xdr:cNvPr id="7216" name="Chart 10">
          <a:extLst>
            <a:ext uri="{FF2B5EF4-FFF2-40B4-BE49-F238E27FC236}">
              <a16:creationId xmlns:a16="http://schemas.microsoft.com/office/drawing/2014/main" id="{B4FEE8AF-5441-4A9E-8070-0ECB04FC8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426720</xdr:colOff>
      <xdr:row>16</xdr:row>
      <xdr:rowOff>0</xdr:rowOff>
    </xdr:from>
    <xdr:to>
      <xdr:col>15</xdr:col>
      <xdr:colOff>594360</xdr:colOff>
      <xdr:row>32</xdr:row>
      <xdr:rowOff>60960</xdr:rowOff>
    </xdr:to>
    <xdr:graphicFrame macro="">
      <xdr:nvGraphicFramePr>
        <xdr:cNvPr id="11270" name="Chart 7">
          <a:extLst>
            <a:ext uri="{FF2B5EF4-FFF2-40B4-BE49-F238E27FC236}">
              <a16:creationId xmlns:a16="http://schemas.microsoft.com/office/drawing/2014/main" id="{C18956CE-6DA4-45B9-AF9B-90B94A2A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121920</xdr:colOff>
      <xdr:row>47</xdr:row>
      <xdr:rowOff>22860</xdr:rowOff>
    </xdr:to>
    <xdr:graphicFrame macro="">
      <xdr:nvGraphicFramePr>
        <xdr:cNvPr id="4120" name="Chart 2">
          <a:extLst>
            <a:ext uri="{FF2B5EF4-FFF2-40B4-BE49-F238E27FC236}">
              <a16:creationId xmlns:a16="http://schemas.microsoft.com/office/drawing/2014/main" id="{6C2B0BFE-A693-4EA7-843F-0F9EF5B47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C61"/>
  <sheetViews>
    <sheetView topLeftCell="A32" workbookViewId="0"/>
  </sheetViews>
  <sheetFormatPr defaultColWidth="9.109375" defaultRowHeight="13.2" x14ac:dyDescent="0.25"/>
  <cols>
    <col min="1" max="1" width="6" style="20" customWidth="1"/>
    <col min="2" max="2" width="12.109375" style="18" customWidth="1"/>
    <col min="3" max="3" width="81.33203125" style="18" customWidth="1"/>
    <col min="4" max="16384" width="9.109375" style="18"/>
  </cols>
  <sheetData>
    <row r="1" spans="1:3" x14ac:dyDescent="0.25">
      <c r="A1" s="21" t="s">
        <v>45</v>
      </c>
    </row>
    <row r="2" spans="1:3" ht="26.25" customHeight="1" x14ac:dyDescent="0.25">
      <c r="B2" s="64" t="s">
        <v>70</v>
      </c>
      <c r="C2" s="65"/>
    </row>
    <row r="3" spans="1:3" x14ac:dyDescent="0.25">
      <c r="B3" s="13"/>
    </row>
    <row r="4" spans="1:3" ht="27" customHeight="1" x14ac:dyDescent="0.25">
      <c r="B4" s="64" t="s">
        <v>62</v>
      </c>
      <c r="C4" s="65"/>
    </row>
    <row r="5" spans="1:3" x14ac:dyDescent="0.25">
      <c r="B5" s="19" t="s">
        <v>31</v>
      </c>
      <c r="C5" s="20"/>
    </row>
    <row r="6" spans="1:3" x14ac:dyDescent="0.25">
      <c r="C6" s="14"/>
    </row>
    <row r="7" spans="1:3" x14ac:dyDescent="0.25">
      <c r="A7" s="21" t="s">
        <v>54</v>
      </c>
      <c r="C7" s="14"/>
    </row>
    <row r="8" spans="1:3" x14ac:dyDescent="0.25">
      <c r="B8" s="64" t="s">
        <v>71</v>
      </c>
      <c r="C8" s="65"/>
    </row>
    <row r="9" spans="1:3" x14ac:dyDescent="0.25">
      <c r="B9" s="28" t="s">
        <v>55</v>
      </c>
      <c r="C9" s="27" t="s">
        <v>98</v>
      </c>
    </row>
    <row r="10" spans="1:3" x14ac:dyDescent="0.25">
      <c r="B10" s="29" t="s">
        <v>56</v>
      </c>
      <c r="C10" s="27" t="s">
        <v>97</v>
      </c>
    </row>
    <row r="11" spans="1:3" ht="26.4" x14ac:dyDescent="0.25">
      <c r="B11" s="52" t="s">
        <v>96</v>
      </c>
      <c r="C11" s="27" t="s">
        <v>99</v>
      </c>
    </row>
    <row r="12" spans="1:3" x14ac:dyDescent="0.25">
      <c r="B12" s="30" t="s">
        <v>58</v>
      </c>
      <c r="C12" s="27" t="s">
        <v>59</v>
      </c>
    </row>
    <row r="13" spans="1:3" ht="26.4" x14ac:dyDescent="0.25">
      <c r="B13" s="31" t="s">
        <v>57</v>
      </c>
      <c r="C13" s="27" t="s">
        <v>100</v>
      </c>
    </row>
    <row r="14" spans="1:3" x14ac:dyDescent="0.25">
      <c r="B14" s="32"/>
      <c r="C14" s="27"/>
    </row>
    <row r="15" spans="1:3" x14ac:dyDescent="0.25">
      <c r="B15" s="25"/>
      <c r="C15" s="24"/>
    </row>
    <row r="16" spans="1:3" x14ac:dyDescent="0.25">
      <c r="A16" s="21" t="s">
        <v>46</v>
      </c>
      <c r="C16" s="14"/>
    </row>
    <row r="17" spans="1:3" x14ac:dyDescent="0.25">
      <c r="A17" s="21"/>
      <c r="B17" s="66" t="s">
        <v>110</v>
      </c>
      <c r="C17" s="65"/>
    </row>
    <row r="18" spans="1:3" x14ac:dyDescent="0.25">
      <c r="A18" s="21"/>
      <c r="C18" s="14"/>
    </row>
    <row r="19" spans="1:3" x14ac:dyDescent="0.25">
      <c r="A19" s="21"/>
      <c r="C19" s="14"/>
    </row>
    <row r="20" spans="1:3" x14ac:dyDescent="0.25">
      <c r="A20" s="26">
        <v>1</v>
      </c>
      <c r="B20" s="26" t="s">
        <v>93</v>
      </c>
      <c r="C20" s="20"/>
    </row>
    <row r="21" spans="1:3" x14ac:dyDescent="0.25">
      <c r="A21" s="21"/>
      <c r="C21" s="18" t="s">
        <v>101</v>
      </c>
    </row>
    <row r="22" spans="1:3" x14ac:dyDescent="0.25">
      <c r="A22" s="21"/>
      <c r="C22" s="14"/>
    </row>
    <row r="23" spans="1:3" x14ac:dyDescent="0.25">
      <c r="A23" s="26">
        <v>2</v>
      </c>
      <c r="B23" s="26" t="s">
        <v>79</v>
      </c>
      <c r="C23" s="20"/>
    </row>
    <row r="24" spans="1:3" ht="26.4" x14ac:dyDescent="0.25">
      <c r="C24" s="18" t="s">
        <v>115</v>
      </c>
    </row>
    <row r="25" spans="1:3" ht="52.8" x14ac:dyDescent="0.25">
      <c r="C25" s="18" t="s">
        <v>85</v>
      </c>
    </row>
    <row r="26" spans="1:3" ht="39.6" x14ac:dyDescent="0.25">
      <c r="C26" s="18" t="s">
        <v>116</v>
      </c>
    </row>
    <row r="27" spans="1:3" ht="26.4" x14ac:dyDescent="0.25">
      <c r="C27" s="18" t="s">
        <v>117</v>
      </c>
    </row>
    <row r="28" spans="1:3" ht="26.4" x14ac:dyDescent="0.25">
      <c r="C28" s="18" t="s">
        <v>118</v>
      </c>
    </row>
    <row r="30" spans="1:3" x14ac:dyDescent="0.25">
      <c r="A30" s="26">
        <v>3</v>
      </c>
      <c r="B30" s="26" t="s">
        <v>66</v>
      </c>
      <c r="C30" s="26"/>
    </row>
    <row r="31" spans="1:3" ht="43.5" customHeight="1" x14ac:dyDescent="0.25">
      <c r="C31" s="18" t="s">
        <v>82</v>
      </c>
    </row>
    <row r="32" spans="1:3" x14ac:dyDescent="0.25">
      <c r="C32" s="18" t="s">
        <v>69</v>
      </c>
    </row>
    <row r="33" spans="1:3" ht="26.4" x14ac:dyDescent="0.25">
      <c r="C33" s="18" t="s">
        <v>80</v>
      </c>
    </row>
    <row r="35" spans="1:3" x14ac:dyDescent="0.25">
      <c r="A35" s="26">
        <v>4</v>
      </c>
      <c r="B35" s="26" t="s">
        <v>67</v>
      </c>
      <c r="C35" s="26"/>
    </row>
    <row r="36" spans="1:3" ht="26.4" x14ac:dyDescent="0.25">
      <c r="C36" s="18" t="s">
        <v>72</v>
      </c>
    </row>
    <row r="38" spans="1:3" ht="26.4" x14ac:dyDescent="0.25">
      <c r="C38" s="18" t="s">
        <v>94</v>
      </c>
    </row>
    <row r="40" spans="1:3" ht="26.4" x14ac:dyDescent="0.25">
      <c r="C40" s="18" t="s">
        <v>108</v>
      </c>
    </row>
    <row r="41" spans="1:3" x14ac:dyDescent="0.25">
      <c r="C41" s="18" t="s">
        <v>103</v>
      </c>
    </row>
    <row r="42" spans="1:3" x14ac:dyDescent="0.25">
      <c r="C42" s="18" t="s">
        <v>104</v>
      </c>
    </row>
    <row r="43" spans="1:3" x14ac:dyDescent="0.25">
      <c r="C43" s="18" t="s">
        <v>105</v>
      </c>
    </row>
    <row r="44" spans="1:3" x14ac:dyDescent="0.25">
      <c r="C44" s="18" t="s">
        <v>106</v>
      </c>
    </row>
    <row r="45" spans="1:3" ht="26.4" x14ac:dyDescent="0.25">
      <c r="C45" s="18" t="s">
        <v>109</v>
      </c>
    </row>
    <row r="46" spans="1:3" x14ac:dyDescent="0.25">
      <c r="C46" s="18" t="s">
        <v>107</v>
      </c>
    </row>
    <row r="48" spans="1:3" ht="26.4" x14ac:dyDescent="0.25">
      <c r="C48" s="18" t="s">
        <v>119</v>
      </c>
    </row>
    <row r="49" spans="1:3" ht="26.4" x14ac:dyDescent="0.25">
      <c r="C49" s="18" t="s">
        <v>120</v>
      </c>
    </row>
    <row r="52" spans="1:3" x14ac:dyDescent="0.25">
      <c r="A52" s="26">
        <v>5</v>
      </c>
      <c r="B52" s="26" t="s">
        <v>73</v>
      </c>
    </row>
    <row r="53" spans="1:3" ht="26.4" x14ac:dyDescent="0.25">
      <c r="C53" s="18" t="s">
        <v>74</v>
      </c>
    </row>
    <row r="54" spans="1:3" ht="26.4" x14ac:dyDescent="0.25">
      <c r="C54" s="18" t="s">
        <v>75</v>
      </c>
    </row>
    <row r="55" spans="1:3" ht="26.4" x14ac:dyDescent="0.25">
      <c r="C55" s="18" t="s">
        <v>76</v>
      </c>
    </row>
    <row r="56" spans="1:3" ht="13.5" customHeight="1" x14ac:dyDescent="0.25">
      <c r="C56" s="18" t="s">
        <v>81</v>
      </c>
    </row>
    <row r="58" spans="1:3" x14ac:dyDescent="0.25">
      <c r="A58" s="21" t="s">
        <v>86</v>
      </c>
    </row>
    <row r="59" spans="1:3" ht="39.6" x14ac:dyDescent="0.25">
      <c r="C59" s="18" t="s">
        <v>87</v>
      </c>
    </row>
    <row r="61" spans="1:3" ht="26.4" x14ac:dyDescent="0.25">
      <c r="C61" s="18" t="s">
        <v>111</v>
      </c>
    </row>
  </sheetData>
  <sheetProtection sheet="1" objects="1" scenarios="1" selectLockedCells="1" selectUnlockedCells="1"/>
  <mergeCells count="4">
    <mergeCell ref="B2:C2"/>
    <mergeCell ref="B4:C4"/>
    <mergeCell ref="B8:C8"/>
    <mergeCell ref="B17:C17"/>
  </mergeCells>
  <phoneticPr fontId="4" type="noConversion"/>
  <hyperlinks>
    <hyperlink ref="B5" r:id="rId1"/>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B2:C4"/>
  <sheetViews>
    <sheetView workbookViewId="0">
      <selection activeCell="C3" sqref="C3"/>
    </sheetView>
  </sheetViews>
  <sheetFormatPr defaultColWidth="27.6640625" defaultRowHeight="13.2" x14ac:dyDescent="0.25"/>
  <cols>
    <col min="1" max="1" width="3.33203125" customWidth="1"/>
    <col min="2" max="2" width="16.109375" customWidth="1"/>
    <col min="3" max="3" width="70.6640625" customWidth="1"/>
  </cols>
  <sheetData>
    <row r="2" spans="2:3" x14ac:dyDescent="0.25">
      <c r="B2" s="6" t="s">
        <v>89</v>
      </c>
      <c r="C2" s="53" t="s">
        <v>127</v>
      </c>
    </row>
    <row r="3" spans="2:3" x14ac:dyDescent="0.25">
      <c r="B3" s="6" t="s">
        <v>91</v>
      </c>
      <c r="C3" s="53" t="s">
        <v>128</v>
      </c>
    </row>
    <row r="4" spans="2:3" x14ac:dyDescent="0.25">
      <c r="B4" s="6" t="s">
        <v>92</v>
      </c>
      <c r="C4" s="53"/>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Q15"/>
  <sheetViews>
    <sheetView workbookViewId="0">
      <selection activeCell="C5" sqref="C5"/>
    </sheetView>
  </sheetViews>
  <sheetFormatPr defaultRowHeight="13.2" x14ac:dyDescent="0.25"/>
  <cols>
    <col min="1" max="1" width="5.33203125" customWidth="1"/>
    <col min="2" max="2" width="21.33203125" customWidth="1"/>
    <col min="3" max="3" width="7.6640625" customWidth="1"/>
    <col min="4" max="4" width="7.33203125" customWidth="1"/>
    <col min="5" max="6" width="6.109375" bestFit="1" customWidth="1"/>
    <col min="7" max="7" width="6.5546875" bestFit="1" customWidth="1"/>
    <col min="8" max="13" width="6.109375" bestFit="1" customWidth="1"/>
    <col min="14" max="14" width="3.5546875" customWidth="1"/>
  </cols>
  <sheetData>
    <row r="1" spans="1:17" ht="13.8" thickBot="1" x14ac:dyDescent="0.3">
      <c r="E1" s="67" t="s">
        <v>42</v>
      </c>
      <c r="F1" s="67"/>
      <c r="G1" s="67"/>
      <c r="H1" s="67"/>
      <c r="I1" s="67"/>
      <c r="J1" s="67"/>
      <c r="K1" s="67"/>
      <c r="L1" s="67"/>
      <c r="M1" s="67"/>
      <c r="O1" s="67" t="s">
        <v>41</v>
      </c>
      <c r="P1" s="67"/>
      <c r="Q1" s="67"/>
    </row>
    <row r="2" spans="1:17" x14ac:dyDescent="0.25">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25">
      <c r="A3" s="48" t="s">
        <v>95</v>
      </c>
      <c r="E3" s="11"/>
      <c r="F3" s="11"/>
      <c r="G3" s="11"/>
      <c r="H3" s="11"/>
      <c r="I3" s="11"/>
      <c r="J3" s="11"/>
      <c r="K3" s="11"/>
      <c r="L3" s="11"/>
      <c r="M3" s="11"/>
      <c r="N3" s="11"/>
    </row>
    <row r="4" spans="1:17" x14ac:dyDescent="0.25">
      <c r="A4" s="6"/>
      <c r="E4" s="11"/>
      <c r="F4" s="11"/>
      <c r="G4" s="11"/>
      <c r="H4" s="11"/>
      <c r="I4" s="11"/>
      <c r="J4" s="11"/>
      <c r="K4" s="11"/>
      <c r="L4" s="11"/>
      <c r="M4" s="11"/>
      <c r="N4" s="11"/>
    </row>
    <row r="5" spans="1:17" x14ac:dyDescent="0.25">
      <c r="B5" s="9" t="s">
        <v>16</v>
      </c>
      <c r="C5" s="45">
        <f>E5</f>
        <v>2</v>
      </c>
      <c r="E5" s="3">
        <v>2</v>
      </c>
      <c r="F5" s="3">
        <v>2</v>
      </c>
      <c r="G5" s="3">
        <v>2</v>
      </c>
      <c r="H5" s="3">
        <v>2</v>
      </c>
      <c r="I5" s="3">
        <v>1.5</v>
      </c>
      <c r="J5" s="3">
        <v>1.5</v>
      </c>
      <c r="K5" s="3">
        <v>1.5</v>
      </c>
      <c r="L5" s="3">
        <v>1.5</v>
      </c>
      <c r="M5" s="3">
        <v>1.2</v>
      </c>
      <c r="O5" s="46">
        <v>2</v>
      </c>
      <c r="P5" s="46">
        <v>1.5</v>
      </c>
      <c r="Q5" s="46">
        <v>1.2</v>
      </c>
    </row>
    <row r="6" spans="1:17" x14ac:dyDescent="0.25">
      <c r="B6" s="9" t="s">
        <v>83</v>
      </c>
      <c r="C6" s="45">
        <f>E6</f>
        <v>0.1</v>
      </c>
      <c r="E6" s="3">
        <v>0.1</v>
      </c>
      <c r="F6" s="3">
        <v>0.05</v>
      </c>
      <c r="G6" s="3">
        <v>0.01</v>
      </c>
      <c r="H6" s="3">
        <v>1E-3</v>
      </c>
      <c r="I6" s="3">
        <v>0.1</v>
      </c>
      <c r="J6" s="3">
        <v>0.05</v>
      </c>
      <c r="K6" s="3">
        <v>0.01</v>
      </c>
      <c r="L6" s="3">
        <v>1E-3</v>
      </c>
      <c r="M6" s="3">
        <v>0.1</v>
      </c>
      <c r="O6" s="46">
        <v>0.1</v>
      </c>
      <c r="P6" s="46">
        <v>0.01</v>
      </c>
      <c r="Q6" s="46">
        <v>0.1</v>
      </c>
    </row>
    <row r="7" spans="1:17" x14ac:dyDescent="0.25">
      <c r="B7" s="9" t="s">
        <v>84</v>
      </c>
      <c r="C7" s="45">
        <f>E7</f>
        <v>0.1</v>
      </c>
      <c r="E7" s="3">
        <v>0.1</v>
      </c>
      <c r="F7" s="3">
        <v>0.05</v>
      </c>
      <c r="G7" s="3">
        <v>0.01</v>
      </c>
      <c r="H7" s="3">
        <v>1E-3</v>
      </c>
      <c r="I7" s="3">
        <v>0.1</v>
      </c>
      <c r="J7" s="3">
        <v>0.05</v>
      </c>
      <c r="K7" s="3">
        <v>0.01</v>
      </c>
      <c r="L7" s="3">
        <v>1E-3</v>
      </c>
      <c r="M7" s="3">
        <v>0.1</v>
      </c>
      <c r="O7" s="46">
        <v>0.1</v>
      </c>
      <c r="P7" s="46">
        <v>0.01</v>
      </c>
      <c r="Q7" s="46">
        <v>0.1</v>
      </c>
    </row>
    <row r="8" spans="1:17" x14ac:dyDescent="0.25">
      <c r="B8" s="9"/>
      <c r="C8" s="22"/>
      <c r="E8" s="3"/>
      <c r="F8" s="3"/>
      <c r="G8" s="3"/>
      <c r="H8" s="3"/>
      <c r="I8" s="3"/>
      <c r="J8" s="3"/>
      <c r="K8" s="3"/>
      <c r="L8" s="3"/>
      <c r="M8" s="3"/>
      <c r="O8" s="3"/>
      <c r="P8" s="3"/>
      <c r="Q8" s="3"/>
    </row>
    <row r="9" spans="1:17" x14ac:dyDescent="0.25">
      <c r="B9" s="9" t="s">
        <v>13</v>
      </c>
      <c r="C9" s="2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25">
      <c r="B10" s="9"/>
      <c r="C10" s="22"/>
      <c r="E10" s="3"/>
      <c r="F10" s="3"/>
      <c r="G10" s="3"/>
      <c r="H10" s="3"/>
      <c r="I10" s="3"/>
      <c r="J10" s="3"/>
      <c r="K10" s="3"/>
      <c r="L10" s="3"/>
      <c r="M10" s="3"/>
      <c r="O10" s="3"/>
      <c r="P10" s="3"/>
      <c r="Q10" s="3"/>
    </row>
    <row r="11" spans="1:17" x14ac:dyDescent="0.25">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25">
      <c r="A12" s="6" t="s">
        <v>36</v>
      </c>
      <c r="B12" s="12"/>
      <c r="C12" s="3"/>
      <c r="E12" s="3"/>
      <c r="F12" s="3"/>
      <c r="G12" s="3"/>
      <c r="H12" s="3"/>
      <c r="I12" s="3"/>
      <c r="J12" s="3"/>
      <c r="K12" s="3"/>
      <c r="L12" s="3"/>
    </row>
    <row r="13" spans="1:17" x14ac:dyDescent="0.25">
      <c r="B13" s="9" t="s">
        <v>34</v>
      </c>
      <c r="C13" s="22">
        <v>16</v>
      </c>
    </row>
    <row r="14" spans="1:17" x14ac:dyDescent="0.25">
      <c r="B14" s="9" t="s">
        <v>35</v>
      </c>
      <c r="C14" s="22">
        <v>16</v>
      </c>
    </row>
    <row r="15" spans="1:17" x14ac:dyDescent="0.25">
      <c r="B15" s="9"/>
      <c r="C15" s="9"/>
      <c r="D15" s="3"/>
      <c r="E15" s="3"/>
      <c r="F15" s="3"/>
      <c r="G15" s="3"/>
      <c r="H15" s="3"/>
      <c r="I15" s="3"/>
      <c r="J15" s="3"/>
      <c r="K15" s="3"/>
      <c r="L15" s="3"/>
    </row>
  </sheetData>
  <sheetProtection sheet="1" objects="1" scenarios="1"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P42"/>
  <sheetViews>
    <sheetView workbookViewId="0">
      <selection activeCell="I7" sqref="I7"/>
    </sheetView>
  </sheetViews>
  <sheetFormatPr defaultColWidth="9.109375" defaultRowHeight="13.2" x14ac:dyDescent="0.25"/>
  <cols>
    <col min="1" max="1" width="12" style="37" customWidth="1"/>
    <col min="2" max="3" width="10.88671875" style="37" customWidth="1"/>
    <col min="4" max="4" width="13.88671875" style="37" customWidth="1"/>
    <col min="5" max="5" width="11.44140625" style="37" customWidth="1"/>
    <col min="6" max="6" width="15.109375" style="37" customWidth="1"/>
    <col min="7" max="7" width="13.5546875" style="37" customWidth="1"/>
    <col min="8" max="8" width="15.6640625" style="37" customWidth="1"/>
    <col min="9" max="11" width="9.109375" style="37"/>
    <col min="12" max="12" width="9.5546875" style="37" customWidth="1"/>
    <col min="13" max="15" width="9.109375" style="37"/>
    <col min="16" max="16" width="12.33203125" style="37" customWidth="1"/>
    <col min="17" max="16384" width="9.109375" style="37"/>
  </cols>
  <sheetData>
    <row r="1" spans="1:16" x14ac:dyDescent="0.25">
      <c r="A1" s="36" t="s">
        <v>47</v>
      </c>
      <c r="B1" s="36"/>
      <c r="E1" s="36" t="s">
        <v>53</v>
      </c>
      <c r="F1" s="36" t="s">
        <v>50</v>
      </c>
    </row>
    <row r="2" spans="1:16" x14ac:dyDescent="0.25">
      <c r="B2" s="38" t="s">
        <v>121</v>
      </c>
      <c r="E2" s="33">
        <v>1</v>
      </c>
      <c r="F2" s="39">
        <v>1</v>
      </c>
    </row>
    <row r="3" spans="1:16" x14ac:dyDescent="0.25">
      <c r="B3" s="38" t="s">
        <v>48</v>
      </c>
      <c r="E3" s="34">
        <v>1.5</v>
      </c>
      <c r="F3" s="40">
        <f>IF(E2&lt;&gt;1,E3/E2,E3)</f>
        <v>1.5</v>
      </c>
    </row>
    <row r="4" spans="1:16" x14ac:dyDescent="0.25">
      <c r="B4" s="38" t="s">
        <v>49</v>
      </c>
      <c r="E4" s="33" t="s">
        <v>129</v>
      </c>
      <c r="F4" s="39" t="str">
        <f>E4</f>
        <v>hour</v>
      </c>
    </row>
    <row r="5" spans="1:16" x14ac:dyDescent="0.25">
      <c r="C5" s="38"/>
      <c r="D5" s="38"/>
    </row>
    <row r="6" spans="1:16" x14ac:dyDescent="0.25">
      <c r="B6" s="38" t="s">
        <v>60</v>
      </c>
      <c r="D6" s="37" t="str">
        <f>CONCATENATE("The FIO is ",E2," failures per ",E3," ",E4,"s")</f>
        <v>The FIO is 1 failures per 1.5 hours</v>
      </c>
    </row>
    <row r="7" spans="1:16" x14ac:dyDescent="0.25">
      <c r="B7" s="38" t="s">
        <v>61</v>
      </c>
      <c r="D7" s="37" t="str">
        <f>CONCATENATE("The FIO is ",F2," failure per ",F3," ",E4,"s")</f>
        <v>The FIO is 1 failure per 1.5 hours</v>
      </c>
    </row>
    <row r="10" spans="1:16" x14ac:dyDescent="0.25">
      <c r="A10" s="36" t="s">
        <v>52</v>
      </c>
      <c r="B10" s="36"/>
    </row>
    <row r="11" spans="1:16" ht="39.6" x14ac:dyDescent="0.25">
      <c r="A11" s="55" t="s">
        <v>112</v>
      </c>
      <c r="B11" s="55" t="s">
        <v>43</v>
      </c>
      <c r="C11" s="55" t="s">
        <v>44</v>
      </c>
      <c r="D11" s="55" t="s">
        <v>90</v>
      </c>
      <c r="E11" s="55" t="s">
        <v>113</v>
      </c>
      <c r="F11" s="55" t="s">
        <v>68</v>
      </c>
      <c r="G11" s="55" t="s">
        <v>114</v>
      </c>
      <c r="H11" s="54"/>
    </row>
    <row r="12" spans="1:16" x14ac:dyDescent="0.25">
      <c r="A12" s="37">
        <v>1</v>
      </c>
      <c r="B12" s="49"/>
      <c r="C12" s="50"/>
      <c r="D12" s="51"/>
      <c r="E12" s="56">
        <v>2</v>
      </c>
      <c r="F12" s="35">
        <v>0.05</v>
      </c>
      <c r="G12" s="41">
        <f t="shared" ref="G12:G42" si="0">+F12/F$3</f>
        <v>3.3333333333333333E-2</v>
      </c>
      <c r="P12" s="42"/>
    </row>
    <row r="13" spans="1:16" x14ac:dyDescent="0.25">
      <c r="A13" s="37">
        <v>2</v>
      </c>
      <c r="B13" s="49"/>
      <c r="C13" s="50"/>
      <c r="D13" s="51"/>
      <c r="E13" s="56">
        <v>13</v>
      </c>
      <c r="F13" s="35">
        <v>1.05</v>
      </c>
      <c r="G13" s="41">
        <f t="shared" si="0"/>
        <v>0.70000000000000007</v>
      </c>
      <c r="P13" s="42"/>
    </row>
    <row r="14" spans="1:16" x14ac:dyDescent="0.25">
      <c r="A14" s="37">
        <v>3</v>
      </c>
      <c r="B14" s="49"/>
      <c r="C14" s="50"/>
      <c r="D14" s="51"/>
      <c r="E14" s="56">
        <v>15</v>
      </c>
      <c r="F14" s="35">
        <v>1.24</v>
      </c>
      <c r="G14" s="41">
        <f t="shared" si="0"/>
        <v>0.82666666666666666</v>
      </c>
      <c r="P14" s="42"/>
    </row>
    <row r="15" spans="1:16" x14ac:dyDescent="0.25">
      <c r="A15" s="37">
        <v>4</v>
      </c>
      <c r="B15" s="49"/>
      <c r="C15" s="50"/>
      <c r="D15" s="51"/>
      <c r="E15" s="56">
        <v>19</v>
      </c>
      <c r="F15" s="35">
        <v>1.65</v>
      </c>
      <c r="G15" s="41">
        <f t="shared" si="0"/>
        <v>1.0999999999999999</v>
      </c>
      <c r="P15" s="43"/>
    </row>
    <row r="16" spans="1:16" x14ac:dyDescent="0.25">
      <c r="A16" s="37">
        <v>5</v>
      </c>
      <c r="B16" s="49"/>
      <c r="C16" s="50"/>
      <c r="D16" s="51"/>
      <c r="E16" s="56">
        <v>22</v>
      </c>
      <c r="F16" s="35">
        <v>1.97</v>
      </c>
      <c r="G16" s="41">
        <f t="shared" si="0"/>
        <v>1.3133333333333332</v>
      </c>
    </row>
    <row r="17" spans="1:7" x14ac:dyDescent="0.25">
      <c r="A17" s="37">
        <v>6</v>
      </c>
      <c r="B17" s="49"/>
      <c r="C17" s="50"/>
      <c r="D17" s="51"/>
      <c r="E17" s="56">
        <v>23</v>
      </c>
      <c r="F17" s="35">
        <v>2.58</v>
      </c>
      <c r="G17" s="41">
        <f t="shared" si="0"/>
        <v>1.72</v>
      </c>
    </row>
    <row r="18" spans="1:7" x14ac:dyDescent="0.25">
      <c r="A18" s="37">
        <v>7</v>
      </c>
      <c r="B18" s="49"/>
      <c r="C18" s="50"/>
      <c r="D18" s="51"/>
      <c r="E18" s="56">
        <v>24</v>
      </c>
      <c r="F18" s="35">
        <v>2.9</v>
      </c>
      <c r="G18" s="41">
        <f t="shared" si="0"/>
        <v>1.9333333333333333</v>
      </c>
    </row>
    <row r="19" spans="1:7" x14ac:dyDescent="0.25">
      <c r="A19" s="37">
        <v>8</v>
      </c>
      <c r="B19" s="49"/>
      <c r="C19" s="51"/>
      <c r="D19" s="51"/>
      <c r="E19" s="56">
        <v>26</v>
      </c>
      <c r="F19" s="35">
        <v>4.7300000000000004</v>
      </c>
      <c r="G19" s="41">
        <f t="shared" si="0"/>
        <v>3.1533333333333338</v>
      </c>
    </row>
    <row r="20" spans="1:7" x14ac:dyDescent="0.25">
      <c r="A20" s="37">
        <v>9</v>
      </c>
      <c r="B20" s="49"/>
      <c r="C20" s="51"/>
      <c r="D20" s="51"/>
      <c r="E20" s="56">
        <v>30</v>
      </c>
      <c r="F20" s="35">
        <v>7.74</v>
      </c>
      <c r="G20" s="41">
        <f t="shared" si="0"/>
        <v>5.16</v>
      </c>
    </row>
    <row r="21" spans="1:7" x14ac:dyDescent="0.25">
      <c r="A21" s="37">
        <v>10</v>
      </c>
      <c r="B21" s="49"/>
      <c r="C21" s="51"/>
      <c r="D21" s="51"/>
      <c r="E21" s="56">
        <v>30</v>
      </c>
      <c r="F21" s="35">
        <v>9.5300000000000011</v>
      </c>
      <c r="G21" s="41">
        <f t="shared" si="0"/>
        <v>6.3533333333333344</v>
      </c>
    </row>
    <row r="22" spans="1:7" x14ac:dyDescent="0.25">
      <c r="A22" s="37">
        <v>11</v>
      </c>
      <c r="B22" s="49"/>
      <c r="C22" s="51"/>
      <c r="D22" s="51"/>
      <c r="E22" s="56">
        <v>34</v>
      </c>
      <c r="F22" s="35">
        <v>12.700000000000001</v>
      </c>
      <c r="G22" s="41">
        <f t="shared" si="0"/>
        <v>8.4666666666666668</v>
      </c>
    </row>
    <row r="23" spans="1:7" x14ac:dyDescent="0.25">
      <c r="A23" s="37">
        <v>12</v>
      </c>
      <c r="B23" s="49"/>
      <c r="C23" s="51"/>
      <c r="D23" s="51"/>
      <c r="E23" s="56">
        <v>35</v>
      </c>
      <c r="F23" s="35">
        <v>16.100000000000001</v>
      </c>
      <c r="G23" s="41">
        <f t="shared" si="0"/>
        <v>10.733333333333334</v>
      </c>
    </row>
    <row r="24" spans="1:7" x14ac:dyDescent="0.25">
      <c r="A24" s="37">
        <v>13</v>
      </c>
      <c r="B24" s="49"/>
      <c r="C24" s="51"/>
      <c r="D24" s="51"/>
      <c r="E24" s="56">
        <v>38</v>
      </c>
      <c r="F24" s="35">
        <v>20.3</v>
      </c>
      <c r="G24" s="41">
        <f t="shared" si="0"/>
        <v>13.533333333333333</v>
      </c>
    </row>
    <row r="25" spans="1:7" x14ac:dyDescent="0.25">
      <c r="A25" s="37">
        <v>14</v>
      </c>
      <c r="B25" s="49"/>
      <c r="C25" s="51"/>
      <c r="D25" s="51"/>
      <c r="E25" s="56">
        <v>38</v>
      </c>
      <c r="F25" s="35">
        <v>21.5</v>
      </c>
      <c r="G25" s="41">
        <f t="shared" si="0"/>
        <v>14.333333333333334</v>
      </c>
    </row>
    <row r="26" spans="1:7" x14ac:dyDescent="0.25">
      <c r="A26" s="37">
        <v>15</v>
      </c>
      <c r="B26" s="49"/>
      <c r="C26" s="51"/>
      <c r="D26" s="51"/>
      <c r="E26" s="56">
        <v>39</v>
      </c>
      <c r="F26" s="35">
        <v>21.553100000000001</v>
      </c>
      <c r="G26" s="41">
        <f t="shared" si="0"/>
        <v>14.368733333333333</v>
      </c>
    </row>
    <row r="27" spans="1:7" x14ac:dyDescent="0.25">
      <c r="A27" s="37">
        <v>16</v>
      </c>
      <c r="B27" s="49"/>
      <c r="C27" s="51"/>
      <c r="D27" s="51"/>
      <c r="E27" s="56">
        <v>40</v>
      </c>
      <c r="F27" s="35">
        <v>21.615000000000002</v>
      </c>
      <c r="G27" s="41">
        <f t="shared" si="0"/>
        <v>14.410000000000002</v>
      </c>
    </row>
    <row r="28" spans="1:7" x14ac:dyDescent="0.25">
      <c r="A28" s="37">
        <v>17</v>
      </c>
      <c r="E28" s="63">
        <v>42</v>
      </c>
      <c r="F28" s="35">
        <v>21.773000000000003</v>
      </c>
      <c r="G28" s="41">
        <f t="shared" si="0"/>
        <v>14.515333333333336</v>
      </c>
    </row>
    <row r="29" spans="1:7" x14ac:dyDescent="0.25">
      <c r="A29" s="37">
        <v>18</v>
      </c>
      <c r="E29" s="37">
        <v>43</v>
      </c>
      <c r="F29" s="37">
        <v>21.854000000000003</v>
      </c>
      <c r="G29" s="41">
        <f t="shared" si="0"/>
        <v>14.569333333333335</v>
      </c>
    </row>
    <row r="30" spans="1:7" x14ac:dyDescent="0.25">
      <c r="A30" s="37">
        <v>19</v>
      </c>
      <c r="E30" s="37">
        <v>51</v>
      </c>
      <c r="F30" s="37">
        <v>22.900000000000002</v>
      </c>
      <c r="G30" s="41">
        <f t="shared" si="0"/>
        <v>15.266666666666667</v>
      </c>
    </row>
    <row r="31" spans="1:7" x14ac:dyDescent="0.25">
      <c r="A31" s="37">
        <v>20</v>
      </c>
      <c r="E31" s="37">
        <v>60</v>
      </c>
      <c r="F31" s="37">
        <v>24.650000000000002</v>
      </c>
      <c r="G31" s="41">
        <f t="shared" si="0"/>
        <v>16.433333333333334</v>
      </c>
    </row>
    <row r="32" spans="1:7" x14ac:dyDescent="0.25">
      <c r="A32" s="37">
        <v>21</v>
      </c>
      <c r="E32" s="37">
        <v>66</v>
      </c>
      <c r="F32" s="37">
        <v>27.610000000000003</v>
      </c>
      <c r="G32" s="41">
        <f t="shared" si="0"/>
        <v>18.40666666666667</v>
      </c>
    </row>
    <row r="33" spans="1:7" x14ac:dyDescent="0.25">
      <c r="A33" s="37">
        <v>22</v>
      </c>
      <c r="E33" s="37">
        <v>73</v>
      </c>
      <c r="F33" s="37">
        <v>32.580000000000005</v>
      </c>
      <c r="G33" s="41">
        <f t="shared" si="0"/>
        <v>21.720000000000002</v>
      </c>
    </row>
    <row r="34" spans="1:7" x14ac:dyDescent="0.25">
      <c r="A34" s="37">
        <v>23</v>
      </c>
      <c r="E34" s="37">
        <v>77</v>
      </c>
      <c r="F34" s="37">
        <v>33.000000000000007</v>
      </c>
      <c r="G34" s="41">
        <f t="shared" si="0"/>
        <v>22.000000000000004</v>
      </c>
    </row>
    <row r="35" spans="1:7" x14ac:dyDescent="0.25">
      <c r="A35" s="37">
        <v>24</v>
      </c>
      <c r="E35" s="37">
        <v>80</v>
      </c>
      <c r="F35" s="37">
        <v>37.70000000000001</v>
      </c>
      <c r="G35" s="41">
        <f t="shared" si="0"/>
        <v>25.13333333333334</v>
      </c>
    </row>
    <row r="36" spans="1:7" x14ac:dyDescent="0.25">
      <c r="A36" s="37">
        <v>25</v>
      </c>
      <c r="E36" s="37">
        <v>80</v>
      </c>
      <c r="F36" s="37">
        <v>38.600000000000009</v>
      </c>
      <c r="G36" s="41">
        <f t="shared" si="0"/>
        <v>25.733333333333338</v>
      </c>
    </row>
    <row r="37" spans="1:7" x14ac:dyDescent="0.25">
      <c r="A37" s="37">
        <v>26</v>
      </c>
      <c r="E37" s="37">
        <v>84</v>
      </c>
      <c r="F37" s="37">
        <v>40.100000000000009</v>
      </c>
      <c r="G37" s="41">
        <f t="shared" si="0"/>
        <v>26.733333333333338</v>
      </c>
    </row>
    <row r="38" spans="1:7" x14ac:dyDescent="0.25">
      <c r="A38" s="37">
        <v>27</v>
      </c>
      <c r="E38" s="37">
        <v>85</v>
      </c>
      <c r="F38" s="37">
        <v>42.100000000000009</v>
      </c>
      <c r="G38" s="41">
        <f t="shared" si="0"/>
        <v>28.066666666666674</v>
      </c>
    </row>
    <row r="39" spans="1:7" x14ac:dyDescent="0.25">
      <c r="A39" s="37">
        <v>28</v>
      </c>
      <c r="E39" s="37">
        <v>85</v>
      </c>
      <c r="F39" s="37">
        <v>43.300000000000011</v>
      </c>
      <c r="G39" s="41">
        <f t="shared" si="0"/>
        <v>28.866666666666674</v>
      </c>
    </row>
    <row r="40" spans="1:7" x14ac:dyDescent="0.25">
      <c r="A40" s="37">
        <v>29</v>
      </c>
      <c r="E40" s="37">
        <v>87</v>
      </c>
      <c r="F40" s="37">
        <v>44.500000000000014</v>
      </c>
      <c r="G40" s="41">
        <f t="shared" si="0"/>
        <v>29.666666666666675</v>
      </c>
    </row>
    <row r="41" spans="1:7" x14ac:dyDescent="0.25">
      <c r="A41" s="37">
        <v>30</v>
      </c>
      <c r="E41" s="37">
        <v>89</v>
      </c>
      <c r="F41" s="37">
        <v>46.700000000000017</v>
      </c>
      <c r="G41" s="41">
        <f t="shared" si="0"/>
        <v>31.133333333333344</v>
      </c>
    </row>
    <row r="42" spans="1:7" x14ac:dyDescent="0.25">
      <c r="A42" s="37">
        <v>31</v>
      </c>
      <c r="E42" s="37">
        <v>92</v>
      </c>
      <c r="F42" s="37">
        <v>54.300000000000018</v>
      </c>
      <c r="G42" s="41">
        <f t="shared" si="0"/>
        <v>36.20000000000001</v>
      </c>
    </row>
  </sheetData>
  <sheetProtection selectLockedCells="1"/>
  <protectedRanges>
    <protectedRange sqref="B12:D27 F12:F27" name="Failure Observations"/>
    <protectedRange sqref="E2:E4" name="FIO Parameters"/>
  </protectedRanges>
  <phoneticPr fontId="4" type="noConversion"/>
  <conditionalFormatting sqref="E12">
    <cfRule type="cellIs" dxfId="1" priority="1" stopIfTrue="1" operator="notBetween">
      <formula>0</formula>
      <formula>1</formula>
    </cfRule>
  </conditionalFormatting>
  <conditionalFormatting sqref="E13:E28">
    <cfRule type="cellIs" dxfId="0" priority="2" stopIfTrue="1" operator="lessThan">
      <formula>$E12</formula>
    </cfRule>
  </conditionalFormatting>
  <pageMargins left="0.75" right="0.75" top="1" bottom="1" header="0.5" footer="0.5"/>
  <headerFooter alignWithMargins="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3:I50"/>
  <sheetViews>
    <sheetView tabSelected="1" topLeftCell="A10" zoomScaleNormal="100" workbookViewId="0">
      <selection activeCell="O25" sqref="O25"/>
    </sheetView>
  </sheetViews>
  <sheetFormatPr defaultRowHeight="13.2" x14ac:dyDescent="0.25"/>
  <cols>
    <col min="1" max="1" width="5.88671875" customWidth="1"/>
    <col min="2" max="2" width="9.44140625" customWidth="1"/>
    <col min="3" max="3" width="8.6640625" customWidth="1"/>
    <col min="5" max="5" width="9.33203125" customWidth="1"/>
    <col min="9" max="9" width="7.109375" customWidth="1"/>
  </cols>
  <sheetData>
    <row r="3" spans="1:9" ht="21" x14ac:dyDescent="0.5">
      <c r="B3" s="47" t="str">
        <f>CONCATENATE("Certification Testing Results for Project ", Project!C2, ", System ", Project!C3, " ",Project!C4)</f>
        <v xml:space="preserve">Certification Testing Results for Project Assignment5, System failure-data-a5 </v>
      </c>
    </row>
    <row r="4" spans="1:9" x14ac:dyDescent="0.25">
      <c r="A4" s="2"/>
      <c r="B4" s="3"/>
      <c r="D4" s="3"/>
    </row>
    <row r="5" spans="1:9" x14ac:dyDescent="0.25">
      <c r="A5" s="2"/>
      <c r="B5" s="5" t="str">
        <f>CONCATENATE("The FIO is ",'Failure Data'!E2," failures per ",'Failure Data'!E3," ",'Failure Data'!E4,"s")</f>
        <v>The FIO is 1 failures per 1.5 hours</v>
      </c>
      <c r="D5" s="3"/>
    </row>
    <row r="6" spans="1:9" x14ac:dyDescent="0.25">
      <c r="A6" s="2"/>
      <c r="B6" s="3"/>
      <c r="D6" s="3"/>
    </row>
    <row r="7" spans="1:9" x14ac:dyDescent="0.25">
      <c r="A7" s="2"/>
      <c r="B7" s="3"/>
      <c r="D7" s="3"/>
    </row>
    <row r="8" spans="1:9" x14ac:dyDescent="0.25">
      <c r="A8" s="2"/>
      <c r="B8" s="3"/>
      <c r="D8" s="3"/>
      <c r="F8" s="10"/>
      <c r="G8" s="10"/>
      <c r="H8" s="10"/>
    </row>
    <row r="9" spans="1:9" x14ac:dyDescent="0.25">
      <c r="A9" s="2"/>
      <c r="B9" s="3"/>
      <c r="F9" s="3"/>
      <c r="G9" s="3"/>
      <c r="H9" s="3"/>
      <c r="I9" s="3"/>
    </row>
    <row r="10" spans="1:9" x14ac:dyDescent="0.25">
      <c r="A10" s="2"/>
      <c r="B10" s="3"/>
      <c r="F10" s="3"/>
      <c r="G10" s="3"/>
      <c r="H10" s="3"/>
      <c r="I10" s="3"/>
    </row>
    <row r="11" spans="1:9" x14ac:dyDescent="0.25">
      <c r="A11" s="2"/>
      <c r="F11" s="3"/>
      <c r="G11" s="3"/>
      <c r="H11" s="3"/>
      <c r="I11" s="3"/>
    </row>
    <row r="12" spans="1:9" x14ac:dyDescent="0.25">
      <c r="A12" s="2"/>
      <c r="F12" s="3"/>
      <c r="G12" s="3"/>
      <c r="H12" s="3"/>
      <c r="I12" s="3"/>
    </row>
    <row r="13" spans="1:9" x14ac:dyDescent="0.25">
      <c r="A13" s="2"/>
      <c r="F13" s="3"/>
      <c r="G13" s="3"/>
      <c r="H13" s="3"/>
      <c r="I13" s="3"/>
    </row>
    <row r="14" spans="1:9" x14ac:dyDescent="0.25">
      <c r="A14" s="2"/>
      <c r="F14" s="3"/>
      <c r="G14" s="3"/>
      <c r="H14" s="3"/>
      <c r="I14" s="3"/>
    </row>
    <row r="15" spans="1:9" x14ac:dyDescent="0.25">
      <c r="A15" s="2"/>
      <c r="F15" s="3"/>
      <c r="G15" s="3"/>
      <c r="H15" s="3"/>
      <c r="I15" s="3"/>
    </row>
    <row r="16" spans="1:9" x14ac:dyDescent="0.25">
      <c r="A16" s="2"/>
      <c r="F16" s="3"/>
      <c r="G16" s="3"/>
      <c r="H16" s="3"/>
      <c r="I16" s="3"/>
    </row>
    <row r="17" spans="1:9" x14ac:dyDescent="0.25">
      <c r="A17" s="2"/>
      <c r="F17" s="3"/>
      <c r="G17" s="3"/>
      <c r="H17" s="3"/>
      <c r="I17" s="3"/>
    </row>
    <row r="18" spans="1:9" x14ac:dyDescent="0.25">
      <c r="A18" s="2"/>
      <c r="F18" s="3"/>
      <c r="G18" s="3"/>
      <c r="H18" s="3"/>
      <c r="I18" s="3"/>
    </row>
    <row r="19" spans="1:9" x14ac:dyDescent="0.25">
      <c r="A19" s="2"/>
      <c r="F19" s="3"/>
      <c r="G19" s="3"/>
      <c r="H19" s="3"/>
      <c r="I19" s="3"/>
    </row>
    <row r="20" spans="1:9" x14ac:dyDescent="0.25">
      <c r="A20" s="1"/>
      <c r="B20" s="3"/>
      <c r="C20" s="3"/>
      <c r="D20" s="3"/>
      <c r="F20" s="3"/>
      <c r="G20" s="3"/>
      <c r="H20" s="3"/>
      <c r="I20" s="3"/>
    </row>
    <row r="21" spans="1:9" x14ac:dyDescent="0.25">
      <c r="A21" s="1"/>
      <c r="B21" s="3"/>
      <c r="C21" s="3"/>
      <c r="D21" s="3"/>
      <c r="F21" s="3"/>
      <c r="G21" s="3"/>
      <c r="H21" s="3"/>
      <c r="I21" s="3"/>
    </row>
    <row r="22" spans="1:9" x14ac:dyDescent="0.25">
      <c r="A22" s="1"/>
      <c r="B22" s="3"/>
      <c r="C22" s="3"/>
      <c r="D22" s="5"/>
      <c r="F22" s="3"/>
      <c r="G22" s="3"/>
      <c r="H22" s="3"/>
      <c r="I22" s="3"/>
    </row>
    <row r="23" spans="1:9" x14ac:dyDescent="0.25">
      <c r="A23" s="1"/>
      <c r="B23" s="3"/>
      <c r="C23" s="3"/>
      <c r="D23" s="3"/>
      <c r="F23" s="3"/>
      <c r="G23" s="3"/>
      <c r="H23" s="3"/>
      <c r="I23" s="3"/>
    </row>
    <row r="24" spans="1:9" x14ac:dyDescent="0.25">
      <c r="A24" s="1"/>
      <c r="B24" s="3"/>
      <c r="C24" s="3"/>
      <c r="D24" s="3"/>
      <c r="F24" s="3"/>
      <c r="G24" s="3"/>
      <c r="H24" s="3"/>
      <c r="I24" s="3"/>
    </row>
    <row r="25" spans="1:9" x14ac:dyDescent="0.25">
      <c r="A25" s="1"/>
      <c r="B25" s="3"/>
      <c r="C25" s="5"/>
      <c r="D25" s="3"/>
      <c r="F25" s="3"/>
      <c r="G25" s="3"/>
      <c r="H25" s="3"/>
      <c r="I25" s="3"/>
    </row>
    <row r="50" spans="2:2" x14ac:dyDescent="0.25">
      <c r="B50" s="36" t="str">
        <f>CONCATENATE("Each normalized usage unit equals ",'Failure Data'!F3," ",'Failure Data'!F4,"s")</f>
        <v>Each normalized usage unit equals 1.5 hours</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M108"/>
  <sheetViews>
    <sheetView topLeftCell="A3" workbookViewId="0"/>
  </sheetViews>
  <sheetFormatPr defaultColWidth="6.6640625" defaultRowHeight="13.2" x14ac:dyDescent="0.25"/>
  <cols>
    <col min="1" max="1" width="6.6640625" customWidth="1"/>
    <col min="2" max="2" width="13.44140625" customWidth="1"/>
    <col min="3" max="6" width="6.6640625" customWidth="1"/>
    <col min="7" max="7" width="8.6640625" customWidth="1"/>
    <col min="8" max="8" width="8.109375" customWidth="1"/>
  </cols>
  <sheetData>
    <row r="1" spans="1:9" x14ac:dyDescent="0.25">
      <c r="B1" t="s">
        <v>6</v>
      </c>
      <c r="D1" t="s">
        <v>5</v>
      </c>
    </row>
    <row r="2" spans="1:9" x14ac:dyDescent="0.25">
      <c r="A2" t="s">
        <v>0</v>
      </c>
      <c r="B2" t="s">
        <v>7</v>
      </c>
      <c r="D2" t="s">
        <v>7</v>
      </c>
    </row>
    <row r="3" spans="1:9" x14ac:dyDescent="0.25">
      <c r="A3" t="s">
        <v>2</v>
      </c>
      <c r="B3" t="s">
        <v>1</v>
      </c>
      <c r="D3" t="s">
        <v>1</v>
      </c>
    </row>
    <row r="4" spans="1:9" x14ac:dyDescent="0.25">
      <c r="A4" s="4" t="s">
        <v>3</v>
      </c>
      <c r="B4" s="5">
        <f>+(B18-B9)/(A18-A9)</f>
        <v>1.4444444444444444</v>
      </c>
      <c r="C4" s="5"/>
      <c r="D4" s="5">
        <f>B4</f>
        <v>1.4444444444444444</v>
      </c>
    </row>
    <row r="5" spans="1:9" x14ac:dyDescent="0.25">
      <c r="A5" s="4" t="s">
        <v>4</v>
      </c>
      <c r="B5" s="7">
        <v>3</v>
      </c>
      <c r="C5" s="6"/>
      <c r="D5" s="7">
        <f>0-(D4*A11)</f>
        <v>-2.8888888888888888</v>
      </c>
    </row>
    <row r="6" spans="1:9" x14ac:dyDescent="0.25">
      <c r="A6" s="4" t="s">
        <v>8</v>
      </c>
      <c r="B6" s="7">
        <v>0</v>
      </c>
      <c r="C6" s="6"/>
      <c r="D6" s="7">
        <f>xmin</f>
        <v>0</v>
      </c>
    </row>
    <row r="7" spans="1:9" x14ac:dyDescent="0.25">
      <c r="A7" s="4" t="s">
        <v>9</v>
      </c>
      <c r="B7" s="7">
        <v>16</v>
      </c>
      <c r="C7" s="6"/>
      <c r="D7" s="7">
        <f>xmax</f>
        <v>16</v>
      </c>
    </row>
    <row r="8" spans="1:9" x14ac:dyDescent="0.25">
      <c r="A8" s="4"/>
      <c r="B8" s="6"/>
      <c r="C8" s="6"/>
      <c r="D8" s="7"/>
      <c r="F8" s="10" t="s">
        <v>10</v>
      </c>
      <c r="G8" s="10" t="s">
        <v>11</v>
      </c>
      <c r="H8" s="10" t="s">
        <v>12</v>
      </c>
    </row>
    <row r="9" spans="1:9" x14ac:dyDescent="0.25">
      <c r="A9" s="1">
        <v>0</v>
      </c>
      <c r="B9" s="5">
        <v>3</v>
      </c>
      <c r="C9" s="8"/>
      <c r="D9" s="5">
        <v>0</v>
      </c>
      <c r="F9" s="3">
        <f t="shared" ref="F9:F25" si="0">+xmax-B9</f>
        <v>13</v>
      </c>
      <c r="G9" s="3">
        <f t="shared" ref="G9:G25" si="1">+B9-D9</f>
        <v>3</v>
      </c>
      <c r="H9" s="3">
        <f t="shared" ref="H9:H25" si="2">D9</f>
        <v>0</v>
      </c>
      <c r="I9" s="3"/>
    </row>
    <row r="10" spans="1:9" x14ac:dyDescent="0.25">
      <c r="A10" s="1">
        <v>1</v>
      </c>
      <c r="B10" s="3">
        <f t="shared" ref="B10:B17" si="3">+(B$4*A10)+B$5</f>
        <v>4.4444444444444446</v>
      </c>
      <c r="C10" s="8"/>
      <c r="D10" s="3">
        <v>0</v>
      </c>
      <c r="F10" s="3">
        <f t="shared" si="0"/>
        <v>11.555555555555555</v>
      </c>
      <c r="G10" s="3">
        <f t="shared" si="1"/>
        <v>4.4444444444444446</v>
      </c>
      <c r="H10" s="3">
        <f t="shared" si="2"/>
        <v>0</v>
      </c>
      <c r="I10" s="3"/>
    </row>
    <row r="11" spans="1:9" x14ac:dyDescent="0.25">
      <c r="A11" s="1">
        <v>2</v>
      </c>
      <c r="B11" s="3">
        <f t="shared" si="3"/>
        <v>5.8888888888888893</v>
      </c>
      <c r="C11" s="8"/>
      <c r="D11" s="5">
        <v>0</v>
      </c>
      <c r="F11" s="3">
        <f t="shared" si="0"/>
        <v>10.111111111111111</v>
      </c>
      <c r="G11" s="3">
        <f t="shared" si="1"/>
        <v>5.8888888888888893</v>
      </c>
      <c r="H11" s="3">
        <f t="shared" si="2"/>
        <v>0</v>
      </c>
      <c r="I11" s="3"/>
    </row>
    <row r="12" spans="1:9" x14ac:dyDescent="0.25">
      <c r="A12" s="1">
        <v>3</v>
      </c>
      <c r="B12" s="3">
        <f t="shared" si="3"/>
        <v>7.333333333333333</v>
      </c>
      <c r="C12" s="8"/>
      <c r="D12" s="3">
        <f t="shared" ref="D12:D21" si="4">+(D$4*A12)+D$5</f>
        <v>1.4444444444444442</v>
      </c>
      <c r="F12" s="3">
        <f t="shared" si="0"/>
        <v>8.6666666666666679</v>
      </c>
      <c r="G12" s="3">
        <f t="shared" si="1"/>
        <v>5.8888888888888893</v>
      </c>
      <c r="H12" s="3">
        <f t="shared" si="2"/>
        <v>1.4444444444444442</v>
      </c>
      <c r="I12" s="3"/>
    </row>
    <row r="13" spans="1:9" x14ac:dyDescent="0.25">
      <c r="A13" s="1">
        <v>4</v>
      </c>
      <c r="B13" s="3">
        <f t="shared" si="3"/>
        <v>8.7777777777777786</v>
      </c>
      <c r="C13" s="8"/>
      <c r="D13" s="3">
        <f t="shared" si="4"/>
        <v>2.8888888888888888</v>
      </c>
      <c r="F13" s="3">
        <f t="shared" si="0"/>
        <v>7.2222222222222214</v>
      </c>
      <c r="G13" s="3">
        <f t="shared" si="1"/>
        <v>5.8888888888888893</v>
      </c>
      <c r="H13" s="3">
        <f t="shared" si="2"/>
        <v>2.8888888888888888</v>
      </c>
      <c r="I13" s="3"/>
    </row>
    <row r="14" spans="1:9" x14ac:dyDescent="0.25">
      <c r="A14" s="1">
        <v>5</v>
      </c>
      <c r="B14" s="3">
        <f t="shared" si="3"/>
        <v>10.222222222222221</v>
      </c>
      <c r="C14" s="8"/>
      <c r="D14" s="3">
        <f t="shared" si="4"/>
        <v>4.3333333333333339</v>
      </c>
      <c r="F14" s="3">
        <f t="shared" si="0"/>
        <v>5.7777777777777786</v>
      </c>
      <c r="G14" s="3">
        <f t="shared" si="1"/>
        <v>5.8888888888888875</v>
      </c>
      <c r="H14" s="3">
        <f t="shared" si="2"/>
        <v>4.3333333333333339</v>
      </c>
      <c r="I14" s="3"/>
    </row>
    <row r="15" spans="1:9" x14ac:dyDescent="0.25">
      <c r="A15" s="1">
        <v>6</v>
      </c>
      <c r="B15" s="3">
        <f t="shared" si="3"/>
        <v>11.666666666666666</v>
      </c>
      <c r="C15" s="8"/>
      <c r="D15" s="3">
        <f t="shared" si="4"/>
        <v>5.7777777777777768</v>
      </c>
      <c r="F15" s="3">
        <f t="shared" si="0"/>
        <v>4.3333333333333339</v>
      </c>
      <c r="G15" s="3">
        <f t="shared" si="1"/>
        <v>5.8888888888888893</v>
      </c>
      <c r="H15" s="3">
        <f t="shared" si="2"/>
        <v>5.7777777777777768</v>
      </c>
      <c r="I15" s="3"/>
    </row>
    <row r="16" spans="1:9" x14ac:dyDescent="0.25">
      <c r="A16" s="1">
        <v>7</v>
      </c>
      <c r="B16" s="3">
        <f t="shared" si="3"/>
        <v>13.111111111111111</v>
      </c>
      <c r="C16" s="8"/>
      <c r="D16" s="3">
        <f t="shared" si="4"/>
        <v>7.2222222222222214</v>
      </c>
      <c r="F16" s="3">
        <f t="shared" si="0"/>
        <v>2.8888888888888893</v>
      </c>
      <c r="G16" s="3">
        <f t="shared" si="1"/>
        <v>5.8888888888888893</v>
      </c>
      <c r="H16" s="3">
        <f t="shared" si="2"/>
        <v>7.2222222222222214</v>
      </c>
      <c r="I16" s="3"/>
    </row>
    <row r="17" spans="1:13" x14ac:dyDescent="0.25">
      <c r="A17" s="1">
        <v>8</v>
      </c>
      <c r="B17" s="3">
        <f t="shared" si="3"/>
        <v>14.555555555555555</v>
      </c>
      <c r="C17" s="8"/>
      <c r="D17" s="3">
        <f t="shared" si="4"/>
        <v>8.6666666666666661</v>
      </c>
      <c r="F17" s="3">
        <f t="shared" si="0"/>
        <v>1.4444444444444446</v>
      </c>
      <c r="G17" s="3">
        <f t="shared" si="1"/>
        <v>5.8888888888888893</v>
      </c>
      <c r="H17" s="3">
        <f t="shared" si="2"/>
        <v>8.6666666666666661</v>
      </c>
      <c r="I17" s="3"/>
    </row>
    <row r="18" spans="1:13" x14ac:dyDescent="0.25">
      <c r="A18" s="1">
        <v>9</v>
      </c>
      <c r="B18" s="5">
        <v>16</v>
      </c>
      <c r="C18" s="8"/>
      <c r="D18" s="3">
        <f t="shared" si="4"/>
        <v>10.111111111111111</v>
      </c>
      <c r="F18" s="3">
        <f t="shared" si="0"/>
        <v>0</v>
      </c>
      <c r="G18" s="3">
        <f t="shared" si="1"/>
        <v>5.8888888888888893</v>
      </c>
      <c r="H18" s="3">
        <f t="shared" si="2"/>
        <v>10.111111111111111</v>
      </c>
      <c r="I18" s="3"/>
    </row>
    <row r="19" spans="1:13" x14ac:dyDescent="0.25">
      <c r="A19" s="1">
        <v>10</v>
      </c>
      <c r="B19" s="3">
        <v>16</v>
      </c>
      <c r="C19" s="3"/>
      <c r="D19" s="3">
        <f t="shared" si="4"/>
        <v>11.555555555555555</v>
      </c>
      <c r="F19" s="3">
        <f t="shared" si="0"/>
        <v>0</v>
      </c>
      <c r="G19" s="3">
        <f t="shared" si="1"/>
        <v>4.4444444444444446</v>
      </c>
      <c r="H19" s="3">
        <f t="shared" si="2"/>
        <v>11.555555555555555</v>
      </c>
      <c r="I19" s="3"/>
    </row>
    <row r="20" spans="1:13" x14ac:dyDescent="0.25">
      <c r="A20" s="1">
        <v>11</v>
      </c>
      <c r="B20" s="3">
        <v>16</v>
      </c>
      <c r="C20" s="3"/>
      <c r="D20" s="3">
        <f t="shared" si="4"/>
        <v>13</v>
      </c>
      <c r="F20" s="3">
        <f t="shared" si="0"/>
        <v>0</v>
      </c>
      <c r="G20" s="3">
        <f t="shared" si="1"/>
        <v>3</v>
      </c>
      <c r="H20" s="3">
        <f t="shared" si="2"/>
        <v>13</v>
      </c>
      <c r="I20" s="3"/>
    </row>
    <row r="21" spans="1:13" x14ac:dyDescent="0.25">
      <c r="A21" s="1">
        <v>12</v>
      </c>
      <c r="B21" s="3">
        <v>16</v>
      </c>
      <c r="C21" s="3"/>
      <c r="D21" s="3">
        <f t="shared" si="4"/>
        <v>14.444444444444443</v>
      </c>
      <c r="F21" s="3">
        <f t="shared" si="0"/>
        <v>0</v>
      </c>
      <c r="G21" s="3">
        <f t="shared" si="1"/>
        <v>1.5555555555555571</v>
      </c>
      <c r="H21" s="3">
        <f t="shared" si="2"/>
        <v>14.444444444444443</v>
      </c>
      <c r="I21" s="3"/>
    </row>
    <row r="22" spans="1:13" x14ac:dyDescent="0.25">
      <c r="A22" s="1">
        <v>13</v>
      </c>
      <c r="B22" s="3">
        <v>16</v>
      </c>
      <c r="C22" s="3"/>
      <c r="D22" s="5">
        <v>16</v>
      </c>
      <c r="F22" s="3">
        <f t="shared" si="0"/>
        <v>0</v>
      </c>
      <c r="G22" s="3">
        <f t="shared" si="1"/>
        <v>0</v>
      </c>
      <c r="H22" s="3">
        <f t="shared" si="2"/>
        <v>16</v>
      </c>
      <c r="I22" s="3"/>
    </row>
    <row r="23" spans="1:13" x14ac:dyDescent="0.25">
      <c r="A23" s="1">
        <v>14</v>
      </c>
      <c r="B23" s="3">
        <v>16</v>
      </c>
      <c r="C23" s="3"/>
      <c r="D23" s="3">
        <v>16</v>
      </c>
      <c r="F23" s="3">
        <f t="shared" si="0"/>
        <v>0</v>
      </c>
      <c r="G23" s="3">
        <f t="shared" si="1"/>
        <v>0</v>
      </c>
      <c r="H23" s="3">
        <f t="shared" si="2"/>
        <v>16</v>
      </c>
      <c r="I23" s="3"/>
    </row>
    <row r="24" spans="1:13" x14ac:dyDescent="0.25">
      <c r="A24" s="1">
        <v>15</v>
      </c>
      <c r="B24" s="3">
        <v>16</v>
      </c>
      <c r="C24" s="3"/>
      <c r="D24" s="3">
        <v>16</v>
      </c>
      <c r="F24" s="3">
        <f t="shared" si="0"/>
        <v>0</v>
      </c>
      <c r="G24" s="3">
        <f t="shared" si="1"/>
        <v>0</v>
      </c>
      <c r="H24" s="3">
        <f t="shared" si="2"/>
        <v>16</v>
      </c>
      <c r="I24" s="3"/>
    </row>
    <row r="25" spans="1:13" x14ac:dyDescent="0.25">
      <c r="A25" s="1">
        <v>16</v>
      </c>
      <c r="B25" s="3">
        <v>16</v>
      </c>
      <c r="C25" s="5"/>
      <c r="D25" s="3">
        <v>16</v>
      </c>
      <c r="F25" s="3">
        <f t="shared" si="0"/>
        <v>0</v>
      </c>
      <c r="G25" s="3">
        <f t="shared" si="1"/>
        <v>0</v>
      </c>
      <c r="H25" s="3">
        <f t="shared" si="2"/>
        <v>16</v>
      </c>
      <c r="I25" s="3"/>
    </row>
    <row r="28" spans="1:13" x14ac:dyDescent="0.25">
      <c r="A28" s="6" t="s">
        <v>18</v>
      </c>
      <c r="B28" s="9"/>
      <c r="C28" s="9"/>
      <c r="D28" s="3"/>
      <c r="E28" s="3"/>
      <c r="F28" s="3"/>
      <c r="G28" s="3"/>
      <c r="H28" s="3"/>
      <c r="I28" s="3"/>
      <c r="J28" s="3"/>
      <c r="K28" s="3"/>
      <c r="L28" s="3"/>
      <c r="M28" s="3"/>
    </row>
    <row r="29" spans="1:13" x14ac:dyDescent="0.25">
      <c r="A29" s="16"/>
      <c r="B29" s="12" t="s">
        <v>23</v>
      </c>
      <c r="D29" s="9"/>
      <c r="E29" s="3"/>
      <c r="F29" s="3"/>
      <c r="G29" s="3"/>
      <c r="H29" s="3"/>
      <c r="I29" s="3"/>
      <c r="J29" s="3"/>
      <c r="K29" s="3"/>
      <c r="L29" s="3"/>
      <c r="M29" s="3"/>
    </row>
    <row r="30" spans="1:13" x14ac:dyDescent="0.25">
      <c r="A30" s="16">
        <v>6.6</v>
      </c>
      <c r="B30" s="9" t="s">
        <v>20</v>
      </c>
      <c r="D30" s="3">
        <f>'Risk Trade-Off Parameters'!C11/(1-'Risk Trade-Off Parameters'!C5)</f>
        <v>-2.1972245773362196</v>
      </c>
      <c r="E30" s="3">
        <v>0</v>
      </c>
      <c r="F30" s="3"/>
      <c r="G30" s="3"/>
      <c r="H30" s="3"/>
      <c r="I30" s="3"/>
      <c r="J30" s="3"/>
      <c r="K30" s="3"/>
      <c r="L30" s="3"/>
      <c r="M30" s="3"/>
    </row>
    <row r="31" spans="1:13" x14ac:dyDescent="0.25">
      <c r="A31" s="16">
        <v>6.8</v>
      </c>
      <c r="B31" s="9" t="s">
        <v>21</v>
      </c>
      <c r="D31" s="3">
        <f>(('Risk Trade-Off Parameters'!C11-(16*LN('Risk Trade-Off Parameters'!C5)))/(1-'Risk Trade-Off Parameters'!C5))</f>
        <v>8.8931303116229046</v>
      </c>
      <c r="E31" s="3">
        <f>FTmax</f>
        <v>16</v>
      </c>
      <c r="F31" s="3"/>
      <c r="G31" s="3"/>
      <c r="H31" s="3"/>
      <c r="I31" s="3"/>
      <c r="J31" s="3"/>
      <c r="K31" s="3"/>
      <c r="L31" s="3"/>
      <c r="M31" s="3"/>
    </row>
    <row r="32" spans="1:13" x14ac:dyDescent="0.25">
      <c r="A32" s="17">
        <v>6.1</v>
      </c>
      <c r="B32" s="9" t="s">
        <v>17</v>
      </c>
      <c r="D32" s="3">
        <v>0</v>
      </c>
      <c r="E32" s="3">
        <f>'Risk Trade-Off Parameters'!C11/LN('Risk Trade-Off Parameters'!C5)</f>
        <v>3.1699250014423126</v>
      </c>
      <c r="F32" s="3"/>
      <c r="G32" s="3"/>
      <c r="H32" s="3"/>
      <c r="I32" s="3"/>
      <c r="J32" s="3"/>
      <c r="K32" s="3"/>
      <c r="L32" s="3"/>
      <c r="M32" s="3"/>
    </row>
    <row r="33" spans="1:13" x14ac:dyDescent="0.25">
      <c r="A33" s="16">
        <v>6.12</v>
      </c>
      <c r="B33" s="9" t="s">
        <v>22</v>
      </c>
      <c r="D33" s="3">
        <f>FTmax</f>
        <v>16</v>
      </c>
      <c r="E33" s="3">
        <f>('Risk Trade-Off Parameters'!C11-(16*(1-'Risk Trade-Off Parameters'!C5)))/LN('Risk Trade-Off Parameters'!C5)</f>
        <v>26.253045655665726</v>
      </c>
      <c r="F33" s="3"/>
      <c r="G33" s="3"/>
      <c r="H33" s="3"/>
      <c r="I33" s="3"/>
      <c r="J33" s="3"/>
      <c r="K33" s="3"/>
      <c r="L33" s="3"/>
      <c r="M33" s="3"/>
    </row>
    <row r="34" spans="1:13" x14ac:dyDescent="0.25">
      <c r="A34" s="16"/>
      <c r="B34" s="4" t="s">
        <v>15</v>
      </c>
      <c r="C34" s="3">
        <f>+(E33-E32)/(D33-D32)</f>
        <v>1.4426950408889634</v>
      </c>
      <c r="D34" s="3"/>
      <c r="E34" s="3"/>
      <c r="F34" s="3"/>
      <c r="G34" s="3"/>
      <c r="H34" s="3"/>
      <c r="I34" s="3"/>
      <c r="J34" s="3"/>
      <c r="K34" s="3"/>
      <c r="L34" s="3"/>
      <c r="M34" s="3"/>
    </row>
    <row r="35" spans="1:13" x14ac:dyDescent="0.25">
      <c r="A35" s="16"/>
      <c r="B35" s="4"/>
      <c r="C35" s="3"/>
      <c r="D35" s="3"/>
      <c r="E35" s="3"/>
      <c r="F35" s="3"/>
      <c r="G35" s="3"/>
      <c r="H35" s="3"/>
      <c r="I35" s="3"/>
      <c r="J35" s="3"/>
      <c r="K35" s="3"/>
      <c r="L35" s="3"/>
      <c r="M35" s="3"/>
    </row>
    <row r="36" spans="1:13" x14ac:dyDescent="0.25">
      <c r="B36" s="12" t="s">
        <v>19</v>
      </c>
      <c r="D36" s="11" t="s">
        <v>24</v>
      </c>
      <c r="E36" s="15" t="s">
        <v>25</v>
      </c>
      <c r="F36" s="3"/>
      <c r="G36" s="3"/>
      <c r="H36" s="3"/>
      <c r="I36" s="3"/>
      <c r="J36" s="3"/>
      <c r="K36" s="3"/>
      <c r="L36" s="3"/>
      <c r="M36" s="3"/>
    </row>
    <row r="37" spans="1:13" x14ac:dyDescent="0.25">
      <c r="A37" s="16">
        <v>6.5</v>
      </c>
      <c r="B37" s="9" t="s">
        <v>20</v>
      </c>
      <c r="D37" s="3">
        <f>'Risk Trade-Off Parameters'!C9/(1-'Risk Trade-Off Parameters'!C5)</f>
        <v>2.1972245773362191</v>
      </c>
      <c r="E37" s="3">
        <v>0</v>
      </c>
      <c r="F37" s="3"/>
      <c r="G37" s="3"/>
      <c r="H37" s="3"/>
      <c r="I37" s="3"/>
      <c r="J37" s="3"/>
      <c r="K37" s="3"/>
      <c r="L37" s="3"/>
      <c r="M37" s="3"/>
    </row>
    <row r="38" spans="1:13" x14ac:dyDescent="0.25">
      <c r="A38" s="16">
        <v>6.7</v>
      </c>
      <c r="B38" s="9" t="s">
        <v>21</v>
      </c>
      <c r="D38" s="3">
        <f>(('Risk Trade-Off Parameters'!C9-(16*LN('Risk Trade-Off Parameters'!C5)))/(1-'Risk Trade-Off Parameters'!C5))</f>
        <v>13.287579466295345</v>
      </c>
      <c r="E38" s="3">
        <f>FCmax</f>
        <v>16</v>
      </c>
      <c r="F38" s="3"/>
      <c r="G38" s="3"/>
      <c r="H38" s="3"/>
      <c r="I38" s="3"/>
      <c r="J38" s="3"/>
      <c r="K38" s="3"/>
      <c r="L38" s="3"/>
      <c r="M38" s="3"/>
    </row>
    <row r="39" spans="1:13" x14ac:dyDescent="0.25">
      <c r="A39" s="16">
        <v>6.9</v>
      </c>
      <c r="B39" s="9" t="s">
        <v>17</v>
      </c>
      <c r="D39" s="3">
        <v>0</v>
      </c>
      <c r="E39" s="3">
        <f>'Risk Trade-Off Parameters'!C9/LN('Risk Trade-Off Parameters'!C5)</f>
        <v>-3.1699250014423122</v>
      </c>
      <c r="F39" s="3"/>
      <c r="G39" s="3"/>
      <c r="H39" s="3"/>
      <c r="I39" s="3"/>
      <c r="J39" s="3"/>
      <c r="K39" s="3"/>
      <c r="L39" s="3"/>
      <c r="M39" s="3"/>
    </row>
    <row r="40" spans="1:13" x14ac:dyDescent="0.25">
      <c r="A40" s="16">
        <v>6.11</v>
      </c>
      <c r="B40" s="9" t="s">
        <v>22</v>
      </c>
      <c r="D40" s="3">
        <f>FCmax</f>
        <v>16</v>
      </c>
      <c r="E40" s="3">
        <f>('Risk Trade-Off Parameters'!C9-(16*(1-'Risk Trade-Off Parameters'!C5)))/LN('Risk Trade-Off Parameters'!C5)</f>
        <v>19.913195652781106</v>
      </c>
      <c r="F40" s="3"/>
      <c r="G40" s="3"/>
      <c r="H40" s="3"/>
      <c r="I40" s="3"/>
      <c r="J40" s="3"/>
      <c r="K40" s="3"/>
      <c r="L40" s="3"/>
      <c r="M40" s="3"/>
    </row>
    <row r="41" spans="1:13" x14ac:dyDescent="0.25">
      <c r="A41" s="16"/>
      <c r="B41" s="4" t="s">
        <v>15</v>
      </c>
      <c r="C41" s="3">
        <f>+(E40-E39)/(D40-D39)</f>
        <v>1.4426950408889636</v>
      </c>
      <c r="D41" s="3"/>
      <c r="E41" s="3"/>
      <c r="F41" s="3"/>
      <c r="G41" s="3"/>
      <c r="H41" s="3"/>
      <c r="I41" s="3"/>
      <c r="J41" s="3"/>
      <c r="K41" s="3"/>
      <c r="L41" s="3"/>
      <c r="M41" s="3"/>
    </row>
    <row r="42" spans="1:13" x14ac:dyDescent="0.25">
      <c r="A42" s="16"/>
      <c r="B42" s="9"/>
      <c r="D42" s="3"/>
      <c r="E42" s="3"/>
      <c r="F42" s="3"/>
      <c r="G42" s="3"/>
      <c r="H42" s="3"/>
      <c r="I42" s="3"/>
      <c r="J42" s="3"/>
      <c r="K42" s="3"/>
      <c r="L42" s="3"/>
      <c r="M42" s="3"/>
    </row>
    <row r="43" spans="1:13" x14ac:dyDescent="0.25">
      <c r="B43" s="12" t="s">
        <v>32</v>
      </c>
      <c r="D43" s="3"/>
      <c r="E43" s="3"/>
      <c r="F43" s="3"/>
      <c r="G43" s="3"/>
      <c r="H43" s="3"/>
      <c r="I43" s="3"/>
      <c r="J43" s="3"/>
      <c r="K43" s="3"/>
      <c r="L43" s="3"/>
      <c r="M43" s="3"/>
    </row>
    <row r="44" spans="1:13" x14ac:dyDescent="0.25">
      <c r="D44">
        <v>0</v>
      </c>
      <c r="E44">
        <f>FCmax</f>
        <v>16</v>
      </c>
    </row>
    <row r="45" spans="1:13" x14ac:dyDescent="0.25">
      <c r="D45">
        <f>FTmax</f>
        <v>16</v>
      </c>
      <c r="E45">
        <f>FCmax</f>
        <v>16</v>
      </c>
    </row>
    <row r="46" spans="1:13" x14ac:dyDescent="0.25">
      <c r="B46" s="12" t="s">
        <v>33</v>
      </c>
    </row>
    <row r="47" spans="1:13" x14ac:dyDescent="0.25">
      <c r="D47">
        <f>FTmax</f>
        <v>16</v>
      </c>
      <c r="E47">
        <v>0</v>
      </c>
    </row>
    <row r="48" spans="1:13" x14ac:dyDescent="0.25">
      <c r="D48">
        <f>FTmax</f>
        <v>16</v>
      </c>
      <c r="E48">
        <f>FCmax</f>
        <v>16</v>
      </c>
    </row>
    <row r="49" spans="1:13" x14ac:dyDescent="0.25">
      <c r="B49" s="9"/>
      <c r="C49" s="9"/>
      <c r="D49" s="3"/>
      <c r="E49" s="3"/>
      <c r="F49" s="3"/>
      <c r="G49" s="3"/>
      <c r="H49" s="3"/>
      <c r="I49" s="3"/>
      <c r="J49" s="3"/>
      <c r="K49" s="3"/>
      <c r="L49" s="3"/>
      <c r="M49" s="3"/>
    </row>
    <row r="50" spans="1:13" x14ac:dyDescent="0.25">
      <c r="A50" s="6" t="s">
        <v>37</v>
      </c>
    </row>
    <row r="51" spans="1:13" x14ac:dyDescent="0.25">
      <c r="D51" s="11" t="s">
        <v>24</v>
      </c>
      <c r="E51" s="15" t="s">
        <v>25</v>
      </c>
      <c r="G51" s="10" t="s">
        <v>39</v>
      </c>
      <c r="H51" s="10" t="s">
        <v>40</v>
      </c>
    </row>
    <row r="52" spans="1:13" x14ac:dyDescent="0.25">
      <c r="D52" s="3">
        <f t="shared" ref="D52:D68" si="5">(E52-RejectYint)/RejectSlope</f>
        <v>-2.1972245773362196</v>
      </c>
      <c r="E52" s="2">
        <v>0</v>
      </c>
      <c r="G52" s="1">
        <v>0</v>
      </c>
      <c r="H52" s="3">
        <f t="shared" ref="H52:H68" si="6">(RejectSlope*G52)+RejectYint</f>
        <v>3.1699250014423126</v>
      </c>
    </row>
    <row r="53" spans="1:13" x14ac:dyDescent="0.25">
      <c r="D53" s="3">
        <f t="shared" si="5"/>
        <v>-1.5040773967762742</v>
      </c>
      <c r="E53" s="2">
        <v>1</v>
      </c>
      <c r="G53" s="1">
        <v>1</v>
      </c>
      <c r="H53" s="3">
        <f t="shared" si="6"/>
        <v>4.612620042331276</v>
      </c>
    </row>
    <row r="54" spans="1:13" x14ac:dyDescent="0.25">
      <c r="D54" s="3">
        <f t="shared" si="5"/>
        <v>-0.81093021621632899</v>
      </c>
      <c r="E54" s="2">
        <v>2</v>
      </c>
      <c r="G54" s="1">
        <v>2</v>
      </c>
      <c r="H54" s="3">
        <f t="shared" si="6"/>
        <v>6.0553150832202398</v>
      </c>
    </row>
    <row r="55" spans="1:13" x14ac:dyDescent="0.25">
      <c r="D55" s="3">
        <f t="shared" si="5"/>
        <v>-0.11778303565638362</v>
      </c>
      <c r="E55" s="2">
        <v>3</v>
      </c>
      <c r="G55" s="1">
        <v>3</v>
      </c>
      <c r="H55" s="3">
        <f t="shared" si="6"/>
        <v>7.4980101241092019</v>
      </c>
    </row>
    <row r="56" spans="1:13" x14ac:dyDescent="0.25">
      <c r="D56" s="3">
        <f t="shared" si="5"/>
        <v>0.57536414490356169</v>
      </c>
      <c r="E56" s="2">
        <v>4</v>
      </c>
      <c r="G56" s="1">
        <v>4</v>
      </c>
      <c r="H56" s="3">
        <f t="shared" si="6"/>
        <v>8.9407051649981657</v>
      </c>
    </row>
    <row r="57" spans="1:13" x14ac:dyDescent="0.25">
      <c r="D57" s="3">
        <f t="shared" si="5"/>
        <v>1.268511325463507</v>
      </c>
      <c r="E57" s="2">
        <v>5</v>
      </c>
      <c r="G57" s="1">
        <v>5</v>
      </c>
      <c r="H57" s="3">
        <f t="shared" si="6"/>
        <v>10.38340020588713</v>
      </c>
    </row>
    <row r="58" spans="1:13" x14ac:dyDescent="0.25">
      <c r="D58" s="3">
        <f t="shared" si="5"/>
        <v>1.9616585060234524</v>
      </c>
      <c r="E58" s="2">
        <v>6</v>
      </c>
      <c r="G58" s="1">
        <v>6</v>
      </c>
      <c r="H58" s="3">
        <f t="shared" si="6"/>
        <v>11.826095246776092</v>
      </c>
    </row>
    <row r="59" spans="1:13" x14ac:dyDescent="0.25">
      <c r="D59" s="3">
        <f t="shared" si="5"/>
        <v>2.6548056865833978</v>
      </c>
      <c r="E59" s="2">
        <v>7</v>
      </c>
      <c r="G59" s="1">
        <v>7</v>
      </c>
      <c r="H59" s="3">
        <f t="shared" si="6"/>
        <v>13.268790287665055</v>
      </c>
    </row>
    <row r="60" spans="1:13" x14ac:dyDescent="0.25">
      <c r="D60" s="3">
        <f t="shared" si="5"/>
        <v>3.3479528671433432</v>
      </c>
      <c r="E60" s="2">
        <v>8</v>
      </c>
      <c r="G60" s="1">
        <v>8</v>
      </c>
      <c r="H60" s="3">
        <f t="shared" si="6"/>
        <v>14.711485328554019</v>
      </c>
    </row>
    <row r="61" spans="1:13" x14ac:dyDescent="0.25">
      <c r="D61" s="3">
        <f t="shared" si="5"/>
        <v>4.0411000477032886</v>
      </c>
      <c r="E61" s="2">
        <v>9</v>
      </c>
      <c r="G61" s="1">
        <v>9</v>
      </c>
      <c r="H61" s="3">
        <f t="shared" si="6"/>
        <v>16.154180369442983</v>
      </c>
    </row>
    <row r="62" spans="1:13" x14ac:dyDescent="0.25">
      <c r="D62" s="3">
        <f t="shared" si="5"/>
        <v>4.734247228263234</v>
      </c>
      <c r="E62" s="2">
        <v>10</v>
      </c>
      <c r="G62" s="1">
        <v>10</v>
      </c>
      <c r="H62" s="3">
        <f t="shared" si="6"/>
        <v>17.596875410331947</v>
      </c>
    </row>
    <row r="63" spans="1:13" x14ac:dyDescent="0.25">
      <c r="D63" s="3">
        <f t="shared" si="5"/>
        <v>5.4273944088231794</v>
      </c>
      <c r="E63" s="2">
        <v>11</v>
      </c>
      <c r="G63" s="1">
        <v>11</v>
      </c>
      <c r="H63" s="3">
        <f t="shared" si="6"/>
        <v>19.039570451220911</v>
      </c>
    </row>
    <row r="64" spans="1:13" x14ac:dyDescent="0.25">
      <c r="D64" s="3">
        <f t="shared" si="5"/>
        <v>6.1205415893831248</v>
      </c>
      <c r="E64" s="2">
        <v>12</v>
      </c>
      <c r="G64" s="1">
        <v>12</v>
      </c>
      <c r="H64" s="3">
        <f t="shared" si="6"/>
        <v>20.482265492109871</v>
      </c>
    </row>
    <row r="65" spans="1:8" x14ac:dyDescent="0.25">
      <c r="D65" s="3">
        <f t="shared" si="5"/>
        <v>6.8136887699430702</v>
      </c>
      <c r="E65" s="2">
        <v>13</v>
      </c>
      <c r="G65" s="1">
        <v>13</v>
      </c>
      <c r="H65" s="3">
        <f t="shared" si="6"/>
        <v>21.924960532998835</v>
      </c>
    </row>
    <row r="66" spans="1:8" x14ac:dyDescent="0.25">
      <c r="D66" s="3">
        <f t="shared" si="5"/>
        <v>7.5068359505030156</v>
      </c>
      <c r="E66" s="2">
        <v>14</v>
      </c>
      <c r="G66" s="1">
        <v>14</v>
      </c>
      <c r="H66" s="3">
        <f t="shared" si="6"/>
        <v>23.367655573887799</v>
      </c>
    </row>
    <row r="67" spans="1:8" x14ac:dyDescent="0.25">
      <c r="D67" s="3">
        <f t="shared" si="5"/>
        <v>8.199983131062961</v>
      </c>
      <c r="E67" s="2">
        <v>15</v>
      </c>
      <c r="G67" s="1">
        <v>15</v>
      </c>
      <c r="H67" s="3">
        <f t="shared" si="6"/>
        <v>24.810350614776763</v>
      </c>
    </row>
    <row r="68" spans="1:8" x14ac:dyDescent="0.25">
      <c r="D68" s="3">
        <f t="shared" si="5"/>
        <v>8.8931303116229063</v>
      </c>
      <c r="E68" s="2">
        <v>16</v>
      </c>
      <c r="G68" s="1">
        <v>16</v>
      </c>
      <c r="H68" s="3">
        <f t="shared" si="6"/>
        <v>26.253045655665726</v>
      </c>
    </row>
    <row r="69" spans="1:8" x14ac:dyDescent="0.25">
      <c r="B69" s="1"/>
      <c r="D69" s="3"/>
      <c r="E69" s="3"/>
      <c r="H69" s="3"/>
    </row>
    <row r="70" spans="1:8" x14ac:dyDescent="0.25">
      <c r="A70" s="6" t="s">
        <v>38</v>
      </c>
      <c r="H70" s="3"/>
    </row>
    <row r="71" spans="1:8" x14ac:dyDescent="0.25">
      <c r="B71" s="10"/>
      <c r="D71" s="11" t="s">
        <v>24</v>
      </c>
      <c r="E71" s="15" t="s">
        <v>25</v>
      </c>
      <c r="G71" s="10" t="s">
        <v>39</v>
      </c>
      <c r="H71" s="57" t="s">
        <v>40</v>
      </c>
    </row>
    <row r="72" spans="1:8" x14ac:dyDescent="0.25">
      <c r="D72" s="3">
        <f t="shared" ref="D72:D88" si="7">(E72-AcceptYint)/AcceptSlope</f>
        <v>2.1972245773362191</v>
      </c>
      <c r="E72" s="2">
        <v>0</v>
      </c>
      <c r="G72" s="1">
        <v>0</v>
      </c>
      <c r="H72" s="3">
        <f t="shared" ref="H72:H88" si="8">(AcceptSlope*G72)+AcceptYint</f>
        <v>-3.1699250014423122</v>
      </c>
    </row>
    <row r="73" spans="1:8" x14ac:dyDescent="0.25">
      <c r="D73" s="3">
        <f t="shared" si="7"/>
        <v>2.8903717578961641</v>
      </c>
      <c r="E73" s="2">
        <v>1</v>
      </c>
      <c r="G73" s="1">
        <v>1</v>
      </c>
      <c r="H73" s="3">
        <f t="shared" si="8"/>
        <v>-1.7272299605533485</v>
      </c>
    </row>
    <row r="74" spans="1:8" x14ac:dyDescent="0.25">
      <c r="D74" s="3">
        <f t="shared" si="7"/>
        <v>3.5835189384561095</v>
      </c>
      <c r="E74" s="2">
        <v>2</v>
      </c>
      <c r="G74" s="1">
        <v>2</v>
      </c>
      <c r="H74" s="3">
        <f t="shared" si="8"/>
        <v>-0.28453491966438493</v>
      </c>
    </row>
    <row r="75" spans="1:8" x14ac:dyDescent="0.25">
      <c r="D75" s="3">
        <f t="shared" si="7"/>
        <v>4.2766661190160544</v>
      </c>
      <c r="E75" s="2">
        <v>3</v>
      </c>
      <c r="G75" s="1">
        <v>3</v>
      </c>
      <c r="H75" s="3">
        <f t="shared" si="8"/>
        <v>1.1581601212245785</v>
      </c>
    </row>
    <row r="76" spans="1:8" x14ac:dyDescent="0.25">
      <c r="D76" s="3">
        <f t="shared" si="7"/>
        <v>4.9698132995759998</v>
      </c>
      <c r="E76" s="2">
        <v>4</v>
      </c>
      <c r="G76" s="1">
        <v>4</v>
      </c>
      <c r="H76" s="3">
        <f t="shared" si="8"/>
        <v>2.6008551621135423</v>
      </c>
    </row>
    <row r="77" spans="1:8" x14ac:dyDescent="0.25">
      <c r="D77" s="3">
        <f t="shared" si="7"/>
        <v>5.6629604801359452</v>
      </c>
      <c r="E77" s="2">
        <v>5</v>
      </c>
      <c r="G77" s="1">
        <v>5</v>
      </c>
      <c r="H77" s="3">
        <f t="shared" si="8"/>
        <v>4.0435502030025061</v>
      </c>
    </row>
    <row r="78" spans="1:8" x14ac:dyDescent="0.25">
      <c r="D78" s="3">
        <f t="shared" si="7"/>
        <v>6.3561076606958906</v>
      </c>
      <c r="E78" s="2">
        <v>6</v>
      </c>
      <c r="G78" s="1">
        <v>6</v>
      </c>
      <c r="H78" s="3">
        <f t="shared" si="8"/>
        <v>5.4862452438914691</v>
      </c>
    </row>
    <row r="79" spans="1:8" x14ac:dyDescent="0.25">
      <c r="D79" s="3">
        <f t="shared" si="7"/>
        <v>7.0492548412558351</v>
      </c>
      <c r="E79" s="2">
        <v>7</v>
      </c>
      <c r="G79" s="1">
        <v>7</v>
      </c>
      <c r="H79" s="3">
        <f t="shared" si="8"/>
        <v>6.9289402847804329</v>
      </c>
    </row>
    <row r="80" spans="1:8" x14ac:dyDescent="0.25">
      <c r="D80" s="3">
        <f t="shared" si="7"/>
        <v>7.7424020218157805</v>
      </c>
      <c r="E80" s="2">
        <v>8</v>
      </c>
      <c r="G80" s="1">
        <v>8</v>
      </c>
      <c r="H80" s="3">
        <f t="shared" si="8"/>
        <v>8.3716353256693967</v>
      </c>
    </row>
    <row r="81" spans="1:8" x14ac:dyDescent="0.25">
      <c r="D81" s="3">
        <f t="shared" si="7"/>
        <v>8.435549202375725</v>
      </c>
      <c r="E81" s="2">
        <v>9</v>
      </c>
      <c r="G81" s="1">
        <v>9</v>
      </c>
      <c r="H81" s="3">
        <f t="shared" si="8"/>
        <v>9.8143303665583606</v>
      </c>
    </row>
    <row r="82" spans="1:8" x14ac:dyDescent="0.25">
      <c r="D82" s="3">
        <f t="shared" si="7"/>
        <v>9.1286963829356704</v>
      </c>
      <c r="E82" s="2">
        <v>10</v>
      </c>
      <c r="G82" s="1">
        <v>10</v>
      </c>
      <c r="H82" s="3">
        <f t="shared" si="8"/>
        <v>11.257025407447324</v>
      </c>
    </row>
    <row r="83" spans="1:8" x14ac:dyDescent="0.25">
      <c r="D83" s="3">
        <f t="shared" si="7"/>
        <v>9.8218435634956158</v>
      </c>
      <c r="E83" s="2">
        <v>11</v>
      </c>
      <c r="G83" s="1">
        <v>11</v>
      </c>
      <c r="H83" s="3">
        <f t="shared" si="8"/>
        <v>12.699720448336288</v>
      </c>
    </row>
    <row r="84" spans="1:8" x14ac:dyDescent="0.25">
      <c r="D84" s="3">
        <f t="shared" si="7"/>
        <v>10.514990744055561</v>
      </c>
      <c r="E84" s="2">
        <v>12</v>
      </c>
      <c r="G84" s="1">
        <v>12</v>
      </c>
      <c r="H84" s="3">
        <f t="shared" si="8"/>
        <v>14.14241548922525</v>
      </c>
    </row>
    <row r="85" spans="1:8" x14ac:dyDescent="0.25">
      <c r="D85" s="3">
        <f t="shared" si="7"/>
        <v>11.208137924615507</v>
      </c>
      <c r="E85" s="2">
        <v>13</v>
      </c>
      <c r="G85" s="1">
        <v>13</v>
      </c>
      <c r="H85" s="3">
        <f t="shared" si="8"/>
        <v>15.585110530114214</v>
      </c>
    </row>
    <row r="86" spans="1:8" x14ac:dyDescent="0.25">
      <c r="D86" s="3">
        <f t="shared" si="7"/>
        <v>11.901285105175452</v>
      </c>
      <c r="E86" s="2">
        <v>14</v>
      </c>
      <c r="G86" s="1">
        <v>14</v>
      </c>
      <c r="H86" s="3">
        <f t="shared" si="8"/>
        <v>17.027805571003178</v>
      </c>
    </row>
    <row r="87" spans="1:8" x14ac:dyDescent="0.25">
      <c r="D87" s="3">
        <f t="shared" si="7"/>
        <v>12.594432285735397</v>
      </c>
      <c r="E87" s="2">
        <v>15</v>
      </c>
      <c r="G87" s="1">
        <v>15</v>
      </c>
      <c r="H87" s="3">
        <f t="shared" si="8"/>
        <v>18.470500611892142</v>
      </c>
    </row>
    <row r="88" spans="1:8" x14ac:dyDescent="0.25">
      <c r="D88" s="3">
        <f t="shared" si="7"/>
        <v>13.287579466295343</v>
      </c>
      <c r="E88" s="2">
        <v>16</v>
      </c>
      <c r="G88" s="1">
        <v>16</v>
      </c>
      <c r="H88" s="3">
        <f t="shared" si="8"/>
        <v>19.913195652781106</v>
      </c>
    </row>
    <row r="90" spans="1:8" x14ac:dyDescent="0.25">
      <c r="A90" s="6" t="s">
        <v>51</v>
      </c>
      <c r="B90" s="37"/>
      <c r="C90" s="37"/>
      <c r="D90" s="37"/>
      <c r="E90" s="37"/>
      <c r="F90" s="37"/>
      <c r="G90" s="37"/>
    </row>
    <row r="91" spans="1:8" x14ac:dyDescent="0.25">
      <c r="A91" s="44">
        <v>0</v>
      </c>
      <c r="B91" s="58">
        <v>0</v>
      </c>
      <c r="C91" s="37"/>
      <c r="D91" s="37"/>
      <c r="E91" s="37"/>
      <c r="F91" s="37"/>
      <c r="G91" s="37"/>
    </row>
    <row r="92" spans="1:8" x14ac:dyDescent="0.25">
      <c r="A92" s="44">
        <v>1</v>
      </c>
      <c r="B92" s="58">
        <f>+A92*'Failure Data'!F$3</f>
        <v>1.5</v>
      </c>
      <c r="C92" s="37"/>
      <c r="D92" s="37"/>
      <c r="E92" s="37"/>
      <c r="F92" s="37"/>
    </row>
    <row r="93" spans="1:8" x14ac:dyDescent="0.25">
      <c r="A93" s="44">
        <v>2</v>
      </c>
      <c r="B93" s="58">
        <f>+A93*'Failure Data'!F$3</f>
        <v>3</v>
      </c>
      <c r="C93" s="37"/>
      <c r="D93" s="37"/>
      <c r="E93" s="37"/>
      <c r="F93" s="37"/>
    </row>
    <row r="94" spans="1:8" x14ac:dyDescent="0.25">
      <c r="A94" s="44">
        <v>3</v>
      </c>
      <c r="B94" s="58">
        <f>+A94*'Failure Data'!F$3</f>
        <v>4.5</v>
      </c>
      <c r="C94" s="37"/>
      <c r="D94" s="37"/>
      <c r="E94" s="37"/>
      <c r="F94" s="37"/>
    </row>
    <row r="95" spans="1:8" x14ac:dyDescent="0.25">
      <c r="A95" s="44">
        <v>4</v>
      </c>
      <c r="B95" s="58">
        <f>+A95*'Failure Data'!F$3</f>
        <v>6</v>
      </c>
      <c r="C95" s="37"/>
      <c r="D95" s="37"/>
      <c r="E95" s="37"/>
      <c r="F95" s="37"/>
    </row>
    <row r="96" spans="1:8" x14ac:dyDescent="0.25">
      <c r="A96" s="44">
        <v>5</v>
      </c>
      <c r="B96" s="58">
        <f>+A96*'Failure Data'!F$3</f>
        <v>7.5</v>
      </c>
      <c r="C96" s="37"/>
      <c r="D96" s="37"/>
      <c r="E96" s="37"/>
      <c r="F96" s="37"/>
    </row>
    <row r="97" spans="1:7" x14ac:dyDescent="0.25">
      <c r="A97" s="44">
        <v>6</v>
      </c>
      <c r="B97" s="58">
        <f>+A97*'Failure Data'!F$3</f>
        <v>9</v>
      </c>
      <c r="C97" s="37"/>
      <c r="D97" s="37"/>
      <c r="E97" s="37"/>
      <c r="F97" s="37"/>
    </row>
    <row r="98" spans="1:7" x14ac:dyDescent="0.25">
      <c r="A98" s="44">
        <v>7</v>
      </c>
      <c r="B98" s="58">
        <f>+A98*'Failure Data'!F$3</f>
        <v>10.5</v>
      </c>
      <c r="C98" s="37"/>
      <c r="D98" s="37"/>
      <c r="E98" s="37"/>
      <c r="F98" s="37"/>
    </row>
    <row r="99" spans="1:7" x14ac:dyDescent="0.25">
      <c r="A99" s="44">
        <v>8</v>
      </c>
      <c r="B99" s="58">
        <f>+A99*'Failure Data'!F$3</f>
        <v>12</v>
      </c>
      <c r="C99" s="37"/>
      <c r="D99" s="37"/>
      <c r="E99" s="37"/>
      <c r="F99" s="37"/>
    </row>
    <row r="100" spans="1:7" x14ac:dyDescent="0.25">
      <c r="A100" s="44">
        <v>9</v>
      </c>
      <c r="B100" s="58">
        <f>+A100*'Failure Data'!F$3</f>
        <v>13.5</v>
      </c>
      <c r="C100" s="37"/>
      <c r="D100" s="37"/>
      <c r="E100" s="37"/>
      <c r="F100" s="37"/>
    </row>
    <row r="101" spans="1:7" x14ac:dyDescent="0.25">
      <c r="A101" s="44">
        <v>10</v>
      </c>
      <c r="B101" s="58">
        <f>+A101*'Failure Data'!F$3</f>
        <v>15</v>
      </c>
      <c r="C101" s="37"/>
      <c r="D101" s="37"/>
      <c r="E101" s="37"/>
      <c r="F101" s="37"/>
    </row>
    <row r="102" spans="1:7" x14ac:dyDescent="0.25">
      <c r="A102" s="44">
        <v>11</v>
      </c>
      <c r="B102" s="58">
        <f>+A102*'Failure Data'!F$3</f>
        <v>16.5</v>
      </c>
      <c r="C102" s="37"/>
      <c r="D102" s="37"/>
      <c r="E102" s="37"/>
      <c r="F102" s="37"/>
    </row>
    <row r="103" spans="1:7" x14ac:dyDescent="0.25">
      <c r="A103" s="44">
        <v>12</v>
      </c>
      <c r="B103" s="58">
        <f>+A103*'Failure Data'!F$3</f>
        <v>18</v>
      </c>
      <c r="C103" s="37"/>
      <c r="D103" s="37"/>
      <c r="E103" s="37"/>
      <c r="F103" s="37"/>
    </row>
    <row r="104" spans="1:7" x14ac:dyDescent="0.25">
      <c r="A104" s="44">
        <v>13</v>
      </c>
      <c r="B104" s="58">
        <f>+A104*'Failure Data'!F$3</f>
        <v>19.5</v>
      </c>
      <c r="C104" s="37"/>
      <c r="D104" s="37"/>
      <c r="E104" s="37"/>
      <c r="F104" s="37"/>
    </row>
    <row r="105" spans="1:7" x14ac:dyDescent="0.25">
      <c r="A105" s="44">
        <v>14</v>
      </c>
      <c r="B105" s="58">
        <f>+A105*'Failure Data'!F$3</f>
        <v>21</v>
      </c>
      <c r="C105" s="37"/>
      <c r="D105" s="37"/>
      <c r="E105" s="37"/>
      <c r="F105" s="37"/>
    </row>
    <row r="106" spans="1:7" x14ac:dyDescent="0.25">
      <c r="A106" s="44">
        <v>15</v>
      </c>
      <c r="B106" s="58">
        <f>+A106*'Failure Data'!F$3</f>
        <v>22.5</v>
      </c>
      <c r="C106" s="37"/>
      <c r="D106" s="37"/>
      <c r="E106" s="37"/>
      <c r="F106" s="37"/>
    </row>
    <row r="107" spans="1:7" x14ac:dyDescent="0.25">
      <c r="A107" s="44">
        <v>16</v>
      </c>
      <c r="B107" s="58">
        <f>+A107*'Failure Data'!F$3</f>
        <v>24</v>
      </c>
      <c r="C107" s="37"/>
      <c r="D107" s="37"/>
      <c r="E107" s="37"/>
      <c r="F107" s="37"/>
    </row>
    <row r="108" spans="1:7" x14ac:dyDescent="0.25">
      <c r="A108" s="37"/>
      <c r="B108" s="37"/>
      <c r="C108" s="37"/>
      <c r="D108" s="37"/>
      <c r="E108" s="37"/>
      <c r="F108" s="37"/>
      <c r="G108" s="37"/>
    </row>
  </sheetData>
  <sheetProtection sheet="1" objects="1" scenarios="1"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A1:D3"/>
  <sheetViews>
    <sheetView workbookViewId="0"/>
  </sheetViews>
  <sheetFormatPr defaultRowHeight="13.2" x14ac:dyDescent="0.25"/>
  <cols>
    <col min="2" max="2" width="10.88671875" customWidth="1"/>
    <col min="3" max="3" width="13.109375" customWidth="1"/>
    <col min="4" max="4" width="91.88671875" customWidth="1"/>
  </cols>
  <sheetData>
    <row r="1" spans="1:4" x14ac:dyDescent="0.25">
      <c r="A1" s="6" t="s">
        <v>123</v>
      </c>
      <c r="B1" s="6" t="s">
        <v>43</v>
      </c>
      <c r="C1" s="6" t="s">
        <v>124</v>
      </c>
      <c r="D1" t="s">
        <v>125</v>
      </c>
    </row>
    <row r="2" spans="1:4" x14ac:dyDescent="0.25">
      <c r="A2" s="59" t="s">
        <v>64</v>
      </c>
      <c r="B2" s="62">
        <v>40088</v>
      </c>
      <c r="C2" s="61" t="s">
        <v>126</v>
      </c>
      <c r="D2" s="27" t="s">
        <v>65</v>
      </c>
    </row>
    <row r="3" spans="1:4" ht="12.75" customHeight="1" x14ac:dyDescent="0.25">
      <c r="A3" s="60">
        <v>1.1000000000000001</v>
      </c>
      <c r="B3" s="62">
        <v>40104</v>
      </c>
      <c r="C3" s="60" t="s">
        <v>126</v>
      </c>
      <c r="D3" s="27" t="s">
        <v>122</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B23"/>
  <sheetViews>
    <sheetView workbookViewId="0"/>
  </sheetViews>
  <sheetFormatPr defaultRowHeight="13.2" x14ac:dyDescent="0.25"/>
  <cols>
    <col min="1" max="1" width="4.88671875" customWidth="1"/>
    <col min="2" max="2" width="82.88671875" customWidth="1"/>
    <col min="3" max="3" width="71.88671875" customWidth="1"/>
  </cols>
  <sheetData>
    <row r="1" spans="1:2" x14ac:dyDescent="0.25">
      <c r="A1" s="6" t="s">
        <v>63</v>
      </c>
      <c r="B1" s="13"/>
    </row>
    <row r="2" spans="1:2" ht="26.4" x14ac:dyDescent="0.25">
      <c r="B2" s="13" t="s">
        <v>88</v>
      </c>
    </row>
    <row r="3" spans="1:2" x14ac:dyDescent="0.25">
      <c r="B3" s="13"/>
    </row>
    <row r="4" spans="1:2" ht="52.5" customHeight="1" x14ac:dyDescent="0.25">
      <c r="B4" s="13" t="s">
        <v>26</v>
      </c>
    </row>
    <row r="5" spans="1:2" x14ac:dyDescent="0.25">
      <c r="B5" s="13"/>
    </row>
    <row r="6" spans="1:2" ht="26.4" x14ac:dyDescent="0.25">
      <c r="B6" s="13" t="s">
        <v>27</v>
      </c>
    </row>
    <row r="7" spans="1:2" x14ac:dyDescent="0.25">
      <c r="B7" s="13"/>
    </row>
    <row r="8" spans="1:2" ht="39.6" x14ac:dyDescent="0.25">
      <c r="B8" s="13" t="s">
        <v>28</v>
      </c>
    </row>
    <row r="9" spans="1:2" x14ac:dyDescent="0.25">
      <c r="B9" s="13"/>
    </row>
    <row r="10" spans="1:2" x14ac:dyDescent="0.25">
      <c r="B10" s="13" t="s">
        <v>29</v>
      </c>
    </row>
    <row r="11" spans="1:2" x14ac:dyDescent="0.25">
      <c r="B11" s="14" t="s">
        <v>30</v>
      </c>
    </row>
    <row r="12" spans="1:2" x14ac:dyDescent="0.25">
      <c r="B12" s="14"/>
    </row>
    <row r="13" spans="1:2" x14ac:dyDescent="0.25">
      <c r="A13" s="6" t="s">
        <v>77</v>
      </c>
      <c r="B13" s="14"/>
    </row>
    <row r="14" spans="1:2" ht="26.4" x14ac:dyDescent="0.25">
      <c r="B14" s="13" t="s">
        <v>78</v>
      </c>
    </row>
    <row r="15" spans="1:2" x14ac:dyDescent="0.25">
      <c r="B15" s="14" t="s">
        <v>102</v>
      </c>
    </row>
    <row r="16" spans="1:2" x14ac:dyDescent="0.25">
      <c r="B16" s="14"/>
    </row>
    <row r="20" spans="1:2" x14ac:dyDescent="0.25">
      <c r="A20" s="60"/>
      <c r="B20" s="18"/>
    </row>
    <row r="21" spans="1:2" x14ac:dyDescent="0.25">
      <c r="A21" s="60"/>
    </row>
    <row r="22" spans="1:2" x14ac:dyDescent="0.25">
      <c r="A22" s="60"/>
    </row>
    <row r="23" spans="1:2" x14ac:dyDescent="0.25">
      <c r="A23" s="60"/>
    </row>
  </sheetData>
  <sheetProtection sheet="1" objects="1" scenarios="1" selectLockedCells="1" selectUnlockedCells="1"/>
  <phoneticPr fontId="4" type="noConversion"/>
  <hyperlinks>
    <hyperlink ref="B11" r:id="rId1"/>
    <hyperlink ref="B15" r:id="rId2"/>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Srujan Patel</cp:lastModifiedBy>
  <cp:lastPrinted>2009-10-02T18:39:15Z</cp:lastPrinted>
  <dcterms:created xsi:type="dcterms:W3CDTF">2009-05-24T16:16:51Z</dcterms:created>
  <dcterms:modified xsi:type="dcterms:W3CDTF">2022-04-08T18:40:29Z</dcterms:modified>
</cp:coreProperties>
</file>