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csvc\단지별자료(아파트)\A047_e편한세상오션테라스\급여대장\"/>
    </mc:Choice>
  </mc:AlternateContent>
  <xr:revisionPtr revIDLastSave="0" documentId="13_ncr:1_{D5F58D9E-7A93-4F0E-BF04-7CEFD16EF411}" xr6:coauthVersionLast="46" xr6:coauthVersionMax="46" xr10:uidLastSave="{00000000-0000-0000-0000-000000000000}"/>
  <bookViews>
    <workbookView xWindow="-110" yWindow="-110" windowWidth="38620" windowHeight="21220" xr2:uid="{F10A4425-41DC-47F4-BC63-A01D9A5CED03}"/>
  </bookViews>
  <sheets>
    <sheet name="Sheet2" sheetId="2" r:id="rId1"/>
    <sheet name="Sheet1" sheetId="1" r:id="rId2"/>
  </sheets>
  <definedNames>
    <definedName name="_xlnm.Print_Area" localSheetId="0">Sheet2!$B$3:$E$10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9" i="1" l="1"/>
  <c r="H14" i="1"/>
  <c r="H12" i="1"/>
  <c r="H11" i="1"/>
  <c r="H10" i="1"/>
  <c r="H9" i="1"/>
  <c r="H7" i="1"/>
  <c r="F14" i="1"/>
  <c r="F12" i="1"/>
  <c r="F11" i="1"/>
  <c r="F10" i="1"/>
  <c r="F9" i="1"/>
  <c r="F7" i="1"/>
  <c r="G15" i="1"/>
  <c r="G16" i="1" s="1"/>
  <c r="H16" i="1" s="1"/>
  <c r="C28" i="1"/>
  <c r="E13" i="1"/>
  <c r="F13" i="1" s="1"/>
  <c r="E15" i="1"/>
  <c r="F15" i="1" s="1"/>
  <c r="C18" i="1"/>
  <c r="H15" i="1" l="1"/>
  <c r="G17" i="1"/>
  <c r="E16" i="1"/>
  <c r="E17" i="1" l="1"/>
  <c r="F17" i="1" s="1"/>
  <c r="F16" i="1"/>
  <c r="G18" i="1"/>
  <c r="H18" i="1" s="1"/>
  <c r="H17" i="1"/>
  <c r="E18" i="1"/>
  <c r="F18" i="1" s="1"/>
  <c r="G19" i="1" l="1"/>
  <c r="G20" i="1" s="1"/>
  <c r="G21" i="1" s="1"/>
  <c r="E19" i="1"/>
  <c r="G26" i="1" s="1"/>
  <c r="E23" i="1" l="1"/>
  <c r="E24" i="1" s="1"/>
  <c r="G22" i="1"/>
  <c r="E26" i="1"/>
  <c r="E25" i="1"/>
  <c r="E20" i="1"/>
  <c r="E21" i="1" s="1"/>
  <c r="E22" i="1"/>
  <c r="G23" i="1"/>
  <c r="G24" i="1" s="1"/>
  <c r="G25" i="1"/>
  <c r="E27" i="1" l="1"/>
  <c r="E28" i="1" s="1"/>
  <c r="F28" i="1" s="1"/>
  <c r="G27" i="1"/>
  <c r="G28" i="1" s="1"/>
  <c r="E29" i="1" l="1"/>
  <c r="H28" i="1"/>
  <c r="G29" i="1"/>
</calcChain>
</file>

<file path=xl/sharedStrings.xml><?xml version="1.0" encoding="utf-8"?>
<sst xmlns="http://schemas.openxmlformats.org/spreadsheetml/2006/main" count="41" uniqueCount="39">
  <si>
    <t>현재</t>
    <phoneticPr fontId="2" type="noConversion"/>
  </si>
  <si>
    <t>소장</t>
    <phoneticPr fontId="2" type="noConversion"/>
  </si>
  <si>
    <t>시설부장</t>
    <phoneticPr fontId="2" type="noConversion"/>
  </si>
  <si>
    <t>시설팀장1</t>
    <phoneticPr fontId="2" type="noConversion"/>
  </si>
  <si>
    <t>시설팀장2</t>
    <phoneticPr fontId="2" type="noConversion"/>
  </si>
  <si>
    <t>시설대리1</t>
    <phoneticPr fontId="2" type="noConversion"/>
  </si>
  <si>
    <t>시설대리2</t>
    <phoneticPr fontId="2" type="noConversion"/>
  </si>
  <si>
    <t>시설대리3</t>
    <phoneticPr fontId="2" type="noConversion"/>
  </si>
  <si>
    <t>시설대리4</t>
    <phoneticPr fontId="2" type="noConversion"/>
  </si>
  <si>
    <t>경리과장</t>
    <phoneticPr fontId="2" type="noConversion"/>
  </si>
  <si>
    <t>서무대리</t>
    <phoneticPr fontId="2" type="noConversion"/>
  </si>
  <si>
    <t>Total</t>
    <phoneticPr fontId="2" type="noConversion"/>
  </si>
  <si>
    <t>급여 계 Total</t>
    <phoneticPr fontId="2" type="noConversion"/>
  </si>
  <si>
    <t>국민연금</t>
    <phoneticPr fontId="2" type="noConversion"/>
  </si>
  <si>
    <t>건강보험</t>
    <phoneticPr fontId="2" type="noConversion"/>
  </si>
  <si>
    <t>장기요양보험</t>
    <phoneticPr fontId="2" type="noConversion"/>
  </si>
  <si>
    <t>산재보험</t>
    <phoneticPr fontId="2" type="noConversion"/>
  </si>
  <si>
    <t>고용보험</t>
    <phoneticPr fontId="2" type="noConversion"/>
  </si>
  <si>
    <t>간접인건비 계</t>
    <phoneticPr fontId="2" type="noConversion"/>
  </si>
  <si>
    <t>연차수당</t>
    <phoneticPr fontId="2" type="noConversion"/>
  </si>
  <si>
    <t>퇴직적립금</t>
    <phoneticPr fontId="2" type="noConversion"/>
  </si>
  <si>
    <t>직접인건비계</t>
    <phoneticPr fontId="2" type="noConversion"/>
  </si>
  <si>
    <t>1안 (현인원 유지)</t>
    <phoneticPr fontId="2" type="noConversion"/>
  </si>
  <si>
    <t>2안 (현인원 유지)</t>
    <phoneticPr fontId="2" type="noConversion"/>
  </si>
  <si>
    <t>관리과장</t>
    <phoneticPr fontId="2" type="noConversion"/>
  </si>
  <si>
    <t>인상율</t>
    <phoneticPr fontId="2" type="noConversion"/>
  </si>
  <si>
    <t>세대당</t>
    <phoneticPr fontId="2" type="noConversion"/>
  </si>
  <si>
    <t>경리과장</t>
  </si>
  <si>
    <t>서무대리</t>
  </si>
  <si>
    <t>시설부장</t>
  </si>
  <si>
    <t>현재(~1/19)</t>
    <phoneticPr fontId="2" type="noConversion"/>
  </si>
  <si>
    <t>변경(안) (1/20~)</t>
    <phoneticPr fontId="2" type="noConversion"/>
  </si>
  <si>
    <t xml:space="preserve">비고 </t>
    <phoneticPr fontId="2" type="noConversion"/>
  </si>
  <si>
    <t>변동 없음</t>
    <phoneticPr fontId="2" type="noConversion"/>
  </si>
  <si>
    <t>20만원 인상</t>
    <phoneticPr fontId="2" type="noConversion"/>
  </si>
  <si>
    <t>32.5만원 인상</t>
    <phoneticPr fontId="2" type="noConversion"/>
  </si>
  <si>
    <t>시설대리</t>
    <phoneticPr fontId="2" type="noConversion"/>
  </si>
  <si>
    <t>시설팀장</t>
    <phoneticPr fontId="2" type="noConversion"/>
  </si>
  <si>
    <t>e편한세상 오션테라스 - 관리사무소 월 급여 변경(안)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</si>
</sst>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_-* #,##0_-;\-* #,##0_-;_-* &quot;-&quot;??_-;_-@_-"/>
    <numFmt numFmtId="177" formatCode="0.0%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333FF"/>
      <name val="맑은 고딕"/>
      <family val="2"/>
      <charset val="129"/>
      <scheme val="minor"/>
    </font>
    <font>
      <sz val="11"/>
      <color theme="1" tint="4.9989318521683403E-2"/>
      <name val="맑은 고딕"/>
      <family val="2"/>
      <charset val="129"/>
      <scheme val="minor"/>
    </font>
    <font>
      <b/>
      <sz val="13"/>
      <color theme="0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2"/>
      <color theme="1" tint="4.9989318521683403E-2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1" fontId="0" fillId="0" borderId="0" xfId="1" applyFont="1">
      <alignment vertical="center"/>
    </xf>
    <xf numFmtId="41" fontId="3" fillId="0" borderId="0" xfId="1" applyFont="1">
      <alignment vertical="center"/>
    </xf>
    <xf numFmtId="41" fontId="4" fillId="0" borderId="0" xfId="1" applyFont="1">
      <alignment vertical="center"/>
    </xf>
    <xf numFmtId="176" fontId="0" fillId="0" borderId="0" xfId="0" applyNumberFormat="1">
      <alignment vertical="center"/>
    </xf>
    <xf numFmtId="177" fontId="4" fillId="0" borderId="0" xfId="1" applyNumberFormat="1" applyFont="1">
      <alignment vertical="center"/>
    </xf>
    <xf numFmtId="41" fontId="7" fillId="0" borderId="1" xfId="1" applyFont="1" applyBorder="1">
      <alignment vertical="center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177" fontId="8" fillId="0" borderId="1" xfId="1" applyNumberFormat="1" applyFont="1" applyBorder="1" applyAlignment="1">
      <alignment horizontal="left" vertical="center" indent="1"/>
    </xf>
    <xf numFmtId="0" fontId="6" fillId="0" borderId="1" xfId="0" applyFont="1" applyBorder="1" applyAlignment="1">
      <alignment horizontal="center" vertical="center"/>
    </xf>
    <xf numFmtId="0" fontId="5" fillId="2" borderId="0" xfId="0" applyFont="1" applyFill="1">
      <alignment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CC100-FB8B-47E8-BF80-8BD44E83BED4}">
  <dimension ref="B3:E10"/>
  <sheetViews>
    <sheetView tabSelected="1" view="pageBreakPreview" zoomScale="145" zoomScaleNormal="100" zoomScaleSheetLayoutView="145" workbookViewId="0">
      <selection activeCell="F5" sqref="F5"/>
    </sheetView>
  </sheetViews>
  <sheetFormatPr defaultRowHeight="17" x14ac:dyDescent="0.45"/>
  <cols>
    <col min="2" max="2" width="12.25" bestFit="1" customWidth="1"/>
    <col min="3" max="4" width="18.58203125" customWidth="1"/>
    <col min="5" max="5" width="22.4140625" customWidth="1"/>
  </cols>
  <sheetData>
    <row r="3" spans="2:5" ht="27" customHeight="1" x14ac:dyDescent="0.45">
      <c r="B3" s="11" t="s">
        <v>38</v>
      </c>
      <c r="C3" s="11"/>
      <c r="D3" s="11"/>
      <c r="E3" s="11"/>
    </row>
    <row r="4" spans="2:5" ht="34" customHeight="1" x14ac:dyDescent="0.45"/>
    <row r="5" spans="2:5" ht="32.5" customHeight="1" x14ac:dyDescent="0.45">
      <c r="B5" s="7"/>
      <c r="C5" s="8" t="s">
        <v>30</v>
      </c>
      <c r="D5" s="8" t="s">
        <v>31</v>
      </c>
      <c r="E5" s="8" t="s">
        <v>32</v>
      </c>
    </row>
    <row r="6" spans="2:5" ht="32.5" customHeight="1" x14ac:dyDescent="0.45">
      <c r="B6" s="10" t="s">
        <v>27</v>
      </c>
      <c r="C6" s="6">
        <v>2500000</v>
      </c>
      <c r="D6" s="6">
        <v>2500000</v>
      </c>
      <c r="E6" s="9" t="s">
        <v>33</v>
      </c>
    </row>
    <row r="7" spans="2:5" ht="32.5" customHeight="1" x14ac:dyDescent="0.45">
      <c r="B7" s="10" t="s">
        <v>28</v>
      </c>
      <c r="C7" s="6">
        <v>2000000</v>
      </c>
      <c r="D7" s="6">
        <v>2000000</v>
      </c>
      <c r="E7" s="9" t="s">
        <v>33</v>
      </c>
    </row>
    <row r="8" spans="2:5" ht="32.5" customHeight="1" x14ac:dyDescent="0.45">
      <c r="B8" s="10" t="s">
        <v>29</v>
      </c>
      <c r="C8" s="6">
        <v>3000000</v>
      </c>
      <c r="D8" s="6">
        <v>3400000</v>
      </c>
      <c r="E8" s="9" t="s">
        <v>34</v>
      </c>
    </row>
    <row r="9" spans="2:5" ht="32.5" customHeight="1" x14ac:dyDescent="0.45">
      <c r="B9" s="10" t="s">
        <v>37</v>
      </c>
      <c r="C9" s="6">
        <v>2900000</v>
      </c>
      <c r="D9" s="6">
        <v>3100000</v>
      </c>
      <c r="E9" s="9" t="s">
        <v>34</v>
      </c>
    </row>
    <row r="10" spans="2:5" ht="32.5" customHeight="1" x14ac:dyDescent="0.45">
      <c r="B10" s="10" t="s">
        <v>36</v>
      </c>
      <c r="C10" s="6">
        <v>2375000</v>
      </c>
      <c r="D10" s="6">
        <v>2700000</v>
      </c>
      <c r="E10" s="9" t="s">
        <v>35</v>
      </c>
    </row>
  </sheetData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4BF2B-1289-49DC-9F36-035D4D42490C}">
  <dimension ref="B6:H29"/>
  <sheetViews>
    <sheetView workbookViewId="0">
      <selection activeCell="B9" sqref="B9:F18"/>
    </sheetView>
  </sheetViews>
  <sheetFormatPr defaultRowHeight="17" x14ac:dyDescent="0.45"/>
  <cols>
    <col min="2" max="2" width="19" customWidth="1"/>
    <col min="3" max="3" width="11.6640625" bestFit="1" customWidth="1"/>
    <col min="5" max="5" width="16.08203125" bestFit="1" customWidth="1"/>
    <col min="6" max="6" width="16.08203125" customWidth="1"/>
    <col min="7" max="7" width="16.08203125" bestFit="1" customWidth="1"/>
  </cols>
  <sheetData>
    <row r="6" spans="2:8" x14ac:dyDescent="0.45">
      <c r="C6" t="s">
        <v>0</v>
      </c>
      <c r="E6" t="s">
        <v>22</v>
      </c>
      <c r="F6" t="s">
        <v>25</v>
      </c>
      <c r="G6" t="s">
        <v>23</v>
      </c>
    </row>
    <row r="7" spans="2:8" x14ac:dyDescent="0.45">
      <c r="B7" t="s">
        <v>1</v>
      </c>
      <c r="C7" s="2">
        <v>5000000</v>
      </c>
      <c r="E7" s="2">
        <v>4200000</v>
      </c>
      <c r="F7" s="5">
        <f>E7/C7-1</f>
        <v>-0.16000000000000003</v>
      </c>
      <c r="G7" s="2">
        <v>4200000</v>
      </c>
      <c r="H7" s="5">
        <f>G7/C7-1</f>
        <v>-0.16000000000000003</v>
      </c>
    </row>
    <row r="8" spans="2:8" x14ac:dyDescent="0.45">
      <c r="B8" t="s">
        <v>24</v>
      </c>
      <c r="C8" s="2"/>
      <c r="E8" s="2"/>
      <c r="F8" s="2"/>
      <c r="G8" s="2">
        <v>3100000</v>
      </c>
      <c r="H8" s="2"/>
    </row>
    <row r="9" spans="2:8" x14ac:dyDescent="0.45">
      <c r="B9" t="s">
        <v>9</v>
      </c>
      <c r="C9" s="2">
        <v>2500000</v>
      </c>
      <c r="E9" s="2">
        <v>2500000</v>
      </c>
      <c r="F9" s="5">
        <f t="shared" ref="F9:F18" si="0">E9/C9-1</f>
        <v>0</v>
      </c>
      <c r="G9" s="2">
        <v>2500000</v>
      </c>
      <c r="H9" s="5">
        <f t="shared" ref="H9:H18" si="1">G9/C9-1</f>
        <v>0</v>
      </c>
    </row>
    <row r="10" spans="2:8" x14ac:dyDescent="0.45">
      <c r="B10" t="s">
        <v>10</v>
      </c>
      <c r="C10" s="2">
        <v>2000000</v>
      </c>
      <c r="E10" s="2">
        <v>2000000</v>
      </c>
      <c r="F10" s="5">
        <f t="shared" si="0"/>
        <v>0</v>
      </c>
      <c r="G10" s="2">
        <v>2000000</v>
      </c>
      <c r="H10" s="5">
        <f t="shared" si="1"/>
        <v>0</v>
      </c>
    </row>
    <row r="11" spans="2:8" x14ac:dyDescent="0.45">
      <c r="B11" t="s">
        <v>2</v>
      </c>
      <c r="C11" s="2">
        <v>3000000</v>
      </c>
      <c r="E11" s="2">
        <v>3400000</v>
      </c>
      <c r="F11" s="5">
        <f t="shared" si="0"/>
        <v>0.1333333333333333</v>
      </c>
      <c r="G11" s="2">
        <v>3400000</v>
      </c>
      <c r="H11" s="5">
        <f t="shared" si="1"/>
        <v>0.1333333333333333</v>
      </c>
    </row>
    <row r="12" spans="2:8" x14ac:dyDescent="0.45">
      <c r="B12" t="s">
        <v>3</v>
      </c>
      <c r="C12" s="2">
        <v>2900000</v>
      </c>
      <c r="E12" s="2">
        <v>3100000</v>
      </c>
      <c r="F12" s="5">
        <f t="shared" si="0"/>
        <v>6.8965517241379226E-2</v>
      </c>
      <c r="G12" s="2">
        <v>3100000</v>
      </c>
      <c r="H12" s="5">
        <f t="shared" si="1"/>
        <v>6.8965517241379226E-2</v>
      </c>
    </row>
    <row r="13" spans="2:8" x14ac:dyDescent="0.45">
      <c r="B13" t="s">
        <v>4</v>
      </c>
      <c r="C13" s="2">
        <v>2900000</v>
      </c>
      <c r="E13" s="3">
        <f>E12</f>
        <v>3100000</v>
      </c>
      <c r="F13" s="5">
        <f t="shared" si="0"/>
        <v>6.8965517241379226E-2</v>
      </c>
      <c r="G13" s="3"/>
      <c r="H13" s="5"/>
    </row>
    <row r="14" spans="2:8" x14ac:dyDescent="0.45">
      <c r="B14" t="s">
        <v>5</v>
      </c>
      <c r="C14" s="2">
        <v>2375000</v>
      </c>
      <c r="E14" s="2">
        <v>2700000</v>
      </c>
      <c r="F14" s="5">
        <f t="shared" si="0"/>
        <v>0.13684210526315788</v>
      </c>
      <c r="G14" s="2">
        <v>2700000</v>
      </c>
      <c r="H14" s="5">
        <f t="shared" si="1"/>
        <v>0.13684210526315788</v>
      </c>
    </row>
    <row r="15" spans="2:8" x14ac:dyDescent="0.45">
      <c r="B15" t="s">
        <v>6</v>
      </c>
      <c r="C15" s="2">
        <v>2375000</v>
      </c>
      <c r="E15" s="3">
        <f t="shared" ref="E15:G17" si="2">E14</f>
        <v>2700000</v>
      </c>
      <c r="F15" s="5">
        <f t="shared" si="0"/>
        <v>0.13684210526315788</v>
      </c>
      <c r="G15" s="3">
        <f t="shared" si="2"/>
        <v>2700000</v>
      </c>
      <c r="H15" s="5">
        <f t="shared" si="1"/>
        <v>0.13684210526315788</v>
      </c>
    </row>
    <row r="16" spans="2:8" x14ac:dyDescent="0.45">
      <c r="B16" t="s">
        <v>7</v>
      </c>
      <c r="C16" s="2">
        <v>2375000</v>
      </c>
      <c r="E16" s="3">
        <f t="shared" si="2"/>
        <v>2700000</v>
      </c>
      <c r="F16" s="5">
        <f t="shared" si="0"/>
        <v>0.13684210526315788</v>
      </c>
      <c r="G16" s="3">
        <f t="shared" si="2"/>
        <v>2700000</v>
      </c>
      <c r="H16" s="5">
        <f t="shared" si="1"/>
        <v>0.13684210526315788</v>
      </c>
    </row>
    <row r="17" spans="2:8" x14ac:dyDescent="0.45">
      <c r="B17" t="s">
        <v>8</v>
      </c>
      <c r="C17" s="2">
        <v>2375000</v>
      </c>
      <c r="E17" s="3">
        <f t="shared" si="2"/>
        <v>2700000</v>
      </c>
      <c r="F17" s="5">
        <f t="shared" si="0"/>
        <v>0.13684210526315788</v>
      </c>
      <c r="G17" s="3">
        <f t="shared" si="2"/>
        <v>2700000</v>
      </c>
      <c r="H17" s="5">
        <f t="shared" si="1"/>
        <v>0.13684210526315788</v>
      </c>
    </row>
    <row r="18" spans="2:8" x14ac:dyDescent="0.45">
      <c r="B18" t="s">
        <v>12</v>
      </c>
      <c r="C18" s="1">
        <f>SUM(C7:C17)</f>
        <v>27800000</v>
      </c>
      <c r="E18" s="1">
        <f>SUM(E7:E17)</f>
        <v>29100000</v>
      </c>
      <c r="F18" s="5">
        <f t="shared" si="0"/>
        <v>4.6762589928057485E-2</v>
      </c>
      <c r="G18" s="1">
        <f>SUM(G7:G17)</f>
        <v>29100000</v>
      </c>
      <c r="H18" s="5">
        <f t="shared" si="1"/>
        <v>4.6762589928057485E-2</v>
      </c>
    </row>
    <row r="19" spans="2:8" x14ac:dyDescent="0.45">
      <c r="B19" t="s">
        <v>19</v>
      </c>
      <c r="C19" s="3"/>
      <c r="E19" s="3">
        <f>ROUNDUP(E18/209*8*15/12,-1)</f>
        <v>1392350</v>
      </c>
      <c r="F19" s="3"/>
      <c r="G19" s="3">
        <f>ROUNDUP(G18/209*8*15/12,-1)</f>
        <v>1392350</v>
      </c>
      <c r="H19" s="3"/>
    </row>
    <row r="20" spans="2:8" x14ac:dyDescent="0.45">
      <c r="B20" t="s">
        <v>20</v>
      </c>
      <c r="C20" s="3"/>
      <c r="E20" s="3">
        <f>(E18+E19)/12</f>
        <v>2541029.1666666665</v>
      </c>
      <c r="F20" s="3"/>
      <c r="G20" s="3">
        <f>(G18+G19)/12</f>
        <v>2541029.1666666665</v>
      </c>
      <c r="H20" s="3"/>
    </row>
    <row r="21" spans="2:8" x14ac:dyDescent="0.45">
      <c r="B21" t="s">
        <v>21</v>
      </c>
      <c r="C21" s="1"/>
      <c r="E21" s="1">
        <f>E18+E19+E20</f>
        <v>33033379.166666668</v>
      </c>
      <c r="F21" s="1"/>
      <c r="G21" s="1">
        <f>G18+G19+G20</f>
        <v>33033379.166666668</v>
      </c>
      <c r="H21" s="1"/>
    </row>
    <row r="22" spans="2:8" x14ac:dyDescent="0.45">
      <c r="B22" t="s">
        <v>13</v>
      </c>
      <c r="C22" s="1"/>
      <c r="E22" s="4">
        <f>ROUNDDOWN(($E$18+$E$19)*4.5%,-1)</f>
        <v>1372150</v>
      </c>
      <c r="F22" s="4"/>
      <c r="G22" s="4">
        <f>ROUNDDOWN(($E$18+$E$19)*4.5%,-1)</f>
        <v>1372150</v>
      </c>
      <c r="H22" s="4"/>
    </row>
    <row r="23" spans="2:8" x14ac:dyDescent="0.45">
      <c r="B23" t="s">
        <v>14</v>
      </c>
      <c r="C23" s="1"/>
      <c r="E23" s="4">
        <f>ROUNDDOWN(($E$18+$E$19)*3.43%,-1)</f>
        <v>1045880</v>
      </c>
      <c r="F23" s="4"/>
      <c r="G23" s="4">
        <f>ROUNDDOWN(($E$18+$E$19)*3.43%,-1)</f>
        <v>1045880</v>
      </c>
      <c r="H23" s="4"/>
    </row>
    <row r="24" spans="2:8" x14ac:dyDescent="0.45">
      <c r="B24" t="s">
        <v>15</v>
      </c>
      <c r="C24" s="1"/>
      <c r="E24" s="4">
        <f>ROUNDDOWN(E23*11.52%,-1)</f>
        <v>120480</v>
      </c>
      <c r="F24" s="4"/>
      <c r="G24" s="4">
        <f>ROUNDDOWN(G23*11.52%,-1)</f>
        <v>120480</v>
      </c>
      <c r="H24" s="4"/>
    </row>
    <row r="25" spans="2:8" x14ac:dyDescent="0.45">
      <c r="B25" t="s">
        <v>16</v>
      </c>
      <c r="E25" s="4">
        <f>ROUNDDOWN(($E$18+$E$19)*0.96%,-1)</f>
        <v>292720</v>
      </c>
      <c r="F25" s="4"/>
      <c r="G25" s="4">
        <f>ROUNDDOWN(($E$18+$E$19)*0.96%,-1)</f>
        <v>292720</v>
      </c>
      <c r="H25" s="4"/>
    </row>
    <row r="26" spans="2:8" x14ac:dyDescent="0.45">
      <c r="B26" t="s">
        <v>17</v>
      </c>
      <c r="E26" s="4">
        <f>ROUNDDOWN(($E$18+$E$19)*1.05%,-1)</f>
        <v>320160</v>
      </c>
      <c r="F26" s="4"/>
      <c r="G26" s="4">
        <f>ROUNDDOWN(($E$18+$E$19)*1.05%,-1)</f>
        <v>320160</v>
      </c>
      <c r="H26" s="4"/>
    </row>
    <row r="27" spans="2:8" x14ac:dyDescent="0.45">
      <c r="B27" t="s">
        <v>18</v>
      </c>
      <c r="E27" s="4">
        <f>SUM(E22:E26)</f>
        <v>3151390</v>
      </c>
      <c r="F27" s="4"/>
      <c r="G27" s="4">
        <f>SUM(G22:G26)</f>
        <v>3151390</v>
      </c>
      <c r="H27" s="4"/>
    </row>
    <row r="28" spans="2:8" x14ac:dyDescent="0.45">
      <c r="B28" t="s">
        <v>11</v>
      </c>
      <c r="C28" s="2">
        <f>35704819+479465</f>
        <v>36184284</v>
      </c>
      <c r="E28" s="4">
        <f>E27+E21</f>
        <v>36184769.166666672</v>
      </c>
      <c r="F28" s="5">
        <f t="shared" ref="F28" si="3">E28/C28-1</f>
        <v>1.340821519835167E-5</v>
      </c>
      <c r="G28" s="4">
        <f>G27+G21</f>
        <v>36184769.166666672</v>
      </c>
      <c r="H28" s="5">
        <f t="shared" ref="H28" si="4">G28/C28-1</f>
        <v>1.340821519835167E-5</v>
      </c>
    </row>
    <row r="29" spans="2:8" x14ac:dyDescent="0.45">
      <c r="B29" t="s">
        <v>26</v>
      </c>
      <c r="C29" s="4">
        <f>ROUNDUP(C28/1038,0)</f>
        <v>34860</v>
      </c>
      <c r="E29" s="4">
        <f>ROUNDUP(E28/1038,0)</f>
        <v>34861</v>
      </c>
      <c r="G29" s="4">
        <f>ROUNDUP(G28/1038,0)</f>
        <v>34861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Hyukjin Kim</dc:creator>
  <cp:lastModifiedBy>Hyukjin Kim</cp:lastModifiedBy>
  <cp:lastPrinted>2021-01-13T04:41:33Z</cp:lastPrinted>
  <dcterms:created xsi:type="dcterms:W3CDTF">2021-01-10T14:13:33Z</dcterms:created>
  <dcterms:modified xsi:type="dcterms:W3CDTF">2021-01-13T04:41:34Z</dcterms:modified>
</cp:coreProperties>
</file>