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<sst xmlns="http://schemas.openxmlformats.org/spreadsheetml/2006/main" count="234" uniqueCount="144">
  <si>
    <t>Solaroo</t>
  </si>
  <si>
    <t>Phase</t>
  </si>
  <si>
    <t>Plan</t>
  </si>
  <si>
    <t>System (kWp)</t>
  </si>
  <si>
    <t>No of Panels</t>
  </si>
  <si>
    <t xml:space="preserve">Savings </t>
  </si>
  <si>
    <t>ROI</t>
  </si>
  <si>
    <t>PRICE</t>
  </si>
  <si>
    <t>Monthly Repayments (RM)</t>
  </si>
  <si>
    <t>CL 60M</t>
  </si>
  <si>
    <t>CL 72M</t>
  </si>
  <si>
    <t>IPP 36M</t>
  </si>
  <si>
    <t>IPP 48M</t>
  </si>
  <si>
    <t>IPP 60M</t>
  </si>
  <si>
    <t>SINGLE/THREE</t>
  </si>
  <si>
    <t>SOL-SINGLE4.9KWP</t>
  </si>
  <si>
    <t>260 - 280</t>
  </si>
  <si>
    <t>SOL-THREE7.3KWP</t>
  </si>
  <si>
    <t>400 - 420</t>
  </si>
  <si>
    <t>THREE</t>
  </si>
  <si>
    <t>SOL-THREE9.8KWP</t>
  </si>
  <si>
    <t>560 - 580</t>
  </si>
  <si>
    <t>SOL-THREE12.2KWP</t>
  </si>
  <si>
    <t>700 - 720</t>
  </si>
  <si>
    <t>SOL-THREE14.6KWP</t>
  </si>
  <si>
    <t>850 - 870</t>
  </si>
  <si>
    <t>SOL-THREE17.1KWP</t>
  </si>
  <si>
    <t>990 - 1,100</t>
  </si>
  <si>
    <t>BSL</t>
  </si>
  <si>
    <t>BSL-SINGLE.4.6KWP</t>
  </si>
  <si>
    <t>8-9</t>
  </si>
  <si>
    <t xml:space="preserve">200 - 250 </t>
  </si>
  <si>
    <t>BSL-SINGLE.5.8KWP</t>
  </si>
  <si>
    <t>9-10</t>
  </si>
  <si>
    <t xml:space="preserve">267 - 300 </t>
  </si>
  <si>
    <t>BSL-SINGLE.6.9KWP</t>
  </si>
  <si>
    <t>11-12</t>
  </si>
  <si>
    <t xml:space="preserve">320 - 370 </t>
  </si>
  <si>
    <t>BSL-THREE.7.5KWP</t>
  </si>
  <si>
    <t>12-13</t>
  </si>
  <si>
    <t xml:space="preserve">350 - 400 </t>
  </si>
  <si>
    <t>BSL-THREE.8.6KWP</t>
  </si>
  <si>
    <t>14-15</t>
  </si>
  <si>
    <t xml:space="preserve">405 - 450 </t>
  </si>
  <si>
    <t>BSL-THREE.9.8KWP</t>
  </si>
  <si>
    <t>16-17</t>
  </si>
  <si>
    <t xml:space="preserve">450 - 530 </t>
  </si>
  <si>
    <t>BSL-THREE.10.4KWP</t>
  </si>
  <si>
    <t>18-19</t>
  </si>
  <si>
    <t xml:space="preserve">470 - 570 </t>
  </si>
  <si>
    <t>BSL-THREE.11.5KWP</t>
  </si>
  <si>
    <t>20-21</t>
  </si>
  <si>
    <t xml:space="preserve">530 - 630 </t>
  </si>
  <si>
    <t>BSL-THREE.12.7KWP</t>
  </si>
  <si>
    <t>22-23</t>
  </si>
  <si>
    <t xml:space="preserve">580 - 680 </t>
  </si>
  <si>
    <t>BSL-THREE.13.8KWP</t>
  </si>
  <si>
    <t>24-25</t>
  </si>
  <si>
    <t xml:space="preserve">720 - 780 </t>
  </si>
  <si>
    <t>BSL-THREE.15.0KWP</t>
  </si>
  <si>
    <t>25-26</t>
  </si>
  <si>
    <t xml:space="preserve">800 - 850 </t>
  </si>
  <si>
    <t>BSL-THREE.15.5KWP</t>
  </si>
  <si>
    <t>27-28</t>
  </si>
  <si>
    <t xml:space="preserve">1000 - 1100 </t>
  </si>
  <si>
    <t>BSL-THREE.16.7KWP</t>
  </si>
  <si>
    <t>28-29</t>
  </si>
  <si>
    <t xml:space="preserve">1100 - 1250 </t>
  </si>
  <si>
    <t>Canadian Solar</t>
  </si>
  <si>
    <t>SINGLE</t>
  </si>
  <si>
    <t>CAD-SINGLE.3.7KWP</t>
  </si>
  <si>
    <t>8 - 9</t>
  </si>
  <si>
    <t>200 - 250</t>
  </si>
  <si>
    <t>CAD-SINGLE.5.1KWP</t>
  </si>
  <si>
    <t>9 - 10</t>
  </si>
  <si>
    <t>250 - 300</t>
  </si>
  <si>
    <t>CAD-SINGLE.6KWP</t>
  </si>
  <si>
    <t>11 - 12</t>
  </si>
  <si>
    <t>300 - 380</t>
  </si>
  <si>
    <t>CAD-SINGLE.7KWP</t>
  </si>
  <si>
    <t>12 - 13</t>
  </si>
  <si>
    <t>380 - 430</t>
  </si>
  <si>
    <t>CAD-THREE.8.4KWP</t>
  </si>
  <si>
    <t>14 -15</t>
  </si>
  <si>
    <t>430 - 500</t>
  </si>
  <si>
    <t>CAD-THREE.9.3KWP</t>
  </si>
  <si>
    <t>16 - 17</t>
  </si>
  <si>
    <t>500 - 600</t>
  </si>
  <si>
    <t>CAD-THREE.10.2KWP</t>
  </si>
  <si>
    <t>18 - 19</t>
  </si>
  <si>
    <t>600 - 680</t>
  </si>
  <si>
    <t>CAD-THREE.11.2KWP</t>
  </si>
  <si>
    <t>20 - 21</t>
  </si>
  <si>
    <t>680 - 710</t>
  </si>
  <si>
    <t>CAD-THREE.12.1KWP</t>
  </si>
  <si>
    <t>22 - 23</t>
  </si>
  <si>
    <t>710 - 730</t>
  </si>
  <si>
    <t>CAD-THREE.13KWP</t>
  </si>
  <si>
    <t>24 - 25</t>
  </si>
  <si>
    <t>730 - 850</t>
  </si>
  <si>
    <t>CAD-THREE.14KWP</t>
  </si>
  <si>
    <t>25 - 26</t>
  </si>
  <si>
    <t>850 - 1000</t>
  </si>
  <si>
    <t>CAD-THREE.15.3KWP</t>
  </si>
  <si>
    <t>27 - 28</t>
  </si>
  <si>
    <t>1000 - 1100</t>
  </si>
  <si>
    <t>CAD-THREE.16.3KWP</t>
  </si>
  <si>
    <t>28 - 29</t>
  </si>
  <si>
    <t>1100 - 1250</t>
  </si>
  <si>
    <t>Panasonic</t>
  </si>
  <si>
    <t>PSN-SINGLE.3.9KWP</t>
  </si>
  <si>
    <t>7 - 8</t>
  </si>
  <si>
    <t>220 - 260</t>
  </si>
  <si>
    <t>PSN-SINGLE.5.0KWP</t>
  </si>
  <si>
    <t>300 - 330</t>
  </si>
  <si>
    <t>PSN-SINGLE.6.1KWP</t>
  </si>
  <si>
    <t>380 - 410</t>
  </si>
  <si>
    <t>PSN-THREE.7.2KWP</t>
  </si>
  <si>
    <t>13 - 14</t>
  </si>
  <si>
    <t>450 - 488</t>
  </si>
  <si>
    <t>PSN-THREE.8.3KWP</t>
  </si>
  <si>
    <t>15 - 16</t>
  </si>
  <si>
    <t>525 - 563</t>
  </si>
  <si>
    <t>PSN-THREE.9.4KWP</t>
  </si>
  <si>
    <t>17 - 18</t>
  </si>
  <si>
    <t>600 - 638</t>
  </si>
  <si>
    <t>PSN-THREE.10.5KWP</t>
  </si>
  <si>
    <t>19 - 20</t>
  </si>
  <si>
    <t>PSN-THREE.11KWP</t>
  </si>
  <si>
    <t>710 - 750</t>
  </si>
  <si>
    <t>PSN-THREE.12.1KWP</t>
  </si>
  <si>
    <t>780 - 820</t>
  </si>
  <si>
    <t>PSN-THREE.13.2KWP</t>
  </si>
  <si>
    <t>860 - 900</t>
  </si>
  <si>
    <t>PSN-THREE.14.3KWP</t>
  </si>
  <si>
    <t>26 - 27</t>
  </si>
  <si>
    <t>940 - 970</t>
  </si>
  <si>
    <t>PSN-THREE.14.9KWP</t>
  </si>
  <si>
    <t>970 - 1000</t>
  </si>
  <si>
    <t>PSN-THREE.15.4KWP</t>
  </si>
  <si>
    <t>980 - 1050</t>
  </si>
  <si>
    <t>PSN-THREE.16KWP</t>
  </si>
  <si>
    <t>29 - 30</t>
  </si>
  <si>
    <t>1000 - 1080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</si>
</sst>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"/>
  </numFmts>
  <fonts count="25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2"/>
  <sheetViews>
    <sheetView tabSelected="1" zoomScale="140" zoomScaleNormal="140" topLeftCell="A5" workbookViewId="0">
      <selection activeCell="E9" sqref="E9"/>
    </sheetView>
  </sheetViews>
  <sheetFormatPr defaultColWidth="9" defaultRowHeight="14.4"/>
  <cols>
    <col min="1" max="1" width="6.42592592592593" style="3" customWidth="1"/>
    <col min="2" max="2" width="13.8518518518519" style="3" customWidth="1"/>
    <col min="3" max="3" width="19.5740740740741" style="3" customWidth="1"/>
    <col min="4" max="4" width="8.13888888888889" style="3" customWidth="1"/>
    <col min="5" max="5" width="7.71296296296296" style="3" customWidth="1"/>
    <col min="6" max="6" width="10.287037037037" style="3" customWidth="1"/>
    <col min="7" max="7" width="7" style="3" customWidth="1"/>
    <col min="8" max="8" width="8.57407407407407" style="3" customWidth="1"/>
    <col min="9" max="13" width="9.57407407407407" style="3" customWidth="1"/>
    <col min="14" max="16384" width="9" style="3"/>
  </cols>
  <sheetData>
    <row r="2" spans="2:11">
      <c r="B2" s="4" t="s">
        <v>0</v>
      </c>
      <c r="C2" s="3"/>
      <c r="D2" s="3"/>
      <c r="E2" s="1"/>
      <c r="F2" s="1"/>
      <c r="G2" s="1"/>
      <c r="H2" s="1"/>
      <c r="I2" s="1"/>
      <c r="J2" s="1"/>
      <c r="K2" s="1"/>
    </row>
    <row r="3" spans="2:13">
      <c r="B3" s="5" t="s">
        <v>1</v>
      </c>
      <c r="C3" s="6" t="s">
        <v>2</v>
      </c>
      <c r="D3" s="7" t="s">
        <v>3</v>
      </c>
      <c r="E3" s="7" t="s">
        <v>4</v>
      </c>
      <c r="F3" s="6" t="s">
        <v>5</v>
      </c>
      <c r="G3" s="6" t="s">
        <v>6</v>
      </c>
      <c r="H3" s="6" t="s">
        <v>7</v>
      </c>
      <c r="I3" s="43" t="s">
        <v>8</v>
      </c>
      <c r="J3" s="44"/>
      <c r="K3" s="44"/>
      <c r="L3" s="44"/>
      <c r="M3" s="45"/>
    </row>
    <row r="4" spans="2:13">
      <c r="B4" s="5"/>
      <c r="C4" s="8"/>
      <c r="D4" s="9"/>
      <c r="E4" s="9"/>
      <c r="F4" s="8"/>
      <c r="G4" s="8"/>
      <c r="H4" s="8"/>
      <c r="I4" s="46" t="s">
        <v>9</v>
      </c>
      <c r="J4" s="46" t="s">
        <v>10</v>
      </c>
      <c r="K4" s="46" t="s">
        <v>11</v>
      </c>
      <c r="L4" s="46" t="s">
        <v>12</v>
      </c>
      <c r="M4" s="46" t="s">
        <v>13</v>
      </c>
    </row>
    <row r="5" spans="2:13">
      <c r="B5" s="10" t="s">
        <v>14</v>
      </c>
      <c r="C5" s="11" t="s">
        <v>15</v>
      </c>
      <c r="D5" s="12">
        <v>4.88</v>
      </c>
      <c r="E5" s="12">
        <v>8</v>
      </c>
      <c r="F5" s="10" t="s">
        <v>16</v>
      </c>
      <c r="G5" s="13">
        <f>(H5/260)/12</f>
        <v>6.28205128205128</v>
      </c>
      <c r="H5" s="14">
        <v>19600</v>
      </c>
      <c r="I5" s="47">
        <v>424.666666666667</v>
      </c>
      <c r="J5" s="47">
        <v>386.555555555556</v>
      </c>
      <c r="K5" s="47">
        <f>H5/36</f>
        <v>544.444444444444</v>
      </c>
      <c r="L5" s="47">
        <f>H5/48</f>
        <v>408.333333333333</v>
      </c>
      <c r="M5" s="47">
        <f>H5/60</f>
        <v>326.666666666667</v>
      </c>
    </row>
    <row r="6" spans="2:13">
      <c r="B6" s="10" t="s">
        <v>14</v>
      </c>
      <c r="C6" s="11" t="s">
        <v>17</v>
      </c>
      <c r="D6" s="12">
        <v>7.32</v>
      </c>
      <c r="E6" s="12">
        <v>12</v>
      </c>
      <c r="F6" s="10" t="s">
        <v>18</v>
      </c>
      <c r="G6" s="13">
        <f>(H6/400)/12</f>
        <v>5.3125</v>
      </c>
      <c r="H6" s="14">
        <v>25500</v>
      </c>
      <c r="I6" s="47">
        <v>552.5</v>
      </c>
      <c r="J6" s="47">
        <v>502.916666666667</v>
      </c>
      <c r="K6" s="47">
        <f t="shared" ref="K6:K10" si="0">H6/36</f>
        <v>708.333333333333</v>
      </c>
      <c r="L6" s="47">
        <f t="shared" ref="L6:L10" si="1">H6/48</f>
        <v>531.25</v>
      </c>
      <c r="M6" s="47">
        <f t="shared" ref="M6:M10" si="2">H6/60</f>
        <v>425</v>
      </c>
    </row>
    <row r="7" spans="2:13">
      <c r="B7" s="10" t="s">
        <v>19</v>
      </c>
      <c r="C7" s="11" t="s">
        <v>20</v>
      </c>
      <c r="D7" s="12">
        <v>9.76</v>
      </c>
      <c r="E7" s="12">
        <v>16</v>
      </c>
      <c r="F7" s="10" t="s">
        <v>21</v>
      </c>
      <c r="G7" s="13">
        <f>(H7/560)/12</f>
        <v>4.46428571428571</v>
      </c>
      <c r="H7" s="14">
        <v>30000</v>
      </c>
      <c r="I7" s="47">
        <v>650</v>
      </c>
      <c r="J7" s="47">
        <v>591.666666666667</v>
      </c>
      <c r="K7" s="47">
        <f t="shared" si="0"/>
        <v>833.333333333333</v>
      </c>
      <c r="L7" s="47">
        <f t="shared" si="1"/>
        <v>625</v>
      </c>
      <c r="M7" s="47">
        <f t="shared" si="2"/>
        <v>500</v>
      </c>
    </row>
    <row r="8" spans="2:13">
      <c r="B8" s="10" t="s">
        <v>19</v>
      </c>
      <c r="C8" s="11" t="s">
        <v>22</v>
      </c>
      <c r="D8" s="13">
        <v>12.2</v>
      </c>
      <c r="E8" s="12">
        <v>20</v>
      </c>
      <c r="F8" s="10" t="s">
        <v>23</v>
      </c>
      <c r="G8" s="13">
        <f>(H8/700)/12</f>
        <v>4.16666666666667</v>
      </c>
      <c r="H8" s="14">
        <v>35000</v>
      </c>
      <c r="I8" s="47">
        <v>758.333333333333</v>
      </c>
      <c r="J8" s="47">
        <v>690.277777777778</v>
      </c>
      <c r="K8" s="47">
        <f t="shared" si="0"/>
        <v>972.222222222222</v>
      </c>
      <c r="L8" s="47">
        <f t="shared" si="1"/>
        <v>729.166666666667</v>
      </c>
      <c r="M8" s="47">
        <f t="shared" si="2"/>
        <v>583.333333333333</v>
      </c>
    </row>
    <row r="9" spans="2:13">
      <c r="B9" s="10" t="s">
        <v>19</v>
      </c>
      <c r="C9" s="11" t="s">
        <v>24</v>
      </c>
      <c r="D9" s="12">
        <v>14.64</v>
      </c>
      <c r="E9" s="12">
        <v>24</v>
      </c>
      <c r="F9" s="10" t="s">
        <v>25</v>
      </c>
      <c r="G9" s="13">
        <f>(H9/850)/12</f>
        <v>3.97058823529412</v>
      </c>
      <c r="H9" s="14">
        <v>40500</v>
      </c>
      <c r="I9" s="47">
        <v>877.5</v>
      </c>
      <c r="J9" s="47">
        <v>798.75</v>
      </c>
      <c r="K9" s="47">
        <f t="shared" si="0"/>
        <v>1125</v>
      </c>
      <c r="L9" s="47">
        <f t="shared" si="1"/>
        <v>843.75</v>
      </c>
      <c r="M9" s="47">
        <f t="shared" si="2"/>
        <v>675</v>
      </c>
    </row>
    <row r="10" spans="2:13">
      <c r="B10" s="10" t="s">
        <v>19</v>
      </c>
      <c r="C10" s="11" t="s">
        <v>26</v>
      </c>
      <c r="D10" s="12">
        <v>17.08</v>
      </c>
      <c r="E10" s="12">
        <v>28</v>
      </c>
      <c r="F10" s="10" t="s">
        <v>27</v>
      </c>
      <c r="G10" s="13">
        <f>(H10/990)/12</f>
        <v>3.82996632996633</v>
      </c>
      <c r="H10" s="14">
        <v>45500</v>
      </c>
      <c r="I10" s="47">
        <v>985.833333333333</v>
      </c>
      <c r="J10" s="47">
        <v>897.361111111111</v>
      </c>
      <c r="K10" s="47">
        <f t="shared" si="0"/>
        <v>1263.88888888889</v>
      </c>
      <c r="L10" s="47">
        <f t="shared" si="1"/>
        <v>947.916666666667</v>
      </c>
      <c r="M10" s="47">
        <f t="shared" si="2"/>
        <v>758.333333333333</v>
      </c>
    </row>
    <row r="11" spans="2:13">
      <c r="B11" s="1"/>
      <c r="E11" s="1"/>
      <c r="F11" s="1"/>
      <c r="G11" s="1"/>
      <c r="H11" s="1"/>
      <c r="I11" s="2"/>
      <c r="J11" s="2"/>
      <c r="K11" s="2"/>
      <c r="L11" s="2"/>
      <c r="M11" s="2"/>
    </row>
    <row r="12" spans="2:13">
      <c r="B12" s="4" t="s">
        <v>28</v>
      </c>
      <c r="C12" s="3"/>
      <c r="D12" s="3"/>
      <c r="E12" s="1"/>
      <c r="F12" s="1"/>
      <c r="G12" s="1"/>
      <c r="H12" s="1"/>
      <c r="I12" s="2"/>
      <c r="J12" s="2"/>
      <c r="K12" s="2"/>
      <c r="L12" s="2"/>
      <c r="M12" s="2"/>
    </row>
    <row r="13" ht="15" customHeight="1" spans="2:13">
      <c r="B13" s="15" t="s">
        <v>1</v>
      </c>
      <c r="C13" s="16" t="s">
        <v>2</v>
      </c>
      <c r="D13" s="17" t="s">
        <v>3</v>
      </c>
      <c r="E13" s="17" t="s">
        <v>4</v>
      </c>
      <c r="F13" s="16" t="s">
        <v>5</v>
      </c>
      <c r="G13" s="16" t="s">
        <v>6</v>
      </c>
      <c r="H13" s="16" t="s">
        <v>7</v>
      </c>
      <c r="I13" s="48" t="s">
        <v>8</v>
      </c>
      <c r="J13" s="49"/>
      <c r="K13" s="49"/>
      <c r="L13" s="49"/>
      <c r="M13" s="50"/>
    </row>
    <row r="14" spans="2:13">
      <c r="B14" s="15"/>
      <c r="C14" s="18"/>
      <c r="D14" s="19"/>
      <c r="E14" s="19"/>
      <c r="F14" s="18"/>
      <c r="G14" s="18"/>
      <c r="H14" s="18"/>
      <c r="I14" s="15" t="s">
        <v>9</v>
      </c>
      <c r="J14" s="15" t="s">
        <v>10</v>
      </c>
      <c r="K14" s="15" t="s">
        <v>11</v>
      </c>
      <c r="L14" s="15" t="s">
        <v>12</v>
      </c>
      <c r="M14" s="15" t="s">
        <v>13</v>
      </c>
    </row>
    <row r="15" s="1" customFormat="1" spans="2:13">
      <c r="B15" s="10" t="s">
        <v>14</v>
      </c>
      <c r="C15" s="20" t="s">
        <v>29</v>
      </c>
      <c r="D15" s="21">
        <v>4.6</v>
      </c>
      <c r="E15" s="22" t="s">
        <v>30</v>
      </c>
      <c r="F15" s="23" t="s">
        <v>31</v>
      </c>
      <c r="G15" s="24">
        <f>(H15/200)/12</f>
        <v>7.08333333333333</v>
      </c>
      <c r="H15" s="25">
        <v>17000</v>
      </c>
      <c r="I15" s="47">
        <f>(H15+((H15*0.06)*5))/60</f>
        <v>368.333333333333</v>
      </c>
      <c r="J15" s="47">
        <f t="shared" ref="J15:J27" si="3">(H15+((H15*0.07)*6))/72</f>
        <v>335.277777777778</v>
      </c>
      <c r="K15" s="47">
        <f>H15/36</f>
        <v>472.222222222222</v>
      </c>
      <c r="L15" s="47">
        <f>H15/48</f>
        <v>354.166666666667</v>
      </c>
      <c r="M15" s="47">
        <f>H15/60</f>
        <v>283.333333333333</v>
      </c>
    </row>
    <row r="16" s="1" customFormat="1" spans="2:13">
      <c r="B16" s="10" t="s">
        <v>14</v>
      </c>
      <c r="C16" s="20" t="s">
        <v>32</v>
      </c>
      <c r="D16" s="21">
        <v>5.8</v>
      </c>
      <c r="E16" s="22" t="s">
        <v>33</v>
      </c>
      <c r="F16" s="23" t="s">
        <v>34</v>
      </c>
      <c r="G16" s="24">
        <f>(H16/267)/12</f>
        <v>6.24219725343321</v>
      </c>
      <c r="H16" s="25">
        <v>20000</v>
      </c>
      <c r="I16" s="47">
        <f t="shared" ref="I16:I27" si="4">(H16+((H16*0.06)*5))/60</f>
        <v>433.333333333333</v>
      </c>
      <c r="J16" s="47">
        <f t="shared" si="3"/>
        <v>394.444444444444</v>
      </c>
      <c r="K16" s="47">
        <f t="shared" ref="K16:K27" si="5">H16/36</f>
        <v>555.555555555556</v>
      </c>
      <c r="L16" s="47">
        <f t="shared" ref="L16:L27" si="6">H16/48</f>
        <v>416.666666666667</v>
      </c>
      <c r="M16" s="47">
        <f t="shared" ref="M16:M27" si="7">H16/60</f>
        <v>333.333333333333</v>
      </c>
    </row>
    <row r="17" s="1" customFormat="1" spans="2:13">
      <c r="B17" s="10" t="s">
        <v>14</v>
      </c>
      <c r="C17" s="20" t="s">
        <v>35</v>
      </c>
      <c r="D17" s="21">
        <v>6.9</v>
      </c>
      <c r="E17" s="22" t="s">
        <v>36</v>
      </c>
      <c r="F17" s="23" t="s">
        <v>37</v>
      </c>
      <c r="G17" s="24">
        <f>(H17/320)/12</f>
        <v>6.25</v>
      </c>
      <c r="H17" s="25">
        <v>24000</v>
      </c>
      <c r="I17" s="47">
        <f t="shared" si="4"/>
        <v>520</v>
      </c>
      <c r="J17" s="47">
        <f t="shared" si="3"/>
        <v>473.333333333333</v>
      </c>
      <c r="K17" s="47">
        <f t="shared" si="5"/>
        <v>666.666666666667</v>
      </c>
      <c r="L17" s="47">
        <f t="shared" si="6"/>
        <v>500</v>
      </c>
      <c r="M17" s="47">
        <f t="shared" si="7"/>
        <v>400</v>
      </c>
    </row>
    <row r="18" s="1" customFormat="1" spans="2:13">
      <c r="B18" s="23" t="s">
        <v>19</v>
      </c>
      <c r="C18" s="20" t="s">
        <v>38</v>
      </c>
      <c r="D18" s="21">
        <v>7.5</v>
      </c>
      <c r="E18" s="22" t="s">
        <v>39</v>
      </c>
      <c r="F18" s="23" t="s">
        <v>40</v>
      </c>
      <c r="G18" s="24">
        <f>(H18/350)/12</f>
        <v>6.19047619047619</v>
      </c>
      <c r="H18" s="25">
        <v>26000</v>
      </c>
      <c r="I18" s="47">
        <f t="shared" si="4"/>
        <v>563.333333333333</v>
      </c>
      <c r="J18" s="47">
        <f t="shared" si="3"/>
        <v>512.777777777778</v>
      </c>
      <c r="K18" s="47">
        <f t="shared" si="5"/>
        <v>722.222222222222</v>
      </c>
      <c r="L18" s="47">
        <f t="shared" si="6"/>
        <v>541.666666666667</v>
      </c>
      <c r="M18" s="47">
        <f t="shared" si="7"/>
        <v>433.333333333333</v>
      </c>
    </row>
    <row r="19" s="1" customFormat="1" spans="2:13">
      <c r="B19" s="23" t="s">
        <v>19</v>
      </c>
      <c r="C19" s="20" t="s">
        <v>41</v>
      </c>
      <c r="D19" s="21">
        <v>8.6</v>
      </c>
      <c r="E19" s="22" t="s">
        <v>42</v>
      </c>
      <c r="F19" s="23" t="s">
        <v>43</v>
      </c>
      <c r="G19" s="24">
        <f>(H19/405)/12</f>
        <v>6.17283950617284</v>
      </c>
      <c r="H19" s="25">
        <v>30000</v>
      </c>
      <c r="I19" s="47">
        <f t="shared" si="4"/>
        <v>650</v>
      </c>
      <c r="J19" s="47">
        <f t="shared" si="3"/>
        <v>591.666666666667</v>
      </c>
      <c r="K19" s="47">
        <f t="shared" si="5"/>
        <v>833.333333333333</v>
      </c>
      <c r="L19" s="47">
        <f t="shared" si="6"/>
        <v>625</v>
      </c>
      <c r="M19" s="47">
        <f t="shared" si="7"/>
        <v>500</v>
      </c>
    </row>
    <row r="20" s="1" customFormat="1" spans="2:13">
      <c r="B20" s="23" t="s">
        <v>19</v>
      </c>
      <c r="C20" s="20" t="s">
        <v>44</v>
      </c>
      <c r="D20" s="21">
        <v>9.8</v>
      </c>
      <c r="E20" s="22" t="s">
        <v>45</v>
      </c>
      <c r="F20" s="23" t="s">
        <v>46</v>
      </c>
      <c r="G20" s="24">
        <f>(H20/450)/12</f>
        <v>6.01851851851852</v>
      </c>
      <c r="H20" s="25">
        <v>32500</v>
      </c>
      <c r="I20" s="47">
        <f t="shared" si="4"/>
        <v>704.166666666667</v>
      </c>
      <c r="J20" s="47">
        <f t="shared" si="3"/>
        <v>640.972222222222</v>
      </c>
      <c r="K20" s="47">
        <f t="shared" si="5"/>
        <v>902.777777777778</v>
      </c>
      <c r="L20" s="47">
        <f t="shared" si="6"/>
        <v>677.083333333333</v>
      </c>
      <c r="M20" s="47">
        <f t="shared" si="7"/>
        <v>541.666666666667</v>
      </c>
    </row>
    <row r="21" s="1" customFormat="1" spans="2:13">
      <c r="B21" s="23" t="s">
        <v>19</v>
      </c>
      <c r="C21" s="20" t="s">
        <v>47</v>
      </c>
      <c r="D21" s="21">
        <v>10.4</v>
      </c>
      <c r="E21" s="22" t="s">
        <v>48</v>
      </c>
      <c r="F21" s="23" t="s">
        <v>49</v>
      </c>
      <c r="G21" s="24">
        <f>(H21/470)/12</f>
        <v>5.93971631205674</v>
      </c>
      <c r="H21" s="25">
        <v>33500</v>
      </c>
      <c r="I21" s="47">
        <f t="shared" si="4"/>
        <v>725.833333333333</v>
      </c>
      <c r="J21" s="47">
        <f t="shared" si="3"/>
        <v>660.694444444444</v>
      </c>
      <c r="K21" s="47">
        <f t="shared" si="5"/>
        <v>930.555555555556</v>
      </c>
      <c r="L21" s="47">
        <f t="shared" si="6"/>
        <v>697.916666666667</v>
      </c>
      <c r="M21" s="47">
        <f t="shared" si="7"/>
        <v>558.333333333333</v>
      </c>
    </row>
    <row r="22" s="1" customFormat="1" spans="2:13">
      <c r="B22" s="23" t="s">
        <v>19</v>
      </c>
      <c r="C22" s="20" t="s">
        <v>50</v>
      </c>
      <c r="D22" s="21">
        <v>11.5</v>
      </c>
      <c r="E22" s="22" t="s">
        <v>51</v>
      </c>
      <c r="F22" s="23" t="s">
        <v>52</v>
      </c>
      <c r="G22" s="24">
        <f>(H22/530)/12</f>
        <v>5.73899371069182</v>
      </c>
      <c r="H22" s="25">
        <v>36500</v>
      </c>
      <c r="I22" s="47">
        <f t="shared" si="4"/>
        <v>790.833333333333</v>
      </c>
      <c r="J22" s="47">
        <f t="shared" si="3"/>
        <v>719.861111111111</v>
      </c>
      <c r="K22" s="47">
        <f t="shared" si="5"/>
        <v>1013.88888888889</v>
      </c>
      <c r="L22" s="47">
        <f t="shared" si="6"/>
        <v>760.416666666667</v>
      </c>
      <c r="M22" s="47">
        <f t="shared" si="7"/>
        <v>608.333333333333</v>
      </c>
    </row>
    <row r="23" s="1" customFormat="1" spans="2:13">
      <c r="B23" s="23" t="s">
        <v>19</v>
      </c>
      <c r="C23" s="20" t="s">
        <v>53</v>
      </c>
      <c r="D23" s="21">
        <v>12.7</v>
      </c>
      <c r="E23" s="22" t="s">
        <v>54</v>
      </c>
      <c r="F23" s="23" t="s">
        <v>55</v>
      </c>
      <c r="G23" s="24">
        <f>(H23/580)/12</f>
        <v>5.74712643678161</v>
      </c>
      <c r="H23" s="25">
        <v>40000</v>
      </c>
      <c r="I23" s="47">
        <f t="shared" si="4"/>
        <v>866.666666666667</v>
      </c>
      <c r="J23" s="47">
        <f t="shared" si="3"/>
        <v>788.888888888889</v>
      </c>
      <c r="K23" s="47">
        <f t="shared" si="5"/>
        <v>1111.11111111111</v>
      </c>
      <c r="L23" s="47">
        <f t="shared" si="6"/>
        <v>833.333333333333</v>
      </c>
      <c r="M23" s="47">
        <f t="shared" si="7"/>
        <v>666.666666666667</v>
      </c>
    </row>
    <row r="24" s="1" customFormat="1" spans="2:13">
      <c r="B24" s="23" t="s">
        <v>19</v>
      </c>
      <c r="C24" s="20" t="s">
        <v>56</v>
      </c>
      <c r="D24" s="21">
        <v>13.8</v>
      </c>
      <c r="E24" s="22" t="s">
        <v>57</v>
      </c>
      <c r="F24" s="23" t="s">
        <v>58</v>
      </c>
      <c r="G24" s="24">
        <f>(H24/720)/12</f>
        <v>4.86111111111111</v>
      </c>
      <c r="H24" s="25">
        <v>42000</v>
      </c>
      <c r="I24" s="47">
        <f t="shared" si="4"/>
        <v>910</v>
      </c>
      <c r="J24" s="47">
        <f t="shared" si="3"/>
        <v>828.333333333333</v>
      </c>
      <c r="K24" s="47">
        <f t="shared" si="5"/>
        <v>1166.66666666667</v>
      </c>
      <c r="L24" s="47">
        <f t="shared" si="6"/>
        <v>875</v>
      </c>
      <c r="M24" s="47">
        <f t="shared" si="7"/>
        <v>700</v>
      </c>
    </row>
    <row r="25" s="1" customFormat="1" spans="2:13">
      <c r="B25" s="23" t="s">
        <v>19</v>
      </c>
      <c r="C25" s="20" t="s">
        <v>59</v>
      </c>
      <c r="D25" s="21">
        <v>15</v>
      </c>
      <c r="E25" s="22" t="s">
        <v>60</v>
      </c>
      <c r="F25" s="23" t="s">
        <v>61</v>
      </c>
      <c r="G25" s="24">
        <f>(H25/800)/12</f>
        <v>4.6875</v>
      </c>
      <c r="H25" s="25">
        <v>45000</v>
      </c>
      <c r="I25" s="47">
        <f t="shared" si="4"/>
        <v>975</v>
      </c>
      <c r="J25" s="47">
        <f t="shared" si="3"/>
        <v>887.5</v>
      </c>
      <c r="K25" s="47">
        <f t="shared" si="5"/>
        <v>1250</v>
      </c>
      <c r="L25" s="47">
        <f t="shared" si="6"/>
        <v>937.5</v>
      </c>
      <c r="M25" s="47">
        <f t="shared" si="7"/>
        <v>750</v>
      </c>
    </row>
    <row r="26" s="1" customFormat="1" ht="15" customHeight="1" spans="2:13">
      <c r="B26" s="23" t="s">
        <v>19</v>
      </c>
      <c r="C26" s="20" t="s">
        <v>62</v>
      </c>
      <c r="D26" s="21">
        <v>15.5</v>
      </c>
      <c r="E26" s="22" t="s">
        <v>63</v>
      </c>
      <c r="F26" s="23" t="s">
        <v>64</v>
      </c>
      <c r="G26" s="24">
        <f>(H26/1000)/12</f>
        <v>3.83333333333333</v>
      </c>
      <c r="H26" s="25">
        <v>46000</v>
      </c>
      <c r="I26" s="47">
        <f t="shared" si="4"/>
        <v>996.666666666667</v>
      </c>
      <c r="J26" s="47">
        <f t="shared" si="3"/>
        <v>907.222222222222</v>
      </c>
      <c r="K26" s="47">
        <f t="shared" si="5"/>
        <v>1277.77777777778</v>
      </c>
      <c r="L26" s="47">
        <f t="shared" si="6"/>
        <v>958.333333333333</v>
      </c>
      <c r="M26" s="47">
        <f t="shared" si="7"/>
        <v>766.666666666667</v>
      </c>
    </row>
    <row r="27" s="1" customFormat="1" ht="15" customHeight="1" spans="2:13">
      <c r="B27" s="23" t="s">
        <v>19</v>
      </c>
      <c r="C27" s="20" t="s">
        <v>65</v>
      </c>
      <c r="D27" s="21">
        <v>16.7</v>
      </c>
      <c r="E27" s="22" t="s">
        <v>66</v>
      </c>
      <c r="F27" s="23" t="s">
        <v>67</v>
      </c>
      <c r="G27" s="24">
        <f>(H27/1100)/12</f>
        <v>3.75</v>
      </c>
      <c r="H27" s="25">
        <v>49500</v>
      </c>
      <c r="I27" s="47">
        <f t="shared" si="4"/>
        <v>1072.5</v>
      </c>
      <c r="J27" s="47">
        <f t="shared" si="3"/>
        <v>976.25</v>
      </c>
      <c r="K27" s="47">
        <f t="shared" si="5"/>
        <v>1375</v>
      </c>
      <c r="L27" s="47">
        <f t="shared" si="6"/>
        <v>1031.25</v>
      </c>
      <c r="M27" s="47">
        <f t="shared" si="7"/>
        <v>825</v>
      </c>
    </row>
    <row r="29" spans="2:3">
      <c r="B29" s="26" t="s">
        <v>68</v>
      </c>
      <c r="C29" s="26"/>
    </row>
    <row r="30" spans="2:13">
      <c r="B30" s="27" t="s">
        <v>1</v>
      </c>
      <c r="C30" s="28" t="s">
        <v>2</v>
      </c>
      <c r="D30" s="29" t="s">
        <v>3</v>
      </c>
      <c r="E30" s="29" t="s">
        <v>4</v>
      </c>
      <c r="F30" s="28" t="s">
        <v>5</v>
      </c>
      <c r="G30" s="28" t="s">
        <v>6</v>
      </c>
      <c r="H30" s="28" t="s">
        <v>7</v>
      </c>
      <c r="I30" s="51" t="s">
        <v>8</v>
      </c>
      <c r="J30" s="52"/>
      <c r="K30" s="52"/>
      <c r="L30" s="52"/>
      <c r="M30" s="53"/>
    </row>
    <row r="31" spans="2:13">
      <c r="B31" s="27"/>
      <c r="C31" s="30"/>
      <c r="D31" s="31"/>
      <c r="E31" s="31"/>
      <c r="F31" s="30"/>
      <c r="G31" s="30"/>
      <c r="H31" s="30"/>
      <c r="I31" s="27" t="s">
        <v>9</v>
      </c>
      <c r="J31" s="27" t="s">
        <v>10</v>
      </c>
      <c r="K31" s="27" t="s">
        <v>11</v>
      </c>
      <c r="L31" s="27" t="s">
        <v>12</v>
      </c>
      <c r="M31" s="27" t="s">
        <v>13</v>
      </c>
    </row>
    <row r="32" s="1" customFormat="1" spans="2:13">
      <c r="B32" s="23" t="s">
        <v>69</v>
      </c>
      <c r="C32" s="20" t="s">
        <v>70</v>
      </c>
      <c r="D32" s="23">
        <v>4.6</v>
      </c>
      <c r="E32" s="22" t="s">
        <v>71</v>
      </c>
      <c r="F32" s="23" t="s">
        <v>72</v>
      </c>
      <c r="G32" s="24">
        <f>(H32/200)/12</f>
        <v>7.08333333333333</v>
      </c>
      <c r="H32" s="25">
        <v>17000</v>
      </c>
      <c r="I32" s="47">
        <f>(H32+((H32*0.06)*5))/60</f>
        <v>368.333333333333</v>
      </c>
      <c r="J32" s="47">
        <f t="shared" ref="J32:J44" si="8">(H32+((H32*0.07)*6))/72</f>
        <v>335.277777777778</v>
      </c>
      <c r="K32" s="47">
        <f>H32/36</f>
        <v>472.222222222222</v>
      </c>
      <c r="L32" s="47">
        <f>H32/48</f>
        <v>354.166666666667</v>
      </c>
      <c r="M32" s="47">
        <f>H32/60</f>
        <v>283.333333333333</v>
      </c>
    </row>
    <row r="33" s="1" customFormat="1" spans="2:13">
      <c r="B33" s="23" t="s">
        <v>69</v>
      </c>
      <c r="C33" s="20" t="s">
        <v>73</v>
      </c>
      <c r="D33" s="23">
        <v>5.8</v>
      </c>
      <c r="E33" s="22" t="s">
        <v>74</v>
      </c>
      <c r="F33" s="23" t="s">
        <v>75</v>
      </c>
      <c r="G33" s="24">
        <f>(H33/267)/12</f>
        <v>6.08614232209738</v>
      </c>
      <c r="H33" s="25">
        <v>19500</v>
      </c>
      <c r="I33" s="47">
        <f t="shared" ref="I33:I44" si="9">(H33+((H33*0.06)*5))/60</f>
        <v>422.5</v>
      </c>
      <c r="J33" s="47">
        <f t="shared" si="8"/>
        <v>384.583333333333</v>
      </c>
      <c r="K33" s="47">
        <f t="shared" ref="K33:K44" si="10">H33/36</f>
        <v>541.666666666667</v>
      </c>
      <c r="L33" s="47">
        <f t="shared" ref="L33:L44" si="11">H33/48</f>
        <v>406.25</v>
      </c>
      <c r="M33" s="47">
        <f t="shared" ref="M33:M44" si="12">H33/60</f>
        <v>325</v>
      </c>
    </row>
    <row r="34" s="1" customFormat="1" spans="2:13">
      <c r="B34" s="23" t="s">
        <v>69</v>
      </c>
      <c r="C34" s="20" t="s">
        <v>76</v>
      </c>
      <c r="D34" s="23">
        <v>6.9</v>
      </c>
      <c r="E34" s="22" t="s">
        <v>77</v>
      </c>
      <c r="F34" s="23" t="s">
        <v>78</v>
      </c>
      <c r="G34" s="24">
        <f>(H34/320)/12</f>
        <v>5.59895833333333</v>
      </c>
      <c r="H34" s="25">
        <v>21500</v>
      </c>
      <c r="I34" s="47">
        <f t="shared" si="9"/>
        <v>465.833333333333</v>
      </c>
      <c r="J34" s="47">
        <f t="shared" si="8"/>
        <v>424.027777777778</v>
      </c>
      <c r="K34" s="47">
        <f t="shared" si="10"/>
        <v>597.222222222222</v>
      </c>
      <c r="L34" s="47">
        <f t="shared" si="11"/>
        <v>447.916666666667</v>
      </c>
      <c r="M34" s="47">
        <f t="shared" si="12"/>
        <v>358.333333333333</v>
      </c>
    </row>
    <row r="35" s="1" customFormat="1" spans="2:13">
      <c r="B35" s="23" t="s">
        <v>69</v>
      </c>
      <c r="C35" s="20" t="s">
        <v>79</v>
      </c>
      <c r="D35" s="23">
        <v>7.5</v>
      </c>
      <c r="E35" s="22" t="s">
        <v>80</v>
      </c>
      <c r="F35" s="23" t="s">
        <v>81</v>
      </c>
      <c r="G35" s="24">
        <f>(H35/350)/12</f>
        <v>5.59523809523809</v>
      </c>
      <c r="H35" s="25">
        <v>23500</v>
      </c>
      <c r="I35" s="47">
        <f t="shared" si="9"/>
        <v>509.166666666667</v>
      </c>
      <c r="J35" s="47">
        <f t="shared" si="8"/>
        <v>463.472222222222</v>
      </c>
      <c r="K35" s="47">
        <f t="shared" si="10"/>
        <v>652.777777777778</v>
      </c>
      <c r="L35" s="47">
        <f t="shared" si="11"/>
        <v>489.583333333333</v>
      </c>
      <c r="M35" s="47">
        <f t="shared" si="12"/>
        <v>391.666666666667</v>
      </c>
    </row>
    <row r="36" s="1" customFormat="1" spans="2:13">
      <c r="B36" s="23" t="s">
        <v>19</v>
      </c>
      <c r="C36" s="20" t="s">
        <v>82</v>
      </c>
      <c r="D36" s="23">
        <v>8.6</v>
      </c>
      <c r="E36" s="22" t="s">
        <v>83</v>
      </c>
      <c r="F36" s="23" t="s">
        <v>84</v>
      </c>
      <c r="G36" s="24">
        <f>(H36/405)/12</f>
        <v>5.55555555555556</v>
      </c>
      <c r="H36" s="25">
        <v>27000</v>
      </c>
      <c r="I36" s="47">
        <f t="shared" si="9"/>
        <v>585</v>
      </c>
      <c r="J36" s="47">
        <f t="shared" si="8"/>
        <v>532.5</v>
      </c>
      <c r="K36" s="47">
        <f t="shared" si="10"/>
        <v>750</v>
      </c>
      <c r="L36" s="47">
        <f t="shared" si="11"/>
        <v>562.5</v>
      </c>
      <c r="M36" s="47">
        <f t="shared" si="12"/>
        <v>450</v>
      </c>
    </row>
    <row r="37" s="1" customFormat="1" spans="2:13">
      <c r="B37" s="23" t="s">
        <v>19</v>
      </c>
      <c r="C37" s="20" t="s">
        <v>85</v>
      </c>
      <c r="D37" s="23">
        <v>9.8</v>
      </c>
      <c r="E37" s="22" t="s">
        <v>86</v>
      </c>
      <c r="F37" s="23" t="s">
        <v>87</v>
      </c>
      <c r="G37" s="24">
        <f>(H37/450)/12</f>
        <v>5.46296296296296</v>
      </c>
      <c r="H37" s="25">
        <v>29500</v>
      </c>
      <c r="I37" s="47">
        <f t="shared" si="9"/>
        <v>639.166666666667</v>
      </c>
      <c r="J37" s="47">
        <f t="shared" si="8"/>
        <v>581.805555555556</v>
      </c>
      <c r="K37" s="47">
        <f t="shared" si="10"/>
        <v>819.444444444444</v>
      </c>
      <c r="L37" s="47">
        <f t="shared" si="11"/>
        <v>614.583333333333</v>
      </c>
      <c r="M37" s="47">
        <f t="shared" si="12"/>
        <v>491.666666666667</v>
      </c>
    </row>
    <row r="38" s="1" customFormat="1" ht="15" customHeight="1" spans="2:13">
      <c r="B38" s="23" t="s">
        <v>19</v>
      </c>
      <c r="C38" s="20" t="s">
        <v>88</v>
      </c>
      <c r="D38" s="23">
        <v>10.4</v>
      </c>
      <c r="E38" s="22" t="s">
        <v>89</v>
      </c>
      <c r="F38" s="23" t="s">
        <v>90</v>
      </c>
      <c r="G38" s="24">
        <f>(H38/470)/12</f>
        <v>5.67375886524823</v>
      </c>
      <c r="H38" s="25">
        <v>32000</v>
      </c>
      <c r="I38" s="47">
        <f t="shared" si="9"/>
        <v>693.333333333333</v>
      </c>
      <c r="J38" s="47">
        <f t="shared" si="8"/>
        <v>631.111111111111</v>
      </c>
      <c r="K38" s="47">
        <f t="shared" si="10"/>
        <v>888.888888888889</v>
      </c>
      <c r="L38" s="47">
        <f t="shared" si="11"/>
        <v>666.666666666667</v>
      </c>
      <c r="M38" s="47">
        <f t="shared" si="12"/>
        <v>533.333333333333</v>
      </c>
    </row>
    <row r="39" s="1" customFormat="1" ht="15" customHeight="1" spans="2:13">
      <c r="B39" s="23" t="s">
        <v>19</v>
      </c>
      <c r="C39" s="20" t="s">
        <v>91</v>
      </c>
      <c r="D39" s="23">
        <v>11.5</v>
      </c>
      <c r="E39" s="22" t="s">
        <v>92</v>
      </c>
      <c r="F39" s="23" t="s">
        <v>93</v>
      </c>
      <c r="G39" s="24">
        <f>(H39/530)/12</f>
        <v>5.34591194968553</v>
      </c>
      <c r="H39" s="25">
        <v>34000</v>
      </c>
      <c r="I39" s="47">
        <f t="shared" si="9"/>
        <v>736.666666666667</v>
      </c>
      <c r="J39" s="47">
        <f t="shared" si="8"/>
        <v>670.555555555556</v>
      </c>
      <c r="K39" s="47">
        <f t="shared" si="10"/>
        <v>944.444444444444</v>
      </c>
      <c r="L39" s="47">
        <f t="shared" si="11"/>
        <v>708.333333333333</v>
      </c>
      <c r="M39" s="47">
        <f t="shared" si="12"/>
        <v>566.666666666667</v>
      </c>
    </row>
    <row r="40" s="1" customFormat="1" ht="15" customHeight="1" spans="2:13">
      <c r="B40" s="23" t="s">
        <v>19</v>
      </c>
      <c r="C40" s="20" t="s">
        <v>94</v>
      </c>
      <c r="D40" s="23">
        <v>12.7</v>
      </c>
      <c r="E40" s="22" t="s">
        <v>95</v>
      </c>
      <c r="F40" s="23" t="s">
        <v>96</v>
      </c>
      <c r="G40" s="24">
        <f>(H40/580)/12</f>
        <v>5.17241379310345</v>
      </c>
      <c r="H40" s="25">
        <v>36000</v>
      </c>
      <c r="I40" s="47">
        <f t="shared" si="9"/>
        <v>780</v>
      </c>
      <c r="J40" s="47">
        <f t="shared" si="8"/>
        <v>710</v>
      </c>
      <c r="K40" s="47">
        <f t="shared" si="10"/>
        <v>1000</v>
      </c>
      <c r="L40" s="47">
        <f t="shared" si="11"/>
        <v>750</v>
      </c>
      <c r="M40" s="47">
        <f t="shared" si="12"/>
        <v>600</v>
      </c>
    </row>
    <row r="41" s="1" customFormat="1" spans="2:13">
      <c r="B41" s="23" t="s">
        <v>19</v>
      </c>
      <c r="C41" s="20" t="s">
        <v>97</v>
      </c>
      <c r="D41" s="23">
        <v>13.8</v>
      </c>
      <c r="E41" s="22" t="s">
        <v>98</v>
      </c>
      <c r="F41" s="23" t="s">
        <v>99</v>
      </c>
      <c r="G41" s="24">
        <f>(H41/720)/12</f>
        <v>4.57175925925926</v>
      </c>
      <c r="H41" s="25">
        <v>39500</v>
      </c>
      <c r="I41" s="47">
        <f t="shared" si="9"/>
        <v>855.833333333333</v>
      </c>
      <c r="J41" s="47">
        <f t="shared" si="8"/>
        <v>779.027777777778</v>
      </c>
      <c r="K41" s="47">
        <f t="shared" si="10"/>
        <v>1097.22222222222</v>
      </c>
      <c r="L41" s="47">
        <f t="shared" si="11"/>
        <v>822.916666666667</v>
      </c>
      <c r="M41" s="47">
        <f t="shared" si="12"/>
        <v>658.333333333333</v>
      </c>
    </row>
    <row r="42" s="1" customFormat="1" spans="2:13">
      <c r="B42" s="23" t="s">
        <v>19</v>
      </c>
      <c r="C42" s="20" t="s">
        <v>100</v>
      </c>
      <c r="D42" s="23">
        <v>15</v>
      </c>
      <c r="E42" s="22" t="s">
        <v>101</v>
      </c>
      <c r="F42" s="23" t="s">
        <v>102</v>
      </c>
      <c r="G42" s="24">
        <f>(H42/800)/12</f>
        <v>4.53125</v>
      </c>
      <c r="H42" s="25">
        <v>43500</v>
      </c>
      <c r="I42" s="47">
        <f t="shared" si="9"/>
        <v>942.5</v>
      </c>
      <c r="J42" s="47">
        <f t="shared" si="8"/>
        <v>857.916666666667</v>
      </c>
      <c r="K42" s="47">
        <f t="shared" si="10"/>
        <v>1208.33333333333</v>
      </c>
      <c r="L42" s="47">
        <f t="shared" si="11"/>
        <v>906.25</v>
      </c>
      <c r="M42" s="47">
        <f t="shared" si="12"/>
        <v>725</v>
      </c>
    </row>
    <row r="43" s="2" customFormat="1" ht="15" customHeight="1" spans="2:13">
      <c r="B43" s="23" t="s">
        <v>19</v>
      </c>
      <c r="C43" s="20" t="s">
        <v>103</v>
      </c>
      <c r="D43" s="23">
        <v>15.5</v>
      </c>
      <c r="E43" s="22" t="s">
        <v>104</v>
      </c>
      <c r="F43" s="23" t="s">
        <v>105</v>
      </c>
      <c r="G43" s="24">
        <f>(H43/1000)/12</f>
        <v>3.875</v>
      </c>
      <c r="H43" s="25">
        <v>46500</v>
      </c>
      <c r="I43" s="47">
        <f t="shared" si="9"/>
        <v>1007.5</v>
      </c>
      <c r="J43" s="47">
        <f t="shared" si="8"/>
        <v>917.083333333333</v>
      </c>
      <c r="K43" s="47">
        <f t="shared" si="10"/>
        <v>1291.66666666667</v>
      </c>
      <c r="L43" s="47">
        <f t="shared" si="11"/>
        <v>968.75</v>
      </c>
      <c r="M43" s="47">
        <f t="shared" si="12"/>
        <v>775</v>
      </c>
    </row>
    <row r="44" s="2" customFormat="1" ht="15" customHeight="1" spans="2:13">
      <c r="B44" s="23" t="s">
        <v>19</v>
      </c>
      <c r="C44" s="20" t="s">
        <v>106</v>
      </c>
      <c r="D44" s="23">
        <v>16.7</v>
      </c>
      <c r="E44" s="22" t="s">
        <v>107</v>
      </c>
      <c r="F44" s="23" t="s">
        <v>108</v>
      </c>
      <c r="G44" s="24">
        <f>(H44/1100)/12</f>
        <v>3.75</v>
      </c>
      <c r="H44" s="25">
        <v>49500</v>
      </c>
      <c r="I44" s="47">
        <f t="shared" si="9"/>
        <v>1072.5</v>
      </c>
      <c r="J44" s="47">
        <f t="shared" si="8"/>
        <v>976.25</v>
      </c>
      <c r="K44" s="47">
        <f t="shared" si="10"/>
        <v>1375</v>
      </c>
      <c r="L44" s="47">
        <f t="shared" si="11"/>
        <v>1031.25</v>
      </c>
      <c r="M44" s="47">
        <f t="shared" si="12"/>
        <v>825</v>
      </c>
    </row>
    <row r="45" s="2" customFormat="1" ht="15" customHeight="1" spans="2:13">
      <c r="B45" s="32"/>
      <c r="C45" s="33"/>
      <c r="D45" s="34"/>
      <c r="E45" s="35"/>
      <c r="F45" s="34"/>
      <c r="G45" s="36"/>
      <c r="H45" s="37"/>
      <c r="I45" s="54"/>
      <c r="J45" s="54"/>
      <c r="K45" s="54"/>
      <c r="L45" s="54"/>
      <c r="M45" s="54"/>
    </row>
    <row r="46" spans="2:3">
      <c r="B46" s="26" t="s">
        <v>109</v>
      </c>
      <c r="C46" s="26"/>
    </row>
    <row r="47" spans="2:13">
      <c r="B47" s="38" t="s">
        <v>1</v>
      </c>
      <c r="C47" s="39" t="s">
        <v>2</v>
      </c>
      <c r="D47" s="40" t="s">
        <v>3</v>
      </c>
      <c r="E47" s="40" t="s">
        <v>4</v>
      </c>
      <c r="F47" s="39" t="s">
        <v>5</v>
      </c>
      <c r="G47" s="39" t="s">
        <v>6</v>
      </c>
      <c r="H47" s="39" t="s">
        <v>7</v>
      </c>
      <c r="I47" s="55" t="s">
        <v>8</v>
      </c>
      <c r="J47" s="56"/>
      <c r="K47" s="56"/>
      <c r="L47" s="56"/>
      <c r="M47" s="57"/>
    </row>
    <row r="48" spans="2:13">
      <c r="B48" s="38"/>
      <c r="C48" s="41"/>
      <c r="D48" s="42"/>
      <c r="E48" s="42"/>
      <c r="F48" s="41"/>
      <c r="G48" s="41"/>
      <c r="H48" s="41"/>
      <c r="I48" s="38" t="s">
        <v>9</v>
      </c>
      <c r="J48" s="38" t="s">
        <v>10</v>
      </c>
      <c r="K48" s="38" t="s">
        <v>11</v>
      </c>
      <c r="L48" s="38" t="s">
        <v>12</v>
      </c>
      <c r="M48" s="38" t="s">
        <v>13</v>
      </c>
    </row>
    <row r="49" s="1" customFormat="1" spans="2:13">
      <c r="B49" s="23" t="s">
        <v>69</v>
      </c>
      <c r="C49" s="20" t="s">
        <v>110</v>
      </c>
      <c r="D49" s="21">
        <v>3.9</v>
      </c>
      <c r="E49" s="22" t="s">
        <v>111</v>
      </c>
      <c r="F49" s="23" t="s">
        <v>112</v>
      </c>
      <c r="G49" s="23">
        <v>7.64</v>
      </c>
      <c r="H49" s="25">
        <v>20000</v>
      </c>
      <c r="I49" s="47">
        <f>(H49+((H49*0.06)*5))/60</f>
        <v>433.333333333333</v>
      </c>
      <c r="J49" s="47">
        <f t="shared" ref="J49:J62" si="13">(H49+((H49*0.07)*6))/72</f>
        <v>394.444444444444</v>
      </c>
      <c r="K49" s="47">
        <f>H49/36</f>
        <v>555.555555555556</v>
      </c>
      <c r="L49" s="47">
        <f>H49/48</f>
        <v>416.666666666667</v>
      </c>
      <c r="M49" s="47">
        <f>H49/60</f>
        <v>333.333333333333</v>
      </c>
    </row>
    <row r="50" s="1" customFormat="1" spans="2:13">
      <c r="B50" s="23" t="s">
        <v>69</v>
      </c>
      <c r="C50" s="20" t="s">
        <v>113</v>
      </c>
      <c r="D50" s="21">
        <v>5</v>
      </c>
      <c r="E50" s="22" t="s">
        <v>74</v>
      </c>
      <c r="F50" s="23" t="s">
        <v>114</v>
      </c>
      <c r="G50" s="23">
        <v>7.41</v>
      </c>
      <c r="H50" s="25">
        <v>26000</v>
      </c>
      <c r="I50" s="47">
        <f t="shared" ref="I50:I62" si="14">(H50+((H50*0.06)*5))/60</f>
        <v>563.333333333333</v>
      </c>
      <c r="J50" s="47">
        <f t="shared" si="13"/>
        <v>512.777777777778</v>
      </c>
      <c r="K50" s="47">
        <f t="shared" ref="K50:K62" si="15">H50/36</f>
        <v>722.222222222222</v>
      </c>
      <c r="L50" s="47">
        <f t="shared" ref="L50:L62" si="16">H50/48</f>
        <v>541.666666666667</v>
      </c>
      <c r="M50" s="47">
        <f t="shared" ref="M50:M62" si="17">H50/60</f>
        <v>433.333333333333</v>
      </c>
    </row>
    <row r="51" s="1" customFormat="1" spans="2:13">
      <c r="B51" s="23" t="s">
        <v>69</v>
      </c>
      <c r="C51" s="20" t="s">
        <v>115</v>
      </c>
      <c r="D51" s="21">
        <v>6.1</v>
      </c>
      <c r="E51" s="22" t="s">
        <v>77</v>
      </c>
      <c r="F51" s="23" t="s">
        <v>116</v>
      </c>
      <c r="G51" s="23">
        <v>7.28</v>
      </c>
      <c r="H51" s="25">
        <v>31500</v>
      </c>
      <c r="I51" s="47">
        <f t="shared" si="14"/>
        <v>682.5</v>
      </c>
      <c r="J51" s="47">
        <f t="shared" si="13"/>
        <v>621.25</v>
      </c>
      <c r="K51" s="47">
        <f t="shared" si="15"/>
        <v>875</v>
      </c>
      <c r="L51" s="47">
        <f t="shared" si="16"/>
        <v>656.25</v>
      </c>
      <c r="M51" s="47">
        <f t="shared" si="17"/>
        <v>525</v>
      </c>
    </row>
    <row r="52" s="1" customFormat="1" spans="2:13">
      <c r="B52" s="23" t="s">
        <v>19</v>
      </c>
      <c r="C52" s="20" t="s">
        <v>117</v>
      </c>
      <c r="D52" s="21">
        <v>7.2</v>
      </c>
      <c r="E52" s="23" t="s">
        <v>118</v>
      </c>
      <c r="F52" s="23" t="s">
        <v>119</v>
      </c>
      <c r="G52" s="23">
        <v>6.57</v>
      </c>
      <c r="H52" s="25">
        <v>36000</v>
      </c>
      <c r="I52" s="47">
        <f t="shared" si="14"/>
        <v>780</v>
      </c>
      <c r="J52" s="47">
        <f t="shared" si="13"/>
        <v>710</v>
      </c>
      <c r="K52" s="47">
        <f t="shared" si="15"/>
        <v>1000</v>
      </c>
      <c r="L52" s="47">
        <f t="shared" si="16"/>
        <v>750</v>
      </c>
      <c r="M52" s="47">
        <f t="shared" si="17"/>
        <v>600</v>
      </c>
    </row>
    <row r="53" s="1" customFormat="1" spans="2:13">
      <c r="B53" s="23" t="s">
        <v>19</v>
      </c>
      <c r="C53" s="20" t="s">
        <v>120</v>
      </c>
      <c r="D53" s="21">
        <v>8.3</v>
      </c>
      <c r="E53" s="23" t="s">
        <v>121</v>
      </c>
      <c r="F53" s="23" t="s">
        <v>122</v>
      </c>
      <c r="G53" s="23">
        <v>6.36</v>
      </c>
      <c r="H53" s="25">
        <v>40500</v>
      </c>
      <c r="I53" s="47">
        <f t="shared" si="14"/>
        <v>877.5</v>
      </c>
      <c r="J53" s="47">
        <f t="shared" si="13"/>
        <v>798.75</v>
      </c>
      <c r="K53" s="47">
        <f t="shared" si="15"/>
        <v>1125</v>
      </c>
      <c r="L53" s="47">
        <f t="shared" si="16"/>
        <v>843.75</v>
      </c>
      <c r="M53" s="47">
        <f t="shared" si="17"/>
        <v>675</v>
      </c>
    </row>
    <row r="54" s="1" customFormat="1" spans="2:13">
      <c r="B54" s="23" t="s">
        <v>19</v>
      </c>
      <c r="C54" s="20" t="s">
        <v>123</v>
      </c>
      <c r="D54" s="21">
        <v>9.4</v>
      </c>
      <c r="E54" s="23" t="s">
        <v>124</v>
      </c>
      <c r="F54" s="23" t="s">
        <v>125</v>
      </c>
      <c r="G54" s="23">
        <v>6.19</v>
      </c>
      <c r="H54" s="25">
        <v>44500</v>
      </c>
      <c r="I54" s="47">
        <f t="shared" si="14"/>
        <v>964.166666666667</v>
      </c>
      <c r="J54" s="47">
        <f t="shared" si="13"/>
        <v>877.638888888889</v>
      </c>
      <c r="K54" s="47">
        <f t="shared" si="15"/>
        <v>1236.11111111111</v>
      </c>
      <c r="L54" s="47">
        <f t="shared" si="16"/>
        <v>927.083333333333</v>
      </c>
      <c r="M54" s="47">
        <f t="shared" si="17"/>
        <v>741.666666666667</v>
      </c>
    </row>
    <row r="55" s="1" customFormat="1" ht="15" customHeight="1" spans="2:13">
      <c r="B55" s="23" t="s">
        <v>19</v>
      </c>
      <c r="C55" s="20" t="s">
        <v>126</v>
      </c>
      <c r="D55" s="21">
        <v>10.5</v>
      </c>
      <c r="E55" s="23" t="s">
        <v>127</v>
      </c>
      <c r="F55" s="23" t="s">
        <v>93</v>
      </c>
      <c r="G55" s="23">
        <v>6</v>
      </c>
      <c r="H55" s="25">
        <v>48500</v>
      </c>
      <c r="I55" s="47">
        <f t="shared" si="14"/>
        <v>1050.83333333333</v>
      </c>
      <c r="J55" s="47">
        <f t="shared" si="13"/>
        <v>956.527777777778</v>
      </c>
      <c r="K55" s="47">
        <f t="shared" si="15"/>
        <v>1347.22222222222</v>
      </c>
      <c r="L55" s="47">
        <f t="shared" si="16"/>
        <v>1010.41666666667</v>
      </c>
      <c r="M55" s="47">
        <f t="shared" si="17"/>
        <v>808.333333333333</v>
      </c>
    </row>
    <row r="56" s="1" customFormat="1" ht="15" customHeight="1" spans="2:13">
      <c r="B56" s="23" t="s">
        <v>19</v>
      </c>
      <c r="C56" s="20" t="s">
        <v>128</v>
      </c>
      <c r="D56" s="21">
        <v>11</v>
      </c>
      <c r="E56" s="23" t="s">
        <v>92</v>
      </c>
      <c r="F56" s="23" t="s">
        <v>129</v>
      </c>
      <c r="G56" s="23">
        <v>6.05</v>
      </c>
      <c r="H56" s="25">
        <v>51000</v>
      </c>
      <c r="I56" s="47">
        <f t="shared" si="14"/>
        <v>1105</v>
      </c>
      <c r="J56" s="47">
        <f t="shared" si="13"/>
        <v>1005.83333333333</v>
      </c>
      <c r="K56" s="47">
        <f t="shared" si="15"/>
        <v>1416.66666666667</v>
      </c>
      <c r="L56" s="47">
        <f t="shared" si="16"/>
        <v>1062.5</v>
      </c>
      <c r="M56" s="47">
        <f t="shared" si="17"/>
        <v>850</v>
      </c>
    </row>
    <row r="57" s="1" customFormat="1" ht="15" customHeight="1" spans="2:13">
      <c r="B57" s="23" t="s">
        <v>19</v>
      </c>
      <c r="C57" s="20" t="s">
        <v>130</v>
      </c>
      <c r="D57" s="21">
        <v>12.1</v>
      </c>
      <c r="E57" s="23" t="s">
        <v>95</v>
      </c>
      <c r="F57" s="23" t="s">
        <v>131</v>
      </c>
      <c r="G57" s="23">
        <v>6.04</v>
      </c>
      <c r="H57" s="25">
        <v>56000</v>
      </c>
      <c r="I57" s="47">
        <f t="shared" si="14"/>
        <v>1213.33333333333</v>
      </c>
      <c r="J57" s="47">
        <f t="shared" si="13"/>
        <v>1104.44444444444</v>
      </c>
      <c r="K57" s="47">
        <f t="shared" si="15"/>
        <v>1555.55555555556</v>
      </c>
      <c r="L57" s="47">
        <f t="shared" si="16"/>
        <v>1166.66666666667</v>
      </c>
      <c r="M57" s="47">
        <f t="shared" si="17"/>
        <v>933.333333333333</v>
      </c>
    </row>
    <row r="58" s="1" customFormat="1" ht="15" customHeight="1" spans="2:13">
      <c r="B58" s="23" t="s">
        <v>19</v>
      </c>
      <c r="C58" s="20" t="s">
        <v>132</v>
      </c>
      <c r="D58" s="21">
        <v>13.2</v>
      </c>
      <c r="E58" s="23" t="s">
        <v>98</v>
      </c>
      <c r="F58" s="23" t="s">
        <v>133</v>
      </c>
      <c r="G58" s="23">
        <v>5.82</v>
      </c>
      <c r="H58" s="25">
        <v>60000</v>
      </c>
      <c r="I58" s="47">
        <f t="shared" si="14"/>
        <v>1300</v>
      </c>
      <c r="J58" s="47">
        <f t="shared" si="13"/>
        <v>1183.33333333333</v>
      </c>
      <c r="K58" s="47">
        <f t="shared" si="15"/>
        <v>1666.66666666667</v>
      </c>
      <c r="L58" s="47">
        <f t="shared" si="16"/>
        <v>1250</v>
      </c>
      <c r="M58" s="47">
        <f t="shared" si="17"/>
        <v>1000</v>
      </c>
    </row>
    <row r="59" s="1" customFormat="1" ht="15" customHeight="1" spans="2:13">
      <c r="B59" s="23" t="s">
        <v>19</v>
      </c>
      <c r="C59" s="20" t="s">
        <v>134</v>
      </c>
      <c r="D59" s="21">
        <v>14.3</v>
      </c>
      <c r="E59" s="23" t="s">
        <v>135</v>
      </c>
      <c r="F59" s="23" t="s">
        <v>136</v>
      </c>
      <c r="G59" s="23">
        <v>5.67</v>
      </c>
      <c r="H59" s="25">
        <v>63000</v>
      </c>
      <c r="I59" s="47">
        <f t="shared" si="14"/>
        <v>1365</v>
      </c>
      <c r="J59" s="47">
        <f t="shared" si="13"/>
        <v>1242.5</v>
      </c>
      <c r="K59" s="47">
        <f t="shared" si="15"/>
        <v>1750</v>
      </c>
      <c r="L59" s="47">
        <f t="shared" si="16"/>
        <v>1312.5</v>
      </c>
      <c r="M59" s="47">
        <f t="shared" si="17"/>
        <v>1050</v>
      </c>
    </row>
    <row r="60" s="1" customFormat="1" ht="15" customHeight="1" spans="2:13">
      <c r="B60" s="23" t="s">
        <v>19</v>
      </c>
      <c r="C60" s="20" t="s">
        <v>137</v>
      </c>
      <c r="D60" s="21">
        <v>14.9</v>
      </c>
      <c r="E60" s="23" t="s">
        <v>104</v>
      </c>
      <c r="F60" s="23" t="s">
        <v>138</v>
      </c>
      <c r="G60" s="23">
        <v>5.54</v>
      </c>
      <c r="H60" s="25">
        <v>64000</v>
      </c>
      <c r="I60" s="47">
        <f t="shared" si="14"/>
        <v>1386.66666666667</v>
      </c>
      <c r="J60" s="47">
        <f t="shared" si="13"/>
        <v>1262.22222222222</v>
      </c>
      <c r="K60" s="47">
        <f t="shared" si="15"/>
        <v>1777.77777777778</v>
      </c>
      <c r="L60" s="47">
        <f t="shared" si="16"/>
        <v>1333.33333333333</v>
      </c>
      <c r="M60" s="47">
        <f t="shared" si="17"/>
        <v>1066.66666666667</v>
      </c>
    </row>
    <row r="61" s="1" customFormat="1" ht="15" customHeight="1" spans="2:13">
      <c r="B61" s="23" t="s">
        <v>19</v>
      </c>
      <c r="C61" s="20" t="s">
        <v>139</v>
      </c>
      <c r="D61" s="21">
        <v>15.4</v>
      </c>
      <c r="E61" s="23" t="s">
        <v>107</v>
      </c>
      <c r="F61" s="23" t="s">
        <v>140</v>
      </c>
      <c r="G61" s="23">
        <v>5.46</v>
      </c>
      <c r="H61" s="25">
        <v>64500</v>
      </c>
      <c r="I61" s="47">
        <f t="shared" si="14"/>
        <v>1397.5</v>
      </c>
      <c r="J61" s="47">
        <f t="shared" si="13"/>
        <v>1272.08333333333</v>
      </c>
      <c r="K61" s="47">
        <f t="shared" si="15"/>
        <v>1791.66666666667</v>
      </c>
      <c r="L61" s="47">
        <f t="shared" si="16"/>
        <v>1343.75</v>
      </c>
      <c r="M61" s="47">
        <f t="shared" si="17"/>
        <v>1075</v>
      </c>
    </row>
    <row r="62" s="1" customFormat="1" ht="15" customHeight="1" spans="2:13">
      <c r="B62" s="23" t="s">
        <v>19</v>
      </c>
      <c r="C62" s="20" t="s">
        <v>141</v>
      </c>
      <c r="D62" s="21">
        <v>16</v>
      </c>
      <c r="E62" s="23" t="s">
        <v>142</v>
      </c>
      <c r="F62" s="23" t="s">
        <v>143</v>
      </c>
      <c r="G62" s="23">
        <v>5.33</v>
      </c>
      <c r="H62" s="25">
        <v>65000</v>
      </c>
      <c r="I62" s="47">
        <f t="shared" si="14"/>
        <v>1408.33333333333</v>
      </c>
      <c r="J62" s="47">
        <f t="shared" si="13"/>
        <v>1281.94444444444</v>
      </c>
      <c r="K62" s="47">
        <f t="shared" si="15"/>
        <v>1805.55555555556</v>
      </c>
      <c r="L62" s="47">
        <f t="shared" si="16"/>
        <v>1354.16666666667</v>
      </c>
      <c r="M62" s="47">
        <f t="shared" si="17"/>
        <v>1083.33333333333</v>
      </c>
    </row>
  </sheetData>
  <mergeCells count="34">
    <mergeCell ref="I3:M3"/>
    <mergeCell ref="I13:M13"/>
    <mergeCell ref="B29:C29"/>
    <mergeCell ref="I30:M30"/>
    <mergeCell ref="B46:C46"/>
    <mergeCell ref="I47:M47"/>
    <mergeCell ref="B3:B4"/>
    <mergeCell ref="B13:B14"/>
    <mergeCell ref="B30:B31"/>
    <mergeCell ref="B47:B48"/>
    <mergeCell ref="C3:C4"/>
    <mergeCell ref="C13:C14"/>
    <mergeCell ref="C30:C31"/>
    <mergeCell ref="C47:C48"/>
    <mergeCell ref="D3:D4"/>
    <mergeCell ref="D13:D14"/>
    <mergeCell ref="D30:D31"/>
    <mergeCell ref="D47:D48"/>
    <mergeCell ref="E3:E4"/>
    <mergeCell ref="E13:E14"/>
    <mergeCell ref="E30:E31"/>
    <mergeCell ref="E47:E48"/>
    <mergeCell ref="F3:F4"/>
    <mergeCell ref="F13:F14"/>
    <mergeCell ref="F30:F31"/>
    <mergeCell ref="F47:F48"/>
    <mergeCell ref="G3:G4"/>
    <mergeCell ref="G13:G14"/>
    <mergeCell ref="G30:G31"/>
    <mergeCell ref="G47:G48"/>
    <mergeCell ref="H3:H4"/>
    <mergeCell ref="H13:H14"/>
    <mergeCell ref="H30:H31"/>
    <mergeCell ref="H47:H48"/>
  </mergeCells>
  <pageMargins left="0.25" right="0.25" top="0.75" bottom="0.75" header="0.3" footer="0.3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Ong</dc:creator>
  <cp:lastModifiedBy>SHCPU063-USER</cp:lastModifiedBy>
  <dcterms:created xsi:type="dcterms:W3CDTF">2025-01-27T02:40:00Z</dcterms:created>
  <cp:lastPrinted>2025-02-05T05:31:00Z</cp:lastPrinted>
  <dcterms:modified xsi:type="dcterms:W3CDTF">2025-02-07T05:16:46Z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CF770AB260914F0C990399660CB83362_12</vt:lpwstr>
  </property>
  <property fmtid="{D5CDD505-2E9C-101B-9397-08002B2CF9AE}" pid="3" name="KSOProductBuildVer">
    <vt:lpwstr>1033-12.2.0.18911</vt:lpwstr>
  </property>
</Properties>
</file>