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in\Desktop\ITMO\Physics\1-07V\"/>
    </mc:Choice>
  </mc:AlternateContent>
  <xr:revisionPtr revIDLastSave="0" documentId="13_ncr:1_{23F03883-AC2D-4161-8E73-AA5E274F55BE}" xr6:coauthVersionLast="45" xr6:coauthVersionMax="45" xr10:uidLastSave="{00000000-0000-0000-0000-000000000000}"/>
  <bookViews>
    <workbookView xWindow="-110" yWindow="-110" windowWidth="19420" windowHeight="10420" xr2:uid="{F469E1BE-1522-4DC4-9D74-08B78B7A4B3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Q10" i="1"/>
  <c r="Q7" i="1"/>
  <c r="Q4" i="1"/>
  <c r="O7" i="1"/>
  <c r="O10" i="1"/>
  <c r="N6" i="1"/>
  <c r="L11" i="1"/>
  <c r="B11" i="1"/>
  <c r="B27" i="1" l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B20" i="1"/>
  <c r="B21" i="1"/>
  <c r="B19" i="1"/>
  <c r="C27" i="1"/>
  <c r="D27" i="1"/>
  <c r="E27" i="1"/>
  <c r="F27" i="1"/>
  <c r="G27" i="1"/>
  <c r="H27" i="1"/>
  <c r="F3" i="1"/>
  <c r="O4" i="1"/>
  <c r="N10" i="1" s="1"/>
  <c r="K11" i="1"/>
  <c r="M11" i="1"/>
  <c r="J11" i="1"/>
  <c r="M5" i="1"/>
  <c r="M6" i="1"/>
  <c r="M7" i="1"/>
  <c r="M8" i="1"/>
  <c r="M9" i="1"/>
  <c r="M10" i="1"/>
  <c r="L5" i="1"/>
  <c r="L6" i="1"/>
  <c r="L7" i="1"/>
  <c r="L8" i="1"/>
  <c r="L9" i="1"/>
  <c r="L10" i="1"/>
  <c r="M4" i="1"/>
  <c r="L4" i="1"/>
  <c r="B12" i="1"/>
  <c r="H12" i="1"/>
  <c r="G12" i="1"/>
  <c r="F12" i="1"/>
  <c r="E12" i="1"/>
  <c r="D12" i="1"/>
  <c r="C12" i="1"/>
  <c r="H11" i="1"/>
  <c r="G11" i="1"/>
  <c r="F11" i="1"/>
  <c r="E11" i="1"/>
  <c r="D11" i="1"/>
  <c r="C11" i="1"/>
  <c r="C10" i="1"/>
  <c r="D10" i="1"/>
  <c r="E10" i="1"/>
  <c r="F10" i="1"/>
  <c r="G10" i="1"/>
  <c r="H10" i="1"/>
  <c r="B10" i="1"/>
  <c r="N7" i="1" l="1"/>
  <c r="N9" i="1"/>
  <c r="N5" i="1"/>
  <c r="N4" i="1"/>
  <c r="N8" i="1"/>
  <c r="N11" i="1" l="1"/>
  <c r="E23" i="1"/>
  <c r="E29" i="1" s="1"/>
  <c r="C24" i="1"/>
  <c r="C30" i="1" s="1"/>
  <c r="G24" i="1"/>
  <c r="G30" i="1" s="1"/>
  <c r="E25" i="1"/>
  <c r="E31" i="1" s="1"/>
  <c r="B24" i="1"/>
  <c r="B30" i="1" s="1"/>
  <c r="F23" i="1"/>
  <c r="F29" i="1" s="1"/>
  <c r="D24" i="1"/>
  <c r="D30" i="1" s="1"/>
  <c r="H24" i="1"/>
  <c r="H30" i="1" s="1"/>
  <c r="F25" i="1"/>
  <c r="F31" i="1" s="1"/>
  <c r="B25" i="1"/>
  <c r="B31" i="1" s="1"/>
  <c r="H23" i="1"/>
  <c r="H29" i="1" s="1"/>
  <c r="H25" i="1"/>
  <c r="H31" i="1" s="1"/>
  <c r="C23" i="1"/>
  <c r="C29" i="1" s="1"/>
  <c r="G23" i="1"/>
  <c r="G29" i="1" s="1"/>
  <c r="E24" i="1"/>
  <c r="E30" i="1" s="1"/>
  <c r="C25" i="1"/>
  <c r="C31" i="1" s="1"/>
  <c r="G25" i="1"/>
  <c r="G31" i="1" s="1"/>
  <c r="B23" i="1"/>
  <c r="D23" i="1"/>
  <c r="D29" i="1" s="1"/>
  <c r="F24" i="1"/>
  <c r="F30" i="1" s="1"/>
  <c r="D25" i="1"/>
  <c r="D31" i="1" s="1"/>
  <c r="P4" i="1"/>
  <c r="R4" i="1"/>
</calcChain>
</file>

<file path=xl/sharedStrings.xml><?xml version="1.0" encoding="utf-8"?>
<sst xmlns="http://schemas.openxmlformats.org/spreadsheetml/2006/main" count="35" uniqueCount="31">
  <si>
    <t xml:space="preserve">h0 </t>
  </si>
  <si>
    <t>delta h</t>
  </si>
  <si>
    <t>t av</t>
  </si>
  <si>
    <t>g</t>
  </si>
  <si>
    <t>x*y</t>
  </si>
  <si>
    <t>x^2</t>
  </si>
  <si>
    <t>x</t>
  </si>
  <si>
    <t>y</t>
  </si>
  <si>
    <t>alpha</t>
  </si>
  <si>
    <t>сумм</t>
  </si>
  <si>
    <t>СКО</t>
  </si>
  <si>
    <t>delta alpha</t>
  </si>
  <si>
    <t>относ alpha</t>
  </si>
  <si>
    <t>Ic</t>
  </si>
  <si>
    <t>m</t>
  </si>
  <si>
    <t>r</t>
  </si>
  <si>
    <t>коф. С 5</t>
  </si>
  <si>
    <t>delta Ic</t>
  </si>
  <si>
    <t>R</t>
  </si>
  <si>
    <t>gt^2/2</t>
  </si>
  <si>
    <t>v1</t>
  </si>
  <si>
    <t>v2</t>
  </si>
  <si>
    <t>v3</t>
  </si>
  <si>
    <t>E_k1</t>
  </si>
  <si>
    <t>E_k2</t>
  </si>
  <si>
    <t>E_k3</t>
  </si>
  <si>
    <t>Е_пот</t>
  </si>
  <si>
    <t>Еполн_1</t>
  </si>
  <si>
    <t>Еполн_2</t>
  </si>
  <si>
    <t>Еполн_3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</si>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</sst>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0" fontId="0" fillId="0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5" fontId="0" fillId="0" borderId="0" xfId="0" applyNumberFormat="1"/>
    <xf numFmtId="165" fontId="0" fillId="4" borderId="0" xfId="0" applyNumberFormat="1" applyFill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gt^2/2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2"/>
            <c:dispRSqr val="0"/>
            <c:dispEq val="1"/>
            <c:trendlineLbl>
              <c:layout>
                <c:manualLayout>
                  <c:x val="-0.10636614173228347"/>
                  <c:y val="-1.0762977544473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Лист1!$B$10:$H$10</c:f>
              <c:numCache>
                <c:formatCode>0.0</c:formatCode>
                <c:ptCount val="7"/>
                <c:pt idx="0">
                  <c:v>0.1</c:v>
                </c:pt>
                <c:pt idx="1">
                  <c:v>0.19999999999999998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</c:numCache>
            </c:numRef>
          </c:xVal>
          <c:yVal>
            <c:numRef>
              <c:f>Лист1!$B$12:$H$12</c:f>
              <c:numCache>
                <c:formatCode>0.00</c:formatCode>
                <c:ptCount val="7"/>
                <c:pt idx="0">
                  <c:v>33.554117602496</c:v>
                </c:pt>
                <c:pt idx="1">
                  <c:v>67.845757498415978</c:v>
                </c:pt>
                <c:pt idx="2">
                  <c:v>102.12792384589999</c:v>
                </c:pt>
                <c:pt idx="3">
                  <c:v>136.18593793655606</c:v>
                </c:pt>
                <c:pt idx="4">
                  <c:v>170.65647842750002</c:v>
                </c:pt>
                <c:pt idx="5">
                  <c:v>204.84887221649601</c:v>
                </c:pt>
                <c:pt idx="6">
                  <c:v>239.05131724292403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E-4533-A82B-FF84ECAA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40336"/>
        <c:axId val="605245912"/>
      </c:scatterChart>
      <c:valAx>
        <c:axId val="6052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45912"/>
        <c:crosses val="autoZero"/>
        <c:crossBetween val="midCat"/>
      </c:valAx>
      <c:valAx>
        <c:axId val="6052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2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0</xdr:row>
      <xdr:rowOff>19050</xdr:rowOff>
    </xdr:from>
    <xdr:to>
      <xdr:col>25</xdr:col>
      <xdr:colOff>590550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8FD5FF-7BC4-414C-B1CE-C111C015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4650-282F-4C9B-A6A7-F56F6F289B00}">
  <dimension ref="A1:R31"/>
  <sheetViews>
    <sheetView tabSelected="1" topLeftCell="A12" workbookViewId="0">
      <selection activeCell="B29" sqref="B29:H31"/>
    </sheetView>
  </sheetViews>
  <sheetFormatPr defaultRowHeight="14.5" x14ac:dyDescent="0.35"/>
  <cols>
    <col min="2" max="8" width="8.7265625" style="5"/>
    <col min="11" max="15" width="8.7265625" style="2"/>
    <col min="17" max="17" width="11.81640625" style="8" bestFit="1" customWidth="1"/>
  </cols>
  <sheetData>
    <row r="1" spans="1:18" x14ac:dyDescent="0.35">
      <c r="B1" s="5" t="s">
        <v>14</v>
      </c>
      <c r="C1" s="5">
        <v>0.47</v>
      </c>
      <c r="D1" s="5">
        <v>1E-3</v>
      </c>
      <c r="E1" s="5" t="s">
        <v>15</v>
      </c>
      <c r="F1" s="5">
        <v>2.5000000000000001E-3</v>
      </c>
      <c r="G1" s="5">
        <v>1E-4</v>
      </c>
      <c r="H1" s="5" t="s">
        <v>18</v>
      </c>
      <c r="I1">
        <v>6.5000000000000002E-2</v>
      </c>
    </row>
    <row r="2" spans="1:18" x14ac:dyDescent="0.35">
      <c r="B2" s="5" t="s">
        <v>3</v>
      </c>
      <c r="C2" s="5">
        <v>9.82</v>
      </c>
      <c r="E2" s="5" t="s">
        <v>16</v>
      </c>
      <c r="F2" s="5">
        <v>2.77</v>
      </c>
      <c r="I2" s="4"/>
      <c r="J2" s="4" t="s">
        <v>30</v>
      </c>
      <c r="K2" s="2" t="s">
        <v>19</v>
      </c>
    </row>
    <row r="3" spans="1:18" x14ac:dyDescent="0.35">
      <c r="B3" s="5" t="s">
        <v>0</v>
      </c>
      <c r="C3" s="5">
        <v>0.1</v>
      </c>
      <c r="D3" s="5">
        <v>0.01</v>
      </c>
      <c r="E3" s="5" t="s">
        <v>13</v>
      </c>
      <c r="F3" s="5">
        <f>I1^2*C1</f>
        <v>1.9857500000000001E-3</v>
      </c>
      <c r="I3" s="4"/>
      <c r="J3" s="4" t="s">
        <v>6</v>
      </c>
      <c r="K3" s="2" t="s">
        <v>7</v>
      </c>
      <c r="L3" s="2" t="s">
        <v>5</v>
      </c>
      <c r="M3" s="2" t="s">
        <v>4</v>
      </c>
      <c r="O3" s="2" t="s">
        <v>8</v>
      </c>
      <c r="P3" s="2" t="s">
        <v>12</v>
      </c>
      <c r="Q3" s="8" t="s">
        <v>13</v>
      </c>
    </row>
    <row r="4" spans="1:18" x14ac:dyDescent="0.35">
      <c r="B4" s="6">
        <v>0.2</v>
      </c>
      <c r="C4" s="6">
        <v>0.3</v>
      </c>
      <c r="D4" s="6">
        <v>0.4</v>
      </c>
      <c r="E4" s="6">
        <v>0.5</v>
      </c>
      <c r="F4" s="6">
        <v>0.6</v>
      </c>
      <c r="G4" s="6">
        <v>0.7</v>
      </c>
      <c r="H4" s="6">
        <v>0.8</v>
      </c>
      <c r="I4" s="4"/>
      <c r="J4" s="4">
        <v>0.1</v>
      </c>
      <c r="K4" s="2">
        <v>33.554117602496</v>
      </c>
      <c r="L4" s="2">
        <f>J4^2</f>
        <v>1.0000000000000002E-2</v>
      </c>
      <c r="M4" s="2">
        <f>K4*J4</f>
        <v>3.3554117602496003</v>
      </c>
      <c r="N4" s="2">
        <f>(K4-$O$4*J4)^2</f>
        <v>0.31465318412926691</v>
      </c>
      <c r="O4" s="2">
        <f>M11/L11</f>
        <v>341.15057157287123</v>
      </c>
      <c r="P4">
        <f>O10/O4</f>
        <v>2.0383970992492464E-3</v>
      </c>
      <c r="Q4" s="8">
        <f>(O4-1)*C1*F1^2</f>
        <v>9.9919230399530927E-4</v>
      </c>
      <c r="R4">
        <f>Q10/Q4</f>
        <v>0.2217506794409255</v>
      </c>
    </row>
    <row r="5" spans="1:18" x14ac:dyDescent="0.35">
      <c r="B5" s="7">
        <v>2.6141000000000001</v>
      </c>
      <c r="C5" s="7">
        <v>3.7130999999999998</v>
      </c>
      <c r="D5" s="7">
        <v>4.5628000000000002</v>
      </c>
      <c r="E5" s="7">
        <v>5.2652999999999999</v>
      </c>
      <c r="F5" s="7">
        <v>5.8963999999999999</v>
      </c>
      <c r="G5" s="7">
        <v>6.4627999999999997</v>
      </c>
      <c r="H5" s="7">
        <v>6.9775</v>
      </c>
      <c r="I5" s="4"/>
      <c r="J5" s="4">
        <v>0.2</v>
      </c>
      <c r="K5" s="2">
        <v>67.845757498415978</v>
      </c>
      <c r="L5" s="2">
        <f t="shared" ref="L5:L10" si="0">J5^2</f>
        <v>4.0000000000000008E-2</v>
      </c>
      <c r="M5" s="2">
        <f t="shared" ref="M5:M10" si="1">K5*J5</f>
        <v>13.569151499683196</v>
      </c>
      <c r="N5" s="2">
        <f t="shared" ref="N5:N9" si="2">(K5-$O$4*J5)^2</f>
        <v>0.14773016212732507</v>
      </c>
    </row>
    <row r="6" spans="1:18" x14ac:dyDescent="0.35">
      <c r="B6" s="7">
        <v>2.6151</v>
      </c>
      <c r="C6" s="7">
        <v>3.7197</v>
      </c>
      <c r="D6" s="7">
        <v>4.5608000000000004</v>
      </c>
      <c r="E6" s="7">
        <v>5.2695999999999996</v>
      </c>
      <c r="F6" s="7">
        <v>5.8944000000000001</v>
      </c>
      <c r="G6" s="7">
        <v>6.4596</v>
      </c>
      <c r="H6" s="7">
        <v>6.9836</v>
      </c>
      <c r="I6" s="4"/>
      <c r="J6" s="4">
        <v>0.3</v>
      </c>
      <c r="K6" s="2">
        <v>102.12792384589999</v>
      </c>
      <c r="L6" s="2">
        <f t="shared" si="0"/>
        <v>0.09</v>
      </c>
      <c r="M6" s="2">
        <f t="shared" si="1"/>
        <v>30.638377153769994</v>
      </c>
      <c r="N6" s="2">
        <f>(K6-$O$4*J6)^2</f>
        <v>4.7196530985854523E-2</v>
      </c>
      <c r="O6" s="2" t="s">
        <v>10</v>
      </c>
      <c r="Q6" s="8" t="s">
        <v>10</v>
      </c>
    </row>
    <row r="7" spans="1:18" x14ac:dyDescent="0.35">
      <c r="B7" s="7">
        <v>2.6139999999999999</v>
      </c>
      <c r="C7" s="7">
        <v>3.7197</v>
      </c>
      <c r="D7" s="7">
        <v>4.5616000000000003</v>
      </c>
      <c r="E7" s="7">
        <v>5.2694999999999999</v>
      </c>
      <c r="F7" s="7">
        <v>5.8975</v>
      </c>
      <c r="G7" s="7">
        <v>6.4634</v>
      </c>
      <c r="H7" s="7">
        <v>6.9718999999999998</v>
      </c>
      <c r="I7" s="4"/>
      <c r="J7" s="4">
        <v>0.4</v>
      </c>
      <c r="K7" s="2">
        <v>136.18593793655606</v>
      </c>
      <c r="L7" s="2">
        <f t="shared" si="0"/>
        <v>0.16000000000000003</v>
      </c>
      <c r="M7" s="2">
        <f t="shared" si="1"/>
        <v>54.474375174622423</v>
      </c>
      <c r="N7" s="2">
        <f t="shared" si="2"/>
        <v>7.5235384042842843E-2</v>
      </c>
      <c r="O7" s="2">
        <f>SQRT(N11/(4*L11))</f>
        <v>0.34770016775068158</v>
      </c>
      <c r="Q7" s="8">
        <f>SQRT((C1*F1^2*O10)^2+ ((O4-1)*F1^2*D1)^2 + (2*(O4-1)*C1*F1*G1)^2)</f>
        <v>7.9989737293539206E-5</v>
      </c>
    </row>
    <row r="8" spans="1:18" x14ac:dyDescent="0.35">
      <c r="B8" s="7">
        <v>2.6133000000000002</v>
      </c>
      <c r="C8" s="7">
        <v>3.7151000000000001</v>
      </c>
      <c r="D8" s="7">
        <v>4.5571999999999999</v>
      </c>
      <c r="E8" s="7">
        <v>5.2637999999999998</v>
      </c>
      <c r="F8" s="7">
        <v>5.8929999999999998</v>
      </c>
      <c r="G8" s="7">
        <v>6.4542000000000002</v>
      </c>
      <c r="H8" s="7">
        <v>6.9819000000000004</v>
      </c>
      <c r="I8" s="4"/>
      <c r="J8" s="4">
        <v>0.5</v>
      </c>
      <c r="K8" s="2">
        <v>170.65647842750002</v>
      </c>
      <c r="L8" s="2">
        <f t="shared" si="0"/>
        <v>0.25</v>
      </c>
      <c r="M8" s="2">
        <f t="shared" si="1"/>
        <v>85.32823921375001</v>
      </c>
      <c r="N8" s="2">
        <f t="shared" si="2"/>
        <v>6.5922449630132765E-3</v>
      </c>
    </row>
    <row r="9" spans="1:18" x14ac:dyDescent="0.35">
      <c r="B9" s="7">
        <v>2.6143000000000001</v>
      </c>
      <c r="C9" s="7">
        <v>3.7185999999999999</v>
      </c>
      <c r="D9" s="7">
        <v>4.5610999999999997</v>
      </c>
      <c r="E9" s="7">
        <v>5.2645</v>
      </c>
      <c r="F9" s="7">
        <v>5.8962000000000003</v>
      </c>
      <c r="G9" s="7">
        <v>6.4558</v>
      </c>
      <c r="H9" s="7">
        <v>6.9729999999999999</v>
      </c>
      <c r="I9" s="4"/>
      <c r="J9" s="4">
        <v>0.6</v>
      </c>
      <c r="K9" s="2">
        <v>204.84887221649601</v>
      </c>
      <c r="L9" s="2">
        <f t="shared" si="0"/>
        <v>0.36</v>
      </c>
      <c r="M9" s="2">
        <f t="shared" si="1"/>
        <v>122.9093233298976</v>
      </c>
      <c r="N9" s="2">
        <f t="shared" si="2"/>
        <v>2.5131530326024769E-2</v>
      </c>
      <c r="O9" s="2" t="s">
        <v>11</v>
      </c>
      <c r="Q9" s="8" t="s">
        <v>17</v>
      </c>
    </row>
    <row r="10" spans="1:18" x14ac:dyDescent="0.35">
      <c r="A10" t="s">
        <v>1</v>
      </c>
      <c r="B10" s="10">
        <f>B4-$C$3</f>
        <v>0.1</v>
      </c>
      <c r="C10" s="10">
        <f t="shared" ref="C10:H10" si="3">C4-$C$3</f>
        <v>0.19999999999999998</v>
      </c>
      <c r="D10" s="10">
        <f t="shared" si="3"/>
        <v>0.30000000000000004</v>
      </c>
      <c r="E10" s="10">
        <f t="shared" si="3"/>
        <v>0.4</v>
      </c>
      <c r="F10" s="10">
        <f t="shared" si="3"/>
        <v>0.5</v>
      </c>
      <c r="G10" s="10">
        <f t="shared" si="3"/>
        <v>0.6</v>
      </c>
      <c r="H10" s="10">
        <f t="shared" si="3"/>
        <v>0.70000000000000007</v>
      </c>
      <c r="I10" s="4"/>
      <c r="J10" s="4">
        <v>0.7</v>
      </c>
      <c r="K10" s="2">
        <v>239.05131724292403</v>
      </c>
      <c r="L10" s="2">
        <f t="shared" si="0"/>
        <v>0.48999999999999994</v>
      </c>
      <c r="M10" s="2">
        <f t="shared" si="1"/>
        <v>167.33592207004682</v>
      </c>
      <c r="N10" s="2">
        <f>(K10-$O$4*J10)^2</f>
        <v>6.0475240687244358E-2</v>
      </c>
      <c r="O10" s="2">
        <f>O7*2</f>
        <v>0.69540033550136315</v>
      </c>
      <c r="Q10" s="8">
        <f>F2*Q7</f>
        <v>2.2157157230310361E-4</v>
      </c>
    </row>
    <row r="11" spans="1:18" x14ac:dyDescent="0.35">
      <c r="A11" t="s">
        <v>2</v>
      </c>
      <c r="B11" s="2">
        <f>AVERAGE(B5:B9)</f>
        <v>2.61416</v>
      </c>
      <c r="C11" s="2">
        <f t="shared" ref="C11:H11" si="4">AVERAGE(C5:C9)</f>
        <v>3.7172399999999994</v>
      </c>
      <c r="D11" s="2">
        <f t="shared" si="4"/>
        <v>4.5606999999999998</v>
      </c>
      <c r="E11" s="2">
        <f t="shared" si="4"/>
        <v>5.2665400000000009</v>
      </c>
      <c r="F11" s="2">
        <f t="shared" si="4"/>
        <v>5.8955000000000002</v>
      </c>
      <c r="G11" s="2">
        <f t="shared" si="4"/>
        <v>6.4591599999999998</v>
      </c>
      <c r="H11" s="2">
        <f t="shared" si="4"/>
        <v>6.9775800000000006</v>
      </c>
      <c r="I11" s="1" t="s">
        <v>9</v>
      </c>
      <c r="J11" s="1">
        <f>SUM(J4:J10)</f>
        <v>2.8</v>
      </c>
      <c r="K11" s="3">
        <f t="shared" ref="K11:N11" si="5">SUM(K4:K10)</f>
        <v>954.27040477028811</v>
      </c>
      <c r="L11" s="3">
        <f t="shared" si="5"/>
        <v>1.4</v>
      </c>
      <c r="M11" s="3">
        <f t="shared" si="5"/>
        <v>477.61080020201967</v>
      </c>
      <c r="N11" s="3">
        <f t="shared" si="5"/>
        <v>0.67701427726157171</v>
      </c>
      <c r="O11" s="3"/>
      <c r="P11" s="1"/>
      <c r="Q11" s="9"/>
    </row>
    <row r="12" spans="1:18" x14ac:dyDescent="0.35">
      <c r="A12" t="s">
        <v>19</v>
      </c>
      <c r="B12" s="2">
        <f>B11^2*$C$2*0.5</f>
        <v>33.554117602496</v>
      </c>
      <c r="C12" s="2">
        <f t="shared" ref="C12:H12" si="6">C11^2*$C$2*0.5</f>
        <v>67.845757498415978</v>
      </c>
      <c r="D12" s="2">
        <f t="shared" si="6"/>
        <v>102.12792384589999</v>
      </c>
      <c r="E12" s="2">
        <f t="shared" si="6"/>
        <v>136.18593793655606</v>
      </c>
      <c r="F12" s="2">
        <f t="shared" si="6"/>
        <v>170.65647842750002</v>
      </c>
      <c r="G12" s="2">
        <f t="shared" si="6"/>
        <v>204.84887221649601</v>
      </c>
      <c r="H12" s="2">
        <f t="shared" si="6"/>
        <v>239.05131724292403</v>
      </c>
    </row>
    <row r="14" spans="1:18" x14ac:dyDescent="0.35">
      <c r="B14" s="6">
        <v>0.2</v>
      </c>
      <c r="C14" s="6">
        <v>0.3</v>
      </c>
      <c r="D14" s="6">
        <v>0.4</v>
      </c>
      <c r="E14" s="6">
        <v>0.5</v>
      </c>
      <c r="F14" s="6">
        <v>0.6</v>
      </c>
      <c r="G14" s="6">
        <v>0.7</v>
      </c>
      <c r="H14" s="6">
        <v>0.8</v>
      </c>
    </row>
    <row r="15" spans="1:18" x14ac:dyDescent="0.35">
      <c r="B15" s="5">
        <v>5.2999999999999999E-2</v>
      </c>
      <c r="C15" s="5">
        <v>3.73E-2</v>
      </c>
      <c r="D15" s="5">
        <v>3.0599999999999999E-2</v>
      </c>
      <c r="E15" s="5">
        <v>2.6499999999999999E-2</v>
      </c>
      <c r="F15" s="5">
        <v>2.3599999999999999E-2</v>
      </c>
      <c r="G15" s="5">
        <v>2.1600000000000001E-2</v>
      </c>
      <c r="H15" s="5">
        <v>0.02</v>
      </c>
    </row>
    <row r="16" spans="1:18" x14ac:dyDescent="0.35">
      <c r="B16" s="5">
        <v>8.0600000000000005E-2</v>
      </c>
      <c r="C16" s="5">
        <v>4.41E-2</v>
      </c>
      <c r="D16" s="5">
        <v>3.39E-2</v>
      </c>
      <c r="E16" s="5">
        <v>2.8400000000000002E-2</v>
      </c>
      <c r="F16" s="5">
        <v>2.5000000000000001E-2</v>
      </c>
      <c r="G16" s="5">
        <v>2.2599999999999999E-2</v>
      </c>
      <c r="H16" s="5">
        <v>2.07E-2</v>
      </c>
    </row>
    <row r="17" spans="1:9" x14ac:dyDescent="0.35">
      <c r="B17" s="5">
        <v>8.1100000000000005E-2</v>
      </c>
      <c r="C17" s="5">
        <v>4.4299999999999999E-2</v>
      </c>
      <c r="D17" s="5">
        <v>3.3799999999999997E-2</v>
      </c>
      <c r="E17" s="5">
        <v>2.87E-2</v>
      </c>
      <c r="F17" s="5">
        <v>2.5000000000000001E-2</v>
      </c>
      <c r="G17" s="5">
        <v>2.2700000000000001E-2</v>
      </c>
      <c r="H17" s="5">
        <v>2.0899999999999998E-2</v>
      </c>
    </row>
    <row r="18" spans="1:9" x14ac:dyDescent="0.35">
      <c r="A18" t="s">
        <v>1</v>
      </c>
      <c r="B18" s="5">
        <v>0.1</v>
      </c>
      <c r="C18" s="5">
        <v>0.19999999999999998</v>
      </c>
      <c r="D18" s="5">
        <v>0.30000000000000004</v>
      </c>
      <c r="E18" s="5">
        <v>0.4</v>
      </c>
      <c r="F18" s="5">
        <v>0.5</v>
      </c>
      <c r="G18" s="5">
        <v>0.6</v>
      </c>
      <c r="H18" s="5">
        <v>0.70000000000000007</v>
      </c>
    </row>
    <row r="19" spans="1:9" x14ac:dyDescent="0.35">
      <c r="A19" t="s">
        <v>20</v>
      </c>
      <c r="B19" s="5">
        <f>1.12*$F$1/B15</f>
        <v>5.2830188679245292E-2</v>
      </c>
      <c r="C19" s="5">
        <f t="shared" ref="C19:H19" si="7">1.12*$F$1/C15</f>
        <v>7.5067024128686335E-2</v>
      </c>
      <c r="D19" s="5">
        <f t="shared" si="7"/>
        <v>9.1503267973856231E-2</v>
      </c>
      <c r="E19" s="5">
        <f t="shared" si="7"/>
        <v>0.10566037735849058</v>
      </c>
      <c r="F19" s="5">
        <f t="shared" si="7"/>
        <v>0.11864406779661019</v>
      </c>
      <c r="G19" s="5">
        <f t="shared" si="7"/>
        <v>0.12962962962962965</v>
      </c>
      <c r="H19" s="5">
        <f t="shared" si="7"/>
        <v>0.14000000000000001</v>
      </c>
    </row>
    <row r="20" spans="1:9" x14ac:dyDescent="0.35">
      <c r="A20" t="s">
        <v>21</v>
      </c>
      <c r="B20" s="5">
        <f t="shared" ref="B20:H21" si="8">1.12*$F$1/B16</f>
        <v>3.4739454094292806E-2</v>
      </c>
      <c r="C20" s="5">
        <f t="shared" si="8"/>
        <v>6.3492063492063502E-2</v>
      </c>
      <c r="D20" s="5">
        <f t="shared" si="8"/>
        <v>8.2595870206489688E-2</v>
      </c>
      <c r="E20" s="5">
        <f t="shared" si="8"/>
        <v>9.8591549295774655E-2</v>
      </c>
      <c r="F20" s="5">
        <f t="shared" si="8"/>
        <v>0.11200000000000002</v>
      </c>
      <c r="G20" s="5">
        <f t="shared" si="8"/>
        <v>0.12389380530973454</v>
      </c>
      <c r="H20" s="5">
        <f t="shared" si="8"/>
        <v>0.13526570048309181</v>
      </c>
    </row>
    <row r="21" spans="1:9" x14ac:dyDescent="0.35">
      <c r="A21" t="s">
        <v>22</v>
      </c>
      <c r="B21" s="5">
        <f t="shared" si="8"/>
        <v>3.4525277435265109E-2</v>
      </c>
      <c r="C21" s="5">
        <f t="shared" si="8"/>
        <v>6.3205417607223494E-2</v>
      </c>
      <c r="D21" s="5">
        <f t="shared" si="8"/>
        <v>8.2840236686390553E-2</v>
      </c>
      <c r="E21" s="5">
        <f t="shared" si="8"/>
        <v>9.7560975609756115E-2</v>
      </c>
      <c r="F21" s="5">
        <f t="shared" si="8"/>
        <v>0.11200000000000002</v>
      </c>
      <c r="G21" s="5">
        <f t="shared" si="8"/>
        <v>0.12334801762114539</v>
      </c>
      <c r="H21" s="5">
        <f t="shared" si="8"/>
        <v>0.13397129186602874</v>
      </c>
    </row>
    <row r="23" spans="1:9" x14ac:dyDescent="0.35">
      <c r="A23" t="s">
        <v>23</v>
      </c>
      <c r="B23" s="5">
        <f>1/2*$C$1*($Q$4/($C$1*$F$1^2) + 1)*B19^2</f>
        <v>0.22375785442002785</v>
      </c>
      <c r="C23" s="5">
        <f t="shared" ref="C23:H23" si="9">1/2*$C$1*($Q$4/($C$1*$F$1^2) + 1)*C19^2</f>
        <v>0.45176477446532221</v>
      </c>
      <c r="D23" s="5">
        <f t="shared" si="9"/>
        <v>0.67125444600993023</v>
      </c>
      <c r="E23" s="5">
        <f t="shared" si="9"/>
        <v>0.89503141768011141</v>
      </c>
      <c r="F23" s="5">
        <f t="shared" si="9"/>
        <v>1.1285115862285591</v>
      </c>
      <c r="G23" s="5">
        <f t="shared" si="9"/>
        <v>1.3471703812282625</v>
      </c>
      <c r="H23" s="5">
        <f t="shared" si="9"/>
        <v>1.5713395326646453</v>
      </c>
    </row>
    <row r="24" spans="1:9" x14ac:dyDescent="0.35">
      <c r="A24" t="s">
        <v>24</v>
      </c>
      <c r="B24" s="5">
        <f t="shared" ref="B24:H25" si="10">1/2*$C$1*($Q$4/($C$1*$F$1^2) + 1)*B20^2</f>
        <v>9.6751998513915194E-2</v>
      </c>
      <c r="C24" s="5">
        <f t="shared" si="10"/>
        <v>0.32318623056538076</v>
      </c>
      <c r="D24" s="5">
        <f t="shared" si="10"/>
        <v>0.54692859709353225</v>
      </c>
      <c r="E24" s="5">
        <f t="shared" si="10"/>
        <v>0.77927967301361101</v>
      </c>
      <c r="F24" s="5">
        <f t="shared" si="10"/>
        <v>1.0056573009053731</v>
      </c>
      <c r="G24" s="5">
        <f t="shared" si="10"/>
        <v>1.2305893434604478</v>
      </c>
      <c r="H24" s="5">
        <f t="shared" si="10"/>
        <v>1.4668622676511895</v>
      </c>
      <c r="I24" s="5"/>
    </row>
    <row r="25" spans="1:9" x14ac:dyDescent="0.35">
      <c r="A25" t="s">
        <v>25</v>
      </c>
      <c r="B25" s="5">
        <f t="shared" si="10"/>
        <v>9.5562679778486342E-2</v>
      </c>
      <c r="C25" s="5">
        <f t="shared" si="10"/>
        <v>0.32027465773882074</v>
      </c>
      <c r="D25" s="5">
        <f t="shared" si="10"/>
        <v>0.55016964835427529</v>
      </c>
      <c r="E25" s="5">
        <f t="shared" si="10"/>
        <v>0.76307325943723758</v>
      </c>
      <c r="F25" s="5">
        <f t="shared" si="10"/>
        <v>1.0056573009053731</v>
      </c>
      <c r="G25" s="5">
        <f t="shared" si="10"/>
        <v>1.2197710280926433</v>
      </c>
      <c r="H25" s="5">
        <f t="shared" si="10"/>
        <v>1.4389226736243637</v>
      </c>
    </row>
    <row r="27" spans="1:9" x14ac:dyDescent="0.35">
      <c r="A27" t="s">
        <v>26</v>
      </c>
      <c r="B27" s="5">
        <f>$C$1*$C$2*(0.9-B18)</f>
        <v>3.6923200000000005</v>
      </c>
      <c r="C27" s="5">
        <f t="shared" ref="C27:H27" si="11">$C$1*$C$2*(0.9-C18)</f>
        <v>3.2307800000000002</v>
      </c>
      <c r="D27" s="5">
        <f t="shared" si="11"/>
        <v>2.7692399999999999</v>
      </c>
      <c r="E27" s="5">
        <f t="shared" si="11"/>
        <v>2.3077000000000001</v>
      </c>
      <c r="F27" s="5">
        <f t="shared" si="11"/>
        <v>1.8461600000000002</v>
      </c>
      <c r="G27" s="5">
        <f t="shared" si="11"/>
        <v>1.3846200000000002</v>
      </c>
      <c r="H27" s="5">
        <f t="shared" si="11"/>
        <v>0.92307999999999979</v>
      </c>
    </row>
    <row r="29" spans="1:9" x14ac:dyDescent="0.35">
      <c r="A29" t="s">
        <v>27</v>
      </c>
      <c r="B29" s="5">
        <f>B23+B27</f>
        <v>3.9160778544200285</v>
      </c>
      <c r="C29" s="5">
        <f>C23+C27</f>
        <v>3.6825447744653226</v>
      </c>
      <c r="D29" s="5">
        <f>D23+D27</f>
        <v>3.44049444600993</v>
      </c>
      <c r="E29" s="5">
        <f t="shared" ref="E29:G29" si="12">E23+E27</f>
        <v>3.2027314176801114</v>
      </c>
      <c r="F29" s="5">
        <f t="shared" si="12"/>
        <v>2.9746715862285593</v>
      </c>
      <c r="G29" s="5">
        <f t="shared" si="12"/>
        <v>2.7317903812282625</v>
      </c>
      <c r="H29" s="5">
        <f>H23+H27</f>
        <v>2.494419532664645</v>
      </c>
    </row>
    <row r="30" spans="1:9" x14ac:dyDescent="0.35">
      <c r="A30" t="s">
        <v>28</v>
      </c>
      <c r="B30" s="5">
        <f>B24+$B$27</f>
        <v>3.7890719985139159</v>
      </c>
      <c r="C30" s="5">
        <f>C24+C27</f>
        <v>3.553966230565381</v>
      </c>
      <c r="D30" s="5">
        <f t="shared" ref="D30:G30" si="13">D24+D27</f>
        <v>3.3161685970935322</v>
      </c>
      <c r="E30" s="5">
        <f t="shared" si="13"/>
        <v>3.086979673013611</v>
      </c>
      <c r="F30" s="5">
        <f t="shared" si="13"/>
        <v>2.8518173009053731</v>
      </c>
      <c r="G30" s="5">
        <f t="shared" si="13"/>
        <v>2.6152093434604478</v>
      </c>
      <c r="H30" s="5">
        <f>H24+H27</f>
        <v>2.3899422676511892</v>
      </c>
    </row>
    <row r="31" spans="1:9" x14ac:dyDescent="0.35">
      <c r="A31" t="s">
        <v>29</v>
      </c>
      <c r="B31" s="5">
        <f>B25+B27</f>
        <v>3.787882679778487</v>
      </c>
      <c r="C31" s="5">
        <f t="shared" ref="C31:H31" si="14">C25+C27</f>
        <v>3.5510546577388209</v>
      </c>
      <c r="D31" s="5">
        <f t="shared" si="14"/>
        <v>3.3194096483542754</v>
      </c>
      <c r="E31" s="5">
        <f t="shared" si="14"/>
        <v>3.0707732594372379</v>
      </c>
      <c r="F31" s="5">
        <f t="shared" si="14"/>
        <v>2.8518173009053731</v>
      </c>
      <c r="G31" s="5">
        <f t="shared" si="14"/>
        <v>2.6043910280926434</v>
      </c>
      <c r="H31" s="5">
        <f t="shared" si="14"/>
        <v>2.3620026736243633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Сенина</dc:creator>
  <cp:lastModifiedBy>Мария Сенина</cp:lastModifiedBy>
  <dcterms:created xsi:type="dcterms:W3CDTF">2020-12-04T17:44:18Z</dcterms:created>
  <dcterms:modified xsi:type="dcterms:W3CDTF">2020-12-14T21:46:13Z</dcterms:modified>
</cp:coreProperties>
</file>