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in\Desktop\ITMO\Physics\2-04\"/>
    </mc:Choice>
  </mc:AlternateContent>
  <xr:revisionPtr revIDLastSave="0" documentId="13_ncr:1_{8176C605-110E-483E-A191-E56AEB200CF1}" xr6:coauthVersionLast="45" xr6:coauthVersionMax="45" xr10:uidLastSave="{00000000-0000-0000-0000-000000000000}"/>
  <bookViews>
    <workbookView xWindow="10050" yWindow="-140" windowWidth="14400" windowHeight="7360" xr2:uid="{39A68877-9B5C-4ABA-BCE4-CEF3F1994F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" i="1" l="1"/>
  <c r="C12" i="1"/>
  <c r="B12" i="1"/>
  <c r="C16" i="1" l="1"/>
  <c r="B25" i="1"/>
  <c r="C38" i="1"/>
  <c r="B38" i="1"/>
  <c r="B26" i="1"/>
  <c r="F26" i="1" s="1"/>
  <c r="C25" i="1"/>
  <c r="C26" i="1" s="1"/>
  <c r="B14" i="1"/>
  <c r="B13" i="1"/>
  <c r="C13" i="1" s="1"/>
  <c r="C14" i="1" s="1"/>
  <c r="B37" i="1"/>
  <c r="B40" i="1"/>
  <c r="C40" i="1" s="1"/>
  <c r="C35" i="1"/>
  <c r="B35" i="1"/>
  <c r="F35" i="1"/>
  <c r="E35" i="1"/>
  <c r="D35" i="1"/>
  <c r="C28" i="1"/>
  <c r="B28" i="1"/>
  <c r="B16" i="1"/>
  <c r="B27" i="1"/>
  <c r="C24" i="1"/>
  <c r="B24" i="1"/>
  <c r="C23" i="1"/>
  <c r="D23" i="1"/>
  <c r="E23" i="1"/>
  <c r="F23" i="1"/>
  <c r="B23" i="1"/>
  <c r="C11" i="1"/>
  <c r="D11" i="1"/>
  <c r="E11" i="1"/>
  <c r="F11" i="1"/>
  <c r="B11" i="1"/>
  <c r="F14" i="1" l="1"/>
  <c r="B17" i="1" s="1"/>
  <c r="C17" i="1" s="1"/>
  <c r="B29" i="1"/>
  <c r="C29" i="1" s="1"/>
  <c r="B36" i="1"/>
  <c r="C36" i="1" s="1"/>
  <c r="F38" i="1" l="1"/>
  <c r="B41" i="1" s="1"/>
  <c r="C41" i="1" s="1"/>
  <c r="C37" i="1"/>
</calcChain>
</file>

<file path=xl/sharedStrings.xml><?xml version="1.0" encoding="utf-8"?>
<sst xmlns="http://schemas.openxmlformats.org/spreadsheetml/2006/main" count="47" uniqueCount="24">
  <si>
    <t>R +- delta</t>
  </si>
  <si>
    <t>p +- delta</t>
  </si>
  <si>
    <t>м</t>
  </si>
  <si>
    <t>кг/м^2</t>
  </si>
  <si>
    <t>p0 +- delta</t>
  </si>
  <si>
    <t>м/дел</t>
  </si>
  <si>
    <t>l +- delta</t>
  </si>
  <si>
    <t>alpha +- delta</t>
  </si>
  <si>
    <t>Маленький шарик</t>
  </si>
  <si>
    <t>№</t>
  </si>
  <si>
    <t>х1</t>
  </si>
  <si>
    <t>х2</t>
  </si>
  <si>
    <t>х1, дел</t>
  </si>
  <si>
    <t>х2, дел</t>
  </si>
  <si>
    <t>d, дел</t>
  </si>
  <si>
    <t>d +- delta, дел</t>
  </si>
  <si>
    <t>r +- delta, м</t>
  </si>
  <si>
    <t>t +- delta, c</t>
  </si>
  <si>
    <t>v +- delta м/c</t>
  </si>
  <si>
    <t>взкость +- delta</t>
  </si>
  <si>
    <t>Коэф. Стьюд. 5</t>
  </si>
  <si>
    <t>k</t>
  </si>
  <si>
    <t>Средний шарик</t>
  </si>
  <si>
    <t>Большой шарик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</si>
</sst>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3E4A-A314-4D0E-80CD-0387268E75B3}">
  <dimension ref="A1:H44"/>
  <sheetViews>
    <sheetView tabSelected="1" topLeftCell="A25" workbookViewId="0">
      <selection activeCell="A45" sqref="A45"/>
    </sheetView>
  </sheetViews>
  <sheetFormatPr defaultRowHeight="14.5" x14ac:dyDescent="0.35"/>
  <cols>
    <col min="1" max="1" width="14.453125" customWidth="1"/>
    <col min="2" max="3" width="11.81640625" bestFit="1" customWidth="1"/>
  </cols>
  <sheetData>
    <row r="1" spans="1:8" x14ac:dyDescent="0.35">
      <c r="A1" t="s">
        <v>0</v>
      </c>
      <c r="B1" t="s">
        <v>2</v>
      </c>
      <c r="C1">
        <v>2.9499999999999998E-2</v>
      </c>
      <c r="D1">
        <v>5.0000000000000002E-5</v>
      </c>
      <c r="F1" t="s">
        <v>20</v>
      </c>
      <c r="H1">
        <v>2.8</v>
      </c>
    </row>
    <row r="2" spans="1:8" x14ac:dyDescent="0.35">
      <c r="A2" t="s">
        <v>1</v>
      </c>
      <c r="B2" t="s">
        <v>3</v>
      </c>
      <c r="C2">
        <v>7800</v>
      </c>
      <c r="D2">
        <v>100</v>
      </c>
    </row>
    <row r="3" spans="1:8" x14ac:dyDescent="0.35">
      <c r="A3" t="s">
        <v>4</v>
      </c>
      <c r="B3" t="s">
        <v>3</v>
      </c>
      <c r="C3">
        <v>960</v>
      </c>
      <c r="D3">
        <v>40</v>
      </c>
    </row>
    <row r="4" spans="1:8" x14ac:dyDescent="0.35">
      <c r="A4" t="s">
        <v>7</v>
      </c>
      <c r="B4" t="s">
        <v>5</v>
      </c>
      <c r="C4">
        <v>2.6600000000000001E-4</v>
      </c>
      <c r="D4">
        <v>9.9999999999999995E-7</v>
      </c>
    </row>
    <row r="5" spans="1:8" x14ac:dyDescent="0.35">
      <c r="A5" t="s">
        <v>6</v>
      </c>
      <c r="B5" t="s">
        <v>2</v>
      </c>
      <c r="C5">
        <v>0.1</v>
      </c>
      <c r="D5">
        <v>5.0000000000000001E-3</v>
      </c>
    </row>
    <row r="7" spans="1:8" x14ac:dyDescent="0.35">
      <c r="A7" s="1" t="s">
        <v>8</v>
      </c>
      <c r="B7" s="1"/>
      <c r="C7" s="1"/>
      <c r="D7" s="1"/>
      <c r="E7" s="1"/>
      <c r="F7" s="1"/>
    </row>
    <row r="8" spans="1:8" x14ac:dyDescent="0.35">
      <c r="A8" s="2" t="s">
        <v>9</v>
      </c>
      <c r="B8" s="2">
        <v>1</v>
      </c>
      <c r="C8" s="2">
        <v>2</v>
      </c>
      <c r="D8" s="2">
        <v>3</v>
      </c>
      <c r="E8" s="2">
        <v>4</v>
      </c>
      <c r="F8" s="2">
        <v>5</v>
      </c>
    </row>
    <row r="9" spans="1:8" x14ac:dyDescent="0.35">
      <c r="A9" s="2" t="s">
        <v>12</v>
      </c>
      <c r="B9" s="2">
        <v>1.05</v>
      </c>
      <c r="C9" s="2">
        <v>3.04</v>
      </c>
      <c r="D9" s="2">
        <v>2.06</v>
      </c>
      <c r="E9" s="2">
        <v>1.1499999999999999</v>
      </c>
      <c r="F9" s="2">
        <v>2.54</v>
      </c>
    </row>
    <row r="10" spans="1:8" x14ac:dyDescent="0.35">
      <c r="A10" s="2" t="s">
        <v>13</v>
      </c>
      <c r="B10" s="2">
        <v>4.67</v>
      </c>
      <c r="C10" s="2">
        <v>6.61</v>
      </c>
      <c r="D10" s="2">
        <v>5.61</v>
      </c>
      <c r="E10" s="2">
        <v>4.6900000000000004</v>
      </c>
      <c r="F10" s="2">
        <v>6.11</v>
      </c>
    </row>
    <row r="11" spans="1:8" x14ac:dyDescent="0.35">
      <c r="A11" s="2" t="s">
        <v>14</v>
      </c>
      <c r="B11" s="2">
        <f>B10-B9</f>
        <v>3.62</v>
      </c>
      <c r="C11" s="2">
        <f t="shared" ref="C11:F11" si="0">C10-C9</f>
        <v>3.5700000000000003</v>
      </c>
      <c r="D11" s="2">
        <f t="shared" si="0"/>
        <v>3.5500000000000003</v>
      </c>
      <c r="E11" s="2">
        <f t="shared" si="0"/>
        <v>3.5400000000000005</v>
      </c>
      <c r="F11" s="2">
        <f t="shared" si="0"/>
        <v>3.5700000000000003</v>
      </c>
    </row>
    <row r="12" spans="1:8" x14ac:dyDescent="0.35">
      <c r="A12" s="2" t="s">
        <v>15</v>
      </c>
      <c r="B12" s="2">
        <f>AVERAGE(B11:F11)</f>
        <v>3.5700000000000003</v>
      </c>
      <c r="C12" s="2">
        <f>SQRT(((B12-C11)^2 + (B12-D11)^2 + (B12-E11)^2 + (B12-F11)^2+ (B12-B11)^2)/20)*H1</f>
        <v>3.8595336505852472E-2</v>
      </c>
      <c r="D12" s="2"/>
      <c r="E12" s="2"/>
      <c r="F12" s="2"/>
    </row>
    <row r="13" spans="1:8" x14ac:dyDescent="0.35">
      <c r="A13" s="2" t="s">
        <v>16</v>
      </c>
      <c r="B13" s="2">
        <f>B12*C4/2</f>
        <v>4.7481000000000004E-4</v>
      </c>
      <c r="C13" s="2">
        <f>B13*C12/B12</f>
        <v>5.1331797552783797E-6</v>
      </c>
      <c r="D13" s="2"/>
      <c r="E13" s="2"/>
      <c r="F13" s="2"/>
    </row>
    <row r="14" spans="1:8" x14ac:dyDescent="0.35">
      <c r="A14" s="2" t="s">
        <v>16</v>
      </c>
      <c r="B14" s="2">
        <f>B13</f>
        <v>4.7481000000000004E-4</v>
      </c>
      <c r="C14" s="2">
        <f>C13</f>
        <v>5.1331797552783797E-6</v>
      </c>
      <c r="D14" s="2"/>
      <c r="E14" s="2" t="s">
        <v>21</v>
      </c>
      <c r="F14" s="2">
        <f>1/(1+2.4*B14/C1)</f>
        <v>0.96280806267873964</v>
      </c>
    </row>
    <row r="15" spans="1:8" x14ac:dyDescent="0.35">
      <c r="A15" s="2" t="s">
        <v>17</v>
      </c>
      <c r="B15" s="2">
        <v>26.5</v>
      </c>
      <c r="C15" s="2">
        <v>0.01</v>
      </c>
      <c r="D15" s="2"/>
      <c r="E15" s="2"/>
      <c r="F15" s="2"/>
    </row>
    <row r="16" spans="1:8" x14ac:dyDescent="0.35">
      <c r="A16" s="2" t="s">
        <v>18</v>
      </c>
      <c r="B16" s="2">
        <f>C5/B15</f>
        <v>3.7735849056603774E-3</v>
      </c>
      <c r="C16" s="2">
        <f>B16*SQRT((D5/C5)^2 + (C15/B15)^2)</f>
        <v>1.8868461876991321E-4</v>
      </c>
      <c r="D16" s="2"/>
      <c r="E16" s="2"/>
      <c r="F16" s="2"/>
    </row>
    <row r="17" spans="1:6" x14ac:dyDescent="0.35">
      <c r="A17" s="2" t="s">
        <v>19</v>
      </c>
      <c r="B17" s="2">
        <f>2/9*B14^2*(C2-C3)/B16*9.8195*F14</f>
        <v>0.85853552223091623</v>
      </c>
      <c r="C17" s="2">
        <f>SQRT((2*C14/B14)^2 + (C16/B16)^2 + (D2^2+D3^2)/(C2-C3)^2)*B17</f>
        <v>4.8684296971212321E-2</v>
      </c>
      <c r="D17" s="2"/>
      <c r="E17" s="2"/>
      <c r="F17" s="2"/>
    </row>
    <row r="19" spans="1:6" x14ac:dyDescent="0.35">
      <c r="A19" s="3" t="s">
        <v>22</v>
      </c>
    </row>
    <row r="20" spans="1:6" x14ac:dyDescent="0.35">
      <c r="A20" s="4" t="s">
        <v>9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</row>
    <row r="21" spans="1:6" x14ac:dyDescent="0.35">
      <c r="A21" s="4" t="s">
        <v>10</v>
      </c>
      <c r="B21" s="4">
        <v>1.1100000000000001</v>
      </c>
      <c r="C21" s="4">
        <v>1.1100000000000001</v>
      </c>
      <c r="D21" s="4">
        <v>1.2</v>
      </c>
      <c r="E21" s="4">
        <v>1.1000000000000001</v>
      </c>
      <c r="F21" s="4">
        <v>1.0900000000000001</v>
      </c>
    </row>
    <row r="22" spans="1:6" x14ac:dyDescent="0.35">
      <c r="A22" s="4" t="s">
        <v>11</v>
      </c>
      <c r="B22" s="4">
        <v>8.6</v>
      </c>
      <c r="C22" s="4">
        <v>8.59</v>
      </c>
      <c r="D22" s="4">
        <v>8.57</v>
      </c>
      <c r="E22" s="4">
        <v>8.52</v>
      </c>
      <c r="F22" s="4">
        <v>8.49</v>
      </c>
    </row>
    <row r="23" spans="1:6" x14ac:dyDescent="0.35">
      <c r="A23" s="4" t="s">
        <v>14</v>
      </c>
      <c r="B23" s="4">
        <f>B22-B21</f>
        <v>7.4899999999999993</v>
      </c>
      <c r="C23" s="4">
        <f t="shared" ref="C23:F23" si="1">C22-C21</f>
        <v>7.4799999999999995</v>
      </c>
      <c r="D23" s="4">
        <f t="shared" si="1"/>
        <v>7.37</v>
      </c>
      <c r="E23" s="4">
        <f t="shared" si="1"/>
        <v>7.42</v>
      </c>
      <c r="F23" s="4">
        <f t="shared" si="1"/>
        <v>7.4</v>
      </c>
    </row>
    <row r="24" spans="1:6" x14ac:dyDescent="0.35">
      <c r="A24" s="4" t="s">
        <v>15</v>
      </c>
      <c r="B24" s="4">
        <f>AVERAGE(B23:F23)</f>
        <v>7.4319999999999995</v>
      </c>
      <c r="C24" s="4">
        <f>SQRT(((B24-C23)^2 + (B24-D23)^2 + (B24-E23)^2 + (B24-F23)^2+ (B24-B23)^2)/20)*H1</f>
        <v>6.470363204643105E-2</v>
      </c>
      <c r="D24" s="4"/>
      <c r="E24" s="4"/>
      <c r="F24" s="4"/>
    </row>
    <row r="25" spans="1:6" x14ac:dyDescent="0.35">
      <c r="A25" s="4" t="s">
        <v>16</v>
      </c>
      <c r="B25" s="4">
        <f>B24*C4/2</f>
        <v>9.8845599999999997E-4</v>
      </c>
      <c r="C25" s="4">
        <f>B25*C24/B24</f>
        <v>8.6055830621753299E-6</v>
      </c>
      <c r="D25" s="4"/>
      <c r="E25" s="4"/>
      <c r="F25" s="4"/>
    </row>
    <row r="26" spans="1:6" x14ac:dyDescent="0.35">
      <c r="A26" s="4" t="s">
        <v>16</v>
      </c>
      <c r="B26" s="4">
        <f>B25</f>
        <v>9.8845599999999997E-4</v>
      </c>
      <c r="C26" s="4">
        <f>C25</f>
        <v>8.6055830621753299E-6</v>
      </c>
      <c r="D26" s="4"/>
      <c r="E26" s="4" t="s">
        <v>21</v>
      </c>
      <c r="F26" s="4">
        <f>1/(1+2.4*B26/C1)</f>
        <v>0.92556875980663622</v>
      </c>
    </row>
    <row r="27" spans="1:6" x14ac:dyDescent="0.35">
      <c r="A27" s="4" t="s">
        <v>17</v>
      </c>
      <c r="B27" s="4">
        <f>6.72</f>
        <v>6.72</v>
      </c>
      <c r="C27" s="4">
        <v>0.01</v>
      </c>
      <c r="D27" s="4"/>
      <c r="E27" s="4"/>
      <c r="F27" s="4"/>
    </row>
    <row r="28" spans="1:6" x14ac:dyDescent="0.35">
      <c r="A28" s="4" t="s">
        <v>18</v>
      </c>
      <c r="B28" s="4">
        <f>C5/B27</f>
        <v>1.4880952380952382E-2</v>
      </c>
      <c r="C28" s="4">
        <f>B28*SQRT((D5/C5)^2+(C27/B27)^2)</f>
        <v>7.4437707400086474E-4</v>
      </c>
      <c r="D28" s="4"/>
      <c r="E28" s="4"/>
      <c r="F28" s="4"/>
    </row>
    <row r="29" spans="1:6" x14ac:dyDescent="0.35">
      <c r="A29" s="4" t="s">
        <v>19</v>
      </c>
      <c r="B29" s="4">
        <f>2/9*B26^2*(C2-C3)/B28*9.8195*F26</f>
        <v>0.90703826113813968</v>
      </c>
      <c r="C29" s="4">
        <f>SQRT((2*C26/B26)^2 + (C28/B28)^2 + (D2^2+D3^2)/(C2-C3)^2)*B29</f>
        <v>5.0120226799795803E-2</v>
      </c>
      <c r="D29" s="4"/>
      <c r="E29" s="4"/>
      <c r="F29" s="4"/>
    </row>
    <row r="31" spans="1:6" x14ac:dyDescent="0.35">
      <c r="A31" s="5" t="s">
        <v>23</v>
      </c>
    </row>
    <row r="32" spans="1:6" x14ac:dyDescent="0.35">
      <c r="A32" s="6" t="s">
        <v>9</v>
      </c>
      <c r="B32" s="6">
        <v>1</v>
      </c>
      <c r="C32" s="6">
        <v>2</v>
      </c>
      <c r="D32" s="6">
        <v>3</v>
      </c>
      <c r="E32" s="6">
        <v>4</v>
      </c>
      <c r="F32" s="6">
        <v>5</v>
      </c>
    </row>
    <row r="33" spans="1:6" x14ac:dyDescent="0.35">
      <c r="A33" s="6" t="s">
        <v>10</v>
      </c>
      <c r="B33" s="6">
        <v>0.18</v>
      </c>
      <c r="C33" s="6">
        <v>1.26</v>
      </c>
      <c r="D33" s="6">
        <v>1.21</v>
      </c>
      <c r="E33" s="6">
        <v>1.2</v>
      </c>
      <c r="F33" s="6">
        <v>1.34</v>
      </c>
    </row>
    <row r="34" spans="1:6" x14ac:dyDescent="0.35">
      <c r="A34" s="6" t="s">
        <v>11</v>
      </c>
      <c r="B34" s="6">
        <v>7.7</v>
      </c>
      <c r="C34" s="6">
        <v>8.69</v>
      </c>
      <c r="D34" s="6">
        <v>8.64</v>
      </c>
      <c r="E34" s="6">
        <v>8.68</v>
      </c>
      <c r="F34" s="6">
        <v>8.85</v>
      </c>
    </row>
    <row r="35" spans="1:6" x14ac:dyDescent="0.35">
      <c r="A35" s="6" t="s">
        <v>14</v>
      </c>
      <c r="B35" s="7">
        <f>B34-B33</f>
        <v>7.5200000000000005</v>
      </c>
      <c r="C35" s="6">
        <f>C34-C33</f>
        <v>7.43</v>
      </c>
      <c r="D35" s="6">
        <f t="shared" ref="D35" si="2">D34-D33</f>
        <v>7.4300000000000006</v>
      </c>
      <c r="E35" s="6">
        <f t="shared" ref="E35" si="3">E34-E33</f>
        <v>7.4799999999999995</v>
      </c>
      <c r="F35" s="6">
        <f t="shared" ref="F35" si="4">F34-F33</f>
        <v>7.51</v>
      </c>
    </row>
    <row r="36" spans="1:6" x14ac:dyDescent="0.35">
      <c r="A36" s="6" t="s">
        <v>15</v>
      </c>
      <c r="B36" s="6">
        <f>AVERAGE(B35:F35)</f>
        <v>7.4739999999999993</v>
      </c>
      <c r="C36" s="6">
        <f>SQRT(((B36-C35)^2 + (B36-D35)^2 + (B36-E35)^2 + (B36-F35)^2+ (B36-B35)^2)/20)*H1</f>
        <v>5.3567154115185145E-2</v>
      </c>
      <c r="D36" s="6"/>
      <c r="E36" s="6"/>
      <c r="F36" s="6"/>
    </row>
    <row r="37" spans="1:6" x14ac:dyDescent="0.35">
      <c r="A37" s="6" t="s">
        <v>16</v>
      </c>
      <c r="B37" s="6">
        <f>B36*C4/2</f>
        <v>9.9404199999999989E-4</v>
      </c>
      <c r="C37" s="6">
        <f>B37*C36/B36</f>
        <v>7.1244314973196238E-6</v>
      </c>
      <c r="D37" s="6"/>
      <c r="E37" s="6"/>
      <c r="F37" s="6"/>
    </row>
    <row r="38" spans="1:6" x14ac:dyDescent="0.35">
      <c r="A38" s="6" t="s">
        <v>16</v>
      </c>
      <c r="B38" s="6">
        <f>B37</f>
        <v>9.9404199999999989E-4</v>
      </c>
      <c r="C38" s="6">
        <f>C37</f>
        <v>7.1244314973196238E-6</v>
      </c>
      <c r="D38" s="6"/>
      <c r="E38" s="6" t="s">
        <v>21</v>
      </c>
      <c r="F38" s="6">
        <f>1/(1+2.4*B38/C1)</f>
        <v>0.92517960276413314</v>
      </c>
    </row>
    <row r="39" spans="1:6" x14ac:dyDescent="0.35">
      <c r="A39" s="6" t="s">
        <v>17</v>
      </c>
      <c r="B39" s="6">
        <v>6.32</v>
      </c>
      <c r="C39" s="6">
        <v>0.01</v>
      </c>
      <c r="D39" s="6"/>
      <c r="E39" s="6"/>
      <c r="F39" s="6"/>
    </row>
    <row r="40" spans="1:6" x14ac:dyDescent="0.35">
      <c r="A40" s="6" t="s">
        <v>18</v>
      </c>
      <c r="B40" s="6">
        <f>C5/B39</f>
        <v>1.5822784810126583E-2</v>
      </c>
      <c r="C40" s="6">
        <f>B40*SQRT((D5/C5)^2+(C39/B39)^2)</f>
        <v>7.9153528144006917E-4</v>
      </c>
      <c r="D40" s="6"/>
      <c r="E40" s="6"/>
      <c r="F40" s="6"/>
    </row>
    <row r="41" spans="1:6" x14ac:dyDescent="0.35">
      <c r="A41" s="6" t="s">
        <v>19</v>
      </c>
      <c r="B41" s="6">
        <f>2/9*B38^2*(C2-C3)/B40*9.8195*F38</f>
        <v>0.86235395413013227</v>
      </c>
      <c r="C41" s="6">
        <f>SQRT((2*C38/B38)^2 + (C40/B40)^2 + (D2^2+D3^2)/(C2-C3)^2)*B41</f>
        <v>4.6884736684550593E-2</v>
      </c>
      <c r="D41" s="6"/>
      <c r="E41" s="6"/>
      <c r="F41" s="6"/>
    </row>
    <row r="44" spans="1:6" x14ac:dyDescent="0.35">
      <c r="A44">
        <f>AVERAGE(B41,B29,B17)</f>
        <v>0.87597591249972939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Сенина</dc:creator>
  <cp:lastModifiedBy>Мария Сенина</cp:lastModifiedBy>
  <dcterms:created xsi:type="dcterms:W3CDTF">2020-12-02T06:14:31Z</dcterms:created>
  <dcterms:modified xsi:type="dcterms:W3CDTF">2020-12-14T14:38:57Z</dcterms:modified>
</cp:coreProperties>
</file>