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MO\Physics\"/>
    </mc:Choice>
  </mc:AlternateContent>
  <xr:revisionPtr revIDLastSave="0" documentId="13_ncr:1_{FF1F2ECF-4A81-4537-BFD1-5F743E598089}" xr6:coauthVersionLast="45" xr6:coauthVersionMax="45" xr10:uidLastSave="{00000000-0000-0000-0000-000000000000}"/>
  <bookViews>
    <workbookView xWindow="-110" yWindow="-110" windowWidth="19420" windowHeight="10420" activeTab="1" xr2:uid="{32ACDC4E-C491-4DDC-B10F-8699D4E9DB10}"/>
  </bookViews>
  <sheets>
    <sheet name="задание 1" sheetId="1" r:id="rId1"/>
    <sheet name="задание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8" i="1" l="1"/>
  <c r="E5" i="2"/>
  <c r="E6" i="2" s="1"/>
  <c r="B9" i="1"/>
  <c r="B8" i="1"/>
  <c r="X8" i="2"/>
  <c r="X6" i="2"/>
  <c r="X4" i="2"/>
  <c r="W2" i="2"/>
  <c r="V3" i="2"/>
  <c r="V4" i="2"/>
  <c r="V5" i="2"/>
  <c r="V6" i="2"/>
  <c r="V7" i="2"/>
  <c r="V2" i="2"/>
  <c r="Y2" i="2"/>
  <c r="X2" i="2"/>
  <c r="T7" i="2"/>
  <c r="T3" i="2"/>
  <c r="T4" i="2"/>
  <c r="T5" i="2"/>
  <c r="T6" i="2"/>
  <c r="T2" i="2"/>
  <c r="P7" i="2"/>
  <c r="K7" i="2"/>
  <c r="S7" i="2"/>
  <c r="S3" i="2"/>
  <c r="S4" i="2"/>
  <c r="S5" i="2"/>
  <c r="S6" i="2"/>
  <c r="S2" i="2"/>
  <c r="Q6" i="2"/>
  <c r="Q5" i="2"/>
  <c r="Q4" i="2"/>
  <c r="Q3" i="2"/>
  <c r="P6" i="2"/>
  <c r="P5" i="2"/>
  <c r="P4" i="2"/>
  <c r="P3" i="2"/>
  <c r="P2" i="2"/>
  <c r="G25" i="2"/>
  <c r="G20" i="2"/>
  <c r="G15" i="2"/>
  <c r="G10" i="2"/>
  <c r="G3" i="2"/>
  <c r="F20" i="2"/>
  <c r="F21" i="2" s="1"/>
  <c r="O5" i="2" s="1"/>
  <c r="F25" i="2"/>
  <c r="E25" i="2"/>
  <c r="E26" i="2" s="1"/>
  <c r="M6" i="2" s="1"/>
  <c r="E20" i="2"/>
  <c r="E21" i="2" s="1"/>
  <c r="M5" i="2" s="1"/>
  <c r="F15" i="2"/>
  <c r="F16" i="2" s="1"/>
  <c r="O4" i="2" s="1"/>
  <c r="E15" i="2"/>
  <c r="E16" i="2" s="1"/>
  <c r="M4" i="2" s="1"/>
  <c r="E10" i="2"/>
  <c r="E11" i="2" s="1"/>
  <c r="M3" i="2" s="1"/>
  <c r="F10" i="2"/>
  <c r="F11" i="2" s="1"/>
  <c r="O3" i="2" s="1"/>
  <c r="F5" i="2"/>
  <c r="F6" i="2"/>
  <c r="G8" i="2"/>
  <c r="G23" i="2"/>
  <c r="G18" i="2"/>
  <c r="G13" i="2"/>
  <c r="N6" i="2"/>
  <c r="L6" i="2"/>
  <c r="N5" i="2"/>
  <c r="L5" i="2"/>
  <c r="N4" i="2"/>
  <c r="L4" i="2"/>
  <c r="N3" i="2"/>
  <c r="L3" i="2"/>
  <c r="N2" i="2"/>
  <c r="L2" i="2"/>
  <c r="F26" i="2"/>
  <c r="O6" i="2" s="1"/>
  <c r="F18" i="2"/>
  <c r="F23" i="2"/>
  <c r="E23" i="2"/>
  <c r="E18" i="2"/>
  <c r="F13" i="2"/>
  <c r="E13" i="2"/>
  <c r="F8" i="2"/>
  <c r="E8" i="2"/>
  <c r="F3" i="2"/>
  <c r="E3" i="2"/>
  <c r="K6" i="2"/>
  <c r="K5" i="2"/>
  <c r="K4" i="2"/>
  <c r="K3" i="2"/>
  <c r="K2" i="2"/>
  <c r="H3" i="1"/>
  <c r="H4" i="1"/>
  <c r="H5" i="1"/>
  <c r="H6" i="1"/>
  <c r="H2" i="1"/>
  <c r="K7" i="1"/>
  <c r="K3" i="1"/>
  <c r="K4" i="1"/>
  <c r="K5" i="1"/>
  <c r="K6" i="1"/>
  <c r="K2" i="1"/>
  <c r="E4" i="1"/>
  <c r="G3" i="1"/>
  <c r="G4" i="1"/>
  <c r="G5" i="1"/>
  <c r="J5" i="1" s="1"/>
  <c r="G6" i="1"/>
  <c r="J6" i="1" s="1"/>
  <c r="G2" i="1"/>
  <c r="J2" i="1" s="1"/>
  <c r="I4" i="1"/>
  <c r="J3" i="1"/>
  <c r="J4" i="1"/>
  <c r="I3" i="1"/>
  <c r="E3" i="1"/>
  <c r="E5" i="1"/>
  <c r="E6" i="1"/>
  <c r="E2" i="1"/>
  <c r="G5" i="2" l="1"/>
  <c r="Q2" i="2" s="1"/>
  <c r="M2" i="2"/>
  <c r="O2" i="2"/>
  <c r="I6" i="1"/>
  <c r="J7" i="1"/>
  <c r="I2" i="1"/>
  <c r="I5" i="1"/>
  <c r="I7" i="1" l="1"/>
</calcChain>
</file>

<file path=xl/sharedStrings.xml><?xml version="1.0" encoding="utf-8"?>
<sst xmlns="http://schemas.openxmlformats.org/spreadsheetml/2006/main" count="68" uniqueCount="40">
  <si>
    <t>x1</t>
  </si>
  <si>
    <t>x2</t>
  </si>
  <si>
    <t>t1</t>
  </si>
  <si>
    <t>t2</t>
  </si>
  <si>
    <t>E(ZY)</t>
  </si>
  <si>
    <t xml:space="preserve">a, м/с = </t>
  </si>
  <si>
    <t>sigm a =</t>
  </si>
  <si>
    <t>E(Y-aZ)^2</t>
  </si>
  <si>
    <t>E(Z)^2</t>
  </si>
  <si>
    <t>x2-x1 = Y</t>
  </si>
  <si>
    <t>(t2^2-t^1)/2 = Z</t>
  </si>
  <si>
    <t>delta a</t>
  </si>
  <si>
    <t xml:space="preserve">delta a = </t>
  </si>
  <si>
    <t>погр Y</t>
  </si>
  <si>
    <t>погр Z</t>
  </si>
  <si>
    <t>x</t>
  </si>
  <si>
    <t>x'</t>
  </si>
  <si>
    <t>sin</t>
  </si>
  <si>
    <t>срзнач t1</t>
  </si>
  <si>
    <t>срзнач t2</t>
  </si>
  <si>
    <t>СКО</t>
  </si>
  <si>
    <t>СКО t1</t>
  </si>
  <si>
    <t>СКО t2</t>
  </si>
  <si>
    <t>delta t2</t>
  </si>
  <si>
    <t>delta t1</t>
  </si>
  <si>
    <t>a</t>
  </si>
  <si>
    <t>h0, м</t>
  </si>
  <si>
    <t>h0', м</t>
  </si>
  <si>
    <t>h', м</t>
  </si>
  <si>
    <t>h, м</t>
  </si>
  <si>
    <t>t1, c</t>
  </si>
  <si>
    <t>t2, c</t>
  </si>
  <si>
    <t>A</t>
  </si>
  <si>
    <t>B</t>
  </si>
  <si>
    <t>a*sina</t>
  </si>
  <si>
    <t>sina^2</t>
  </si>
  <si>
    <t>d</t>
  </si>
  <si>
    <t>D</t>
  </si>
  <si>
    <t>delta B</t>
  </si>
  <si>
    <t>относ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</si>
</sst>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2" fontId="0" fillId="3" borderId="0" xfId="0" applyNumberFormat="1" applyFill="1"/>
    <xf numFmtId="2" fontId="0" fillId="4" borderId="0" xfId="0" applyNumberFormat="1" applyFill="1"/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Y(Z) = 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1'!$E$1</c:f>
              <c:strCache>
                <c:ptCount val="1"/>
                <c:pt idx="0">
                  <c:v>x2-x1 =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"/>
            <c:dispRSqr val="0"/>
            <c:dispEq val="1"/>
            <c:trendlineLbl>
              <c:layout>
                <c:manualLayout>
                  <c:x val="-9.9196378826113624E-2"/>
                  <c:y val="0.1856752351419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0.05</c:v>
                </c:pt>
              </c:numLit>
            </c:plus>
            <c:minus>
              <c:numLit>
                <c:formatCode>General</c:formatCode>
                <c:ptCount val="1"/>
                <c:pt idx="0">
                  <c:v>0.05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5.0000000000000001E-3</c:v>
                </c:pt>
              </c:numLit>
            </c:plus>
            <c:minus>
              <c:numLit>
                <c:formatCode>General</c:formatCode>
                <c:ptCount val="1"/>
                <c:pt idx="0">
                  <c:v>5.0000000000000001E-3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'задание 1'!$G$2:$G$7</c:f>
              <c:numCache>
                <c:formatCode>0.00</c:formatCode>
                <c:ptCount val="6"/>
                <c:pt idx="0">
                  <c:v>2.6650000000000005</c:v>
                </c:pt>
                <c:pt idx="1">
                  <c:v>3.995000000000001</c:v>
                </c:pt>
                <c:pt idx="2">
                  <c:v>5.7200000000000006</c:v>
                </c:pt>
                <c:pt idx="3">
                  <c:v>7.6950000000000003</c:v>
                </c:pt>
                <c:pt idx="4">
                  <c:v>9.9200000000000017</c:v>
                </c:pt>
              </c:numCache>
            </c:numRef>
          </c:xVal>
          <c:yVal>
            <c:numRef>
              <c:f>'задание 1'!$E$2:$E$6</c:f>
              <c:numCache>
                <c:formatCode>0.00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8-4A71-9C89-0ECF3055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42416"/>
        <c:axId val="570843072"/>
      </c:scatterChart>
      <c:valAx>
        <c:axId val="57084241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843072"/>
        <c:crosses val="autoZero"/>
        <c:crossBetween val="midCat"/>
      </c:valAx>
      <c:valAx>
        <c:axId val="570843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08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a*sin(alpha)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2'!$P$1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.1000000000000003E-2"/>
            <c:dispRSqr val="0"/>
            <c:dispEq val="1"/>
            <c:trendlineLbl>
              <c:layout>
                <c:manualLayout>
                  <c:x val="-0.14629680664916886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'задание 2'!$K$2:$K$6</c:f>
              <c:numCache>
                <c:formatCode>0.00</c:formatCode>
                <c:ptCount val="5"/>
                <c:pt idx="0">
                  <c:v>1.025641025641023E-2</c:v>
                </c:pt>
                <c:pt idx="1">
                  <c:v>2.0512820512820495E-2</c:v>
                </c:pt>
                <c:pt idx="2">
                  <c:v>3.0769230769230761E-2</c:v>
                </c:pt>
                <c:pt idx="3">
                  <c:v>4.1025641025641026E-2</c:v>
                </c:pt>
                <c:pt idx="4">
                  <c:v>5.1282051282051287E-2</c:v>
                </c:pt>
              </c:numCache>
            </c:numRef>
          </c:xVal>
          <c:yVal>
            <c:numRef>
              <c:f>'задание 2'!$P$2:$P$6</c:f>
              <c:numCache>
                <c:formatCode>0.00</c:formatCode>
                <c:ptCount val="5"/>
                <c:pt idx="0">
                  <c:v>8.1660001256307693E-2</c:v>
                </c:pt>
                <c:pt idx="1">
                  <c:v>0.15710602642603935</c:v>
                </c:pt>
                <c:pt idx="2">
                  <c:v>0.23692363768908328</c:v>
                </c:pt>
                <c:pt idx="3">
                  <c:v>0.33028455284552838</c:v>
                </c:pt>
                <c:pt idx="4">
                  <c:v>0.40782181323852346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D-4931-846A-4157F368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27784"/>
        <c:axId val="470328768"/>
      </c:scatterChart>
      <c:valAx>
        <c:axId val="470327784"/>
        <c:scaling>
          <c:orientation val="minMax"/>
          <c:max val="5.5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sin(alpha)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328768"/>
        <c:crosses val="autoZero"/>
        <c:crossBetween val="midCat"/>
      </c:valAx>
      <c:valAx>
        <c:axId val="470328768"/>
        <c:scaling>
          <c:orientation val="minMax"/>
          <c:max val="0.42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32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152936</xdr:colOff>
      <xdr:row>0</xdr:row>
      <xdr:rowOff>116581</xdr:rowOff>
    </xdr:from>
    <xdr:to>
      <xdr:col>18</xdr:col>
      <xdr:colOff>456484</xdr:colOff>
      <xdr:row>15</xdr:row>
      <xdr:rowOff>97530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CE15A6D-1C79-410E-BC53-E83A79AAB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7</xdr:row>
      <xdr:rowOff>73025</xdr:rowOff>
    </xdr:from>
    <xdr:to>
      <xdr:col>17</xdr:col>
      <xdr:colOff>600075</xdr:colOff>
      <xdr:row>22</xdr:row>
      <xdr:rowOff>53975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5963C5-FC28-4A26-803F-2E60DE30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81BC-ECAE-4097-81DD-C5EF85560580}">
  <dimension ref="A1:K10"/>
  <sheetViews>
    <sheetView zoomScale="71" workbookViewId="0">
      <selection activeCell="C8" sqref="C8"/>
    </sheetView>
  </sheetViews>
  <sheetFormatPr defaultRowHeight="14.5" x14ac:dyDescent="0.35"/>
  <cols>
    <col min="5" max="5" width="10.54296875" style="1" customWidth="1"/>
    <col min="6" max="6" width="6.26953125" style="1" customWidth="1"/>
    <col min="7" max="7" width="14.7265625" style="1" customWidth="1"/>
    <col min="8" max="8" width="5.7265625" style="1" customWidth="1"/>
    <col min="11" max="11" width="11.81640625" bestFit="1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9</v>
      </c>
      <c r="F1" s="3" t="s">
        <v>13</v>
      </c>
      <c r="G1" s="3" t="s">
        <v>10</v>
      </c>
      <c r="H1" s="3" t="s">
        <v>14</v>
      </c>
      <c r="I1" t="s">
        <v>4</v>
      </c>
      <c r="J1" t="s">
        <v>8</v>
      </c>
      <c r="K1" t="s">
        <v>7</v>
      </c>
    </row>
    <row r="2" spans="1:11" x14ac:dyDescent="0.35">
      <c r="A2" s="2">
        <v>0.15</v>
      </c>
      <c r="B2" s="2">
        <v>0.4</v>
      </c>
      <c r="C2" s="2">
        <v>1.4</v>
      </c>
      <c r="D2" s="2">
        <v>2.7</v>
      </c>
      <c r="E2" s="3">
        <f>B2-A2</f>
        <v>0.25</v>
      </c>
      <c r="F2" s="3">
        <v>0.01</v>
      </c>
      <c r="G2" s="3">
        <f>(D2*D2-C2*C2)/2</f>
        <v>2.6650000000000005</v>
      </c>
      <c r="H2" s="3">
        <f>(2*0.1/C2+2*0.1/D2)/2</f>
        <v>0.10846560846560847</v>
      </c>
      <c r="I2">
        <f>G2*E2</f>
        <v>0.66625000000000012</v>
      </c>
      <c r="J2">
        <f>G2*G2</f>
        <v>7.1022250000000025</v>
      </c>
      <c r="K2">
        <f>(E2-$B$8*G2)^2</f>
        <v>2.3355281768693324E-5</v>
      </c>
    </row>
    <row r="3" spans="1:11" x14ac:dyDescent="0.35">
      <c r="A3" s="2">
        <v>0.15</v>
      </c>
      <c r="B3" s="2">
        <v>0.5</v>
      </c>
      <c r="C3" s="2">
        <v>1.5</v>
      </c>
      <c r="D3" s="2">
        <v>3.2</v>
      </c>
      <c r="E3" s="3">
        <f>B3-A3</f>
        <v>0.35</v>
      </c>
      <c r="F3" s="3">
        <v>0.01</v>
      </c>
      <c r="G3" s="3">
        <f t="shared" ref="G3:G6" si="0">(D3*D3-C3*C3)/2</f>
        <v>3.995000000000001</v>
      </c>
      <c r="H3" s="3">
        <f t="shared" ref="H3:H6" si="1">(2*0.1/C3+2*0.1/D3)/2</f>
        <v>9.7916666666666666E-2</v>
      </c>
      <c r="I3">
        <f>G3*E3</f>
        <v>1.3982500000000002</v>
      </c>
      <c r="J3">
        <f t="shared" ref="J3:J6" si="2">G3*G3</f>
        <v>15.960025000000009</v>
      </c>
      <c r="K3">
        <f t="shared" ref="K3:K6" si="3">(E3-$B$8*G3)^2</f>
        <v>1.0246426797757217E-3</v>
      </c>
    </row>
    <row r="4" spans="1:11" x14ac:dyDescent="0.35">
      <c r="A4" s="2">
        <v>0.15</v>
      </c>
      <c r="B4" s="2">
        <v>0.7</v>
      </c>
      <c r="C4" s="2">
        <v>1.5</v>
      </c>
      <c r="D4" s="2">
        <v>3.7</v>
      </c>
      <c r="E4" s="3">
        <f>B4-A4</f>
        <v>0.54999999999999993</v>
      </c>
      <c r="F4" s="3">
        <v>0.01</v>
      </c>
      <c r="G4" s="3">
        <f t="shared" si="0"/>
        <v>5.7200000000000006</v>
      </c>
      <c r="H4" s="3">
        <f t="shared" si="1"/>
        <v>9.3693693693693694E-2</v>
      </c>
      <c r="I4">
        <f>G4*E4</f>
        <v>3.1459999999999999</v>
      </c>
      <c r="J4">
        <f t="shared" si="2"/>
        <v>32.71840000000001</v>
      </c>
      <c r="K4">
        <f t="shared" si="3"/>
        <v>9.2534282099841281E-6</v>
      </c>
    </row>
    <row r="5" spans="1:11" x14ac:dyDescent="0.35">
      <c r="A5" s="2">
        <v>0.15</v>
      </c>
      <c r="B5" s="2">
        <v>0.9</v>
      </c>
      <c r="C5" s="2">
        <v>1.5</v>
      </c>
      <c r="D5" s="2">
        <v>4.2</v>
      </c>
      <c r="E5" s="3">
        <f>B5-A5</f>
        <v>0.75</v>
      </c>
      <c r="F5" s="3">
        <v>0.01</v>
      </c>
      <c r="G5" s="3">
        <f t="shared" si="0"/>
        <v>7.6950000000000003</v>
      </c>
      <c r="H5" s="3">
        <f t="shared" si="1"/>
        <v>9.0476190476190474E-2</v>
      </c>
      <c r="I5">
        <f>G5*E5</f>
        <v>5.7712500000000002</v>
      </c>
      <c r="J5">
        <f t="shared" si="2"/>
        <v>59.213025000000002</v>
      </c>
      <c r="K5">
        <f t="shared" si="3"/>
        <v>2.0131127644019848E-4</v>
      </c>
    </row>
    <row r="6" spans="1:11" x14ac:dyDescent="0.35">
      <c r="A6" s="2">
        <v>0.15</v>
      </c>
      <c r="B6" s="2">
        <v>1.1000000000000001</v>
      </c>
      <c r="C6" s="2">
        <v>1.5</v>
      </c>
      <c r="D6" s="2">
        <v>4.7</v>
      </c>
      <c r="E6" s="3">
        <f>B6-A6</f>
        <v>0.95000000000000007</v>
      </c>
      <c r="F6" s="3">
        <v>0.01</v>
      </c>
      <c r="G6" s="3">
        <f t="shared" si="0"/>
        <v>9.9200000000000017</v>
      </c>
      <c r="H6" s="3">
        <f t="shared" si="1"/>
        <v>8.794326241134752E-2</v>
      </c>
      <c r="I6">
        <f>G6*E6</f>
        <v>9.424000000000003</v>
      </c>
      <c r="J6">
        <f t="shared" si="2"/>
        <v>98.406400000000033</v>
      </c>
      <c r="K6">
        <f t="shared" si="3"/>
        <v>2.04314661967377E-6</v>
      </c>
    </row>
    <row r="7" spans="1:11" x14ac:dyDescent="0.35">
      <c r="I7">
        <f>SUM(I2:I6)</f>
        <v>20.405750000000005</v>
      </c>
      <c r="J7">
        <f>SUM(J2:J6)</f>
        <v>213.40007500000007</v>
      </c>
      <c r="K7">
        <f>SUM(K2:K6)</f>
        <v>1.2606058128142713E-3</v>
      </c>
    </row>
    <row r="8" spans="1:11" x14ac:dyDescent="0.35">
      <c r="A8" t="s">
        <v>5</v>
      </c>
      <c r="B8">
        <f>I7/J7</f>
        <v>9.5622037621120787E-2</v>
      </c>
      <c r="C8">
        <f>B10/B8</f>
        <v>2.5417590288766875E-2</v>
      </c>
    </row>
    <row r="9" spans="1:11" x14ac:dyDescent="0.35">
      <c r="A9" t="s">
        <v>6</v>
      </c>
      <c r="B9">
        <f>SQRT(K7/(J7*4))</f>
        <v>1.2152408874153502E-3</v>
      </c>
    </row>
    <row r="10" spans="1:11" x14ac:dyDescent="0.35">
      <c r="A10" t="s">
        <v>12</v>
      </c>
      <c r="B10">
        <f>2*B9</f>
        <v>2.4304817748307004E-3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3A2E-1DA7-427F-9B12-3CEF8478498A}">
  <dimension ref="A1:Y26"/>
  <sheetViews>
    <sheetView tabSelected="1" topLeftCell="B1" workbookViewId="0">
      <selection activeCell="K1" sqref="K1:K1048576"/>
    </sheetView>
  </sheetViews>
  <sheetFormatPr defaultRowHeight="14.5" x14ac:dyDescent="0.35"/>
  <cols>
    <col min="5" max="5" width="8.7265625" style="1"/>
    <col min="6" max="6" width="9.1796875" style="1" customWidth="1"/>
    <col min="7" max="7" width="8.7265625" style="1"/>
    <col min="11" max="11" width="8.7265625" style="1"/>
    <col min="22" max="22" width="11.81640625" bestFit="1" customWidth="1"/>
    <col min="23" max="23" width="11.81640625" customWidth="1"/>
  </cols>
  <sheetData>
    <row r="1" spans="1:25" x14ac:dyDescent="0.35">
      <c r="A1" t="s">
        <v>29</v>
      </c>
      <c r="B1" t="s">
        <v>28</v>
      </c>
      <c r="C1" t="s">
        <v>30</v>
      </c>
      <c r="D1" t="s">
        <v>31</v>
      </c>
      <c r="H1" t="s">
        <v>26</v>
      </c>
      <c r="I1" t="s">
        <v>27</v>
      </c>
      <c r="K1" s="1" t="s">
        <v>17</v>
      </c>
      <c r="L1" t="s">
        <v>2</v>
      </c>
      <c r="M1" t="s">
        <v>24</v>
      </c>
      <c r="N1" t="s">
        <v>3</v>
      </c>
      <c r="O1" t="s">
        <v>23</v>
      </c>
      <c r="P1" t="s">
        <v>25</v>
      </c>
      <c r="Q1" t="s">
        <v>11</v>
      </c>
      <c r="S1" t="s">
        <v>34</v>
      </c>
      <c r="T1" t="s">
        <v>35</v>
      </c>
      <c r="V1" t="s">
        <v>36</v>
      </c>
      <c r="W1" t="s">
        <v>37</v>
      </c>
      <c r="X1" t="s">
        <v>33</v>
      </c>
      <c r="Y1" t="s">
        <v>32</v>
      </c>
    </row>
    <row r="2" spans="1:25" x14ac:dyDescent="0.35">
      <c r="A2">
        <v>0.19600000000000001</v>
      </c>
      <c r="B2">
        <v>0.20699999999999999</v>
      </c>
      <c r="C2">
        <v>1.5</v>
      </c>
      <c r="D2">
        <v>4.8</v>
      </c>
      <c r="E2" s="1" t="s">
        <v>18</v>
      </c>
      <c r="F2" s="1" t="s">
        <v>19</v>
      </c>
      <c r="G2" s="1" t="s">
        <v>25</v>
      </c>
      <c r="H2">
        <v>0.20399999999999999</v>
      </c>
      <c r="I2">
        <v>0.20699999999999999</v>
      </c>
      <c r="J2">
        <v>1</v>
      </c>
      <c r="K2" s="1">
        <f>(($H$2-A2)-($I$2-B2))/($I$4-$H$4)</f>
        <v>1.025641025641023E-2</v>
      </c>
      <c r="L2" s="1">
        <f>E3</f>
        <v>1.3</v>
      </c>
      <c r="M2" s="1">
        <f>E6</f>
        <v>0.15226687098643618</v>
      </c>
      <c r="N2" s="1">
        <f>F3</f>
        <v>4.5600000000000005</v>
      </c>
      <c r="O2" s="1">
        <f>F6</f>
        <v>0.16679999999999989</v>
      </c>
      <c r="P2" s="1">
        <f>G3</f>
        <v>8.1660001256307693E-2</v>
      </c>
      <c r="Q2" s="1">
        <f>G5</f>
        <v>6.7598272533133229E-3</v>
      </c>
      <c r="S2">
        <f>P2*K2</f>
        <v>8.3753847442366656E-4</v>
      </c>
      <c r="T2">
        <f>K2*K2</f>
        <v>1.0519395134779696E-4</v>
      </c>
      <c r="V2">
        <f>(P2-($Y$2+$X$2*K2))*(P2-($Y$2+$X$2*K2))</f>
        <v>1.6009801836691346E-5</v>
      </c>
      <c r="W2">
        <f>T7-K7*K7/5</f>
        <v>1.0519395134779763E-3</v>
      </c>
      <c r="X2">
        <f>((S7-(P7*K7)/5)/(T7-K7*K7/5))</f>
        <v>8.048645966243221</v>
      </c>
      <c r="Y2">
        <f>(P7-X2*K7)/5</f>
        <v>-4.8914388240795413E-3</v>
      </c>
    </row>
    <row r="3" spans="1:25" x14ac:dyDescent="0.35">
      <c r="B3">
        <v>0.20699999999999999</v>
      </c>
      <c r="C3">
        <v>1.2</v>
      </c>
      <c r="D3">
        <v>4.5</v>
      </c>
      <c r="E3" s="5">
        <f>SUM(C2:C6)/5</f>
        <v>1.3</v>
      </c>
      <c r="F3" s="5">
        <f>SUM(D2:D6)/5</f>
        <v>4.5600000000000005</v>
      </c>
      <c r="G3" s="5">
        <f>2*($I$4-$H$4)/(F3*F3-E3*E3)</f>
        <v>8.1660001256307693E-2</v>
      </c>
      <c r="H3" t="s">
        <v>15</v>
      </c>
      <c r="I3" t="s">
        <v>16</v>
      </c>
      <c r="J3">
        <v>2</v>
      </c>
      <c r="K3" s="1">
        <f>(($H$2-A7)-($I$2-B7))/($I$4-$H$4)</f>
        <v>2.0512820512820495E-2</v>
      </c>
      <c r="L3" s="1">
        <f>E8</f>
        <v>0.98000000000000009</v>
      </c>
      <c r="M3" s="1">
        <f>E11</f>
        <v>5.5599999999999976E-2</v>
      </c>
      <c r="N3" s="1">
        <f>F8</f>
        <v>3.3</v>
      </c>
      <c r="O3" s="1">
        <f>F11</f>
        <v>0</v>
      </c>
      <c r="P3" s="1">
        <f>G8</f>
        <v>0.15710602642603935</v>
      </c>
      <c r="Q3" s="1">
        <f>G10</f>
        <v>2.2363776223827438E-3</v>
      </c>
      <c r="S3">
        <f t="shared" ref="S3:S6" si="0">P3*K3</f>
        <v>3.2226877215597791E-3</v>
      </c>
      <c r="T3">
        <f t="shared" ref="T3:T6" si="1">K3*K3</f>
        <v>4.2077580539118931E-4</v>
      </c>
      <c r="V3">
        <f t="shared" ref="V3:V7" si="2">(P3-($Y$2+$X$2*K3))*(P3-($Y$2+$X$2*K3))</f>
        <v>9.6283907155199811E-6</v>
      </c>
      <c r="X3" t="s">
        <v>20</v>
      </c>
    </row>
    <row r="4" spans="1:25" x14ac:dyDescent="0.35">
      <c r="B4">
        <v>0.20699999999999999</v>
      </c>
      <c r="C4">
        <v>1.3</v>
      </c>
      <c r="D4">
        <v>4.5</v>
      </c>
      <c r="E4" s="1" t="s">
        <v>21</v>
      </c>
      <c r="F4" s="1" t="s">
        <v>22</v>
      </c>
      <c r="G4" s="1" t="s">
        <v>11</v>
      </c>
      <c r="H4">
        <v>0.22</v>
      </c>
      <c r="I4">
        <v>1</v>
      </c>
      <c r="J4">
        <v>3</v>
      </c>
      <c r="K4" s="1">
        <f>(($H$2-A12)-($I$2-B12))/($I$4-$H$4)</f>
        <v>3.0769230769230761E-2</v>
      </c>
      <c r="L4" s="1">
        <f>E13</f>
        <v>0.84000000000000008</v>
      </c>
      <c r="M4" s="1">
        <f>E16</f>
        <v>0.11120000000000001</v>
      </c>
      <c r="N4" s="1">
        <f>F13</f>
        <v>2.7</v>
      </c>
      <c r="O4" s="1">
        <f>F16</f>
        <v>8.7911318952680811E-2</v>
      </c>
      <c r="P4" s="1">
        <f>G13</f>
        <v>0.23692363768908328</v>
      </c>
      <c r="Q4" s="1">
        <f>G15</f>
        <v>1.8481992655532197E-2</v>
      </c>
      <c r="S4">
        <f t="shared" si="0"/>
        <v>7.2899580827410224E-3</v>
      </c>
      <c r="T4">
        <f t="shared" si="1"/>
        <v>9.4674556213017696E-4</v>
      </c>
      <c r="V4">
        <f t="shared" si="2"/>
        <v>3.4053860908801348E-5</v>
      </c>
      <c r="X4">
        <f>SQRT(V7/(3*W2))</f>
        <v>0.34828967973863872</v>
      </c>
    </row>
    <row r="5" spans="1:25" x14ac:dyDescent="0.35">
      <c r="B5">
        <v>0.20699999999999999</v>
      </c>
      <c r="C5">
        <v>1.3</v>
      </c>
      <c r="D5">
        <v>4.5</v>
      </c>
      <c r="E5" s="1">
        <f>SQRT(((C2-$E$3)^2+(C3-$E$3)^2+(C4-$E$3)^2+(C5-$E$3)^2+(C6-$E$3)^2)/20)</f>
        <v>5.4772255750516613E-2</v>
      </c>
      <c r="F5" s="1">
        <f>SQRT(((D2-$F$3)^2+(D3-$F$3)^2+(D4-$F$3)^2+(D5-$F$3)^2+(D6-$F$3)^2)/20)</f>
        <v>5.999999999999997E-2</v>
      </c>
      <c r="G5" s="1">
        <f>SQRT((0.005^2*2)/($I$4-$H$4)^2 + 4*((E3*E6)^2+(F3*F6)^2)/(F3^2-E3^2)^2)*G3</f>
        <v>6.7598272533133229E-3</v>
      </c>
      <c r="J5">
        <v>4</v>
      </c>
      <c r="K5" s="1">
        <f>(($H$2-A17)-($I$2-B17))/($I$4-$H$4)</f>
        <v>4.1025641025641026E-2</v>
      </c>
      <c r="L5" s="1">
        <f>E18</f>
        <v>0.62</v>
      </c>
      <c r="M5" s="1">
        <f>E21</f>
        <v>5.559999999999999E-2</v>
      </c>
      <c r="N5" s="1">
        <f>F18</f>
        <v>2.2600000000000002</v>
      </c>
      <c r="O5" s="1">
        <f>F21</f>
        <v>6.8095814849372105E-2</v>
      </c>
      <c r="P5" s="1">
        <f>G18</f>
        <v>0.33028455284552838</v>
      </c>
      <c r="Q5" s="1">
        <f>G20</f>
        <v>2.2259041740531896E-2</v>
      </c>
      <c r="S5">
        <f t="shared" si="0"/>
        <v>1.3550135501355011E-2</v>
      </c>
      <c r="T5">
        <f t="shared" si="1"/>
        <v>1.6831032215647601E-3</v>
      </c>
      <c r="V5">
        <f t="shared" si="2"/>
        <v>2.4751933601893463E-5</v>
      </c>
      <c r="X5" t="s">
        <v>38</v>
      </c>
    </row>
    <row r="6" spans="1:25" x14ac:dyDescent="0.35">
      <c r="B6">
        <v>0.20699999999999999</v>
      </c>
      <c r="C6">
        <v>1.2</v>
      </c>
      <c r="D6">
        <v>4.5</v>
      </c>
      <c r="E6" s="4">
        <f>2.78*E5</f>
        <v>0.15226687098643618</v>
      </c>
      <c r="F6" s="4">
        <f>2.78*F5</f>
        <v>0.16679999999999989</v>
      </c>
      <c r="G6" s="4"/>
      <c r="J6">
        <v>5</v>
      </c>
      <c r="K6" s="1">
        <f>(($H$2-A22)-($I$2-B22))/($I$4-$H$4)</f>
        <v>5.1282051282051287E-2</v>
      </c>
      <c r="L6" s="1">
        <f>E23</f>
        <v>0.57999999999999996</v>
      </c>
      <c r="M6" s="1">
        <f>E26</f>
        <v>5.559999999999999E-2</v>
      </c>
      <c r="N6" s="1">
        <f>F23</f>
        <v>2.04</v>
      </c>
      <c r="O6" s="1">
        <f>F26</f>
        <v>6.809581484937241E-2</v>
      </c>
      <c r="P6" s="1">
        <f>G23</f>
        <v>0.40782181323852346</v>
      </c>
      <c r="Q6" s="1">
        <f>G25</f>
        <v>3.0632384750172492E-2</v>
      </c>
      <c r="S6">
        <f t="shared" si="0"/>
        <v>2.0913939140437102E-2</v>
      </c>
      <c r="T6">
        <f t="shared" si="1"/>
        <v>2.6298487836949381E-3</v>
      </c>
      <c r="V6">
        <f t="shared" si="2"/>
        <v>1.4305891143618769E-9</v>
      </c>
      <c r="X6">
        <f>2*X4</f>
        <v>0.69657935947727745</v>
      </c>
    </row>
    <row r="7" spans="1:25" x14ac:dyDescent="0.35">
      <c r="A7">
        <v>0.187</v>
      </c>
      <c r="B7">
        <v>0.20599999999999999</v>
      </c>
      <c r="C7">
        <v>0.9</v>
      </c>
      <c r="D7">
        <v>3.3</v>
      </c>
      <c r="E7" s="1" t="s">
        <v>18</v>
      </c>
      <c r="F7" s="1" t="s">
        <v>19</v>
      </c>
      <c r="G7" s="1" t="s">
        <v>25</v>
      </c>
      <c r="K7" s="1">
        <f>SUM(K2:K6)</f>
        <v>0.1538461538461538</v>
      </c>
      <c r="P7" s="1">
        <f>SUM(P2:P6)</f>
        <v>1.2137960314554821</v>
      </c>
      <c r="S7">
        <f>SUM(S2:S6)</f>
        <v>4.5814258920516576E-2</v>
      </c>
      <c r="T7">
        <f>SUM(T2:T6)</f>
        <v>5.7856673241288613E-3</v>
      </c>
      <c r="V7">
        <f t="shared" si="2"/>
        <v>3.8281878031540408E-4</v>
      </c>
      <c r="X7" t="s">
        <v>39</v>
      </c>
    </row>
    <row r="8" spans="1:25" x14ac:dyDescent="0.35">
      <c r="B8">
        <v>0.20599999999999999</v>
      </c>
      <c r="C8">
        <v>1</v>
      </c>
      <c r="D8">
        <v>3.3</v>
      </c>
      <c r="E8" s="5">
        <f>SUM(C7:C11)/5</f>
        <v>0.98000000000000009</v>
      </c>
      <c r="F8" s="5">
        <f>SUM(D7:D11)/5</f>
        <v>3.3</v>
      </c>
      <c r="G8" s="5">
        <f>2*($I$4-$H$4)/(F8*F8-E8*E8)</f>
        <v>0.15710602642603935</v>
      </c>
      <c r="X8">
        <f>X6/X2</f>
        <v>8.6546154769236577E-2</v>
      </c>
    </row>
    <row r="9" spans="1:25" x14ac:dyDescent="0.35">
      <c r="B9">
        <v>0.20599999999999999</v>
      </c>
      <c r="C9">
        <v>1</v>
      </c>
      <c r="D9">
        <v>3.3</v>
      </c>
      <c r="E9" s="1" t="s">
        <v>21</v>
      </c>
      <c r="F9" s="1" t="s">
        <v>22</v>
      </c>
      <c r="G9" s="1" t="s">
        <v>11</v>
      </c>
    </row>
    <row r="10" spans="1:25" x14ac:dyDescent="0.35">
      <c r="B10">
        <v>0.20599999999999999</v>
      </c>
      <c r="C10">
        <v>1</v>
      </c>
      <c r="D10">
        <v>3.3</v>
      </c>
      <c r="E10" s="1">
        <f>SQRT(((C7-E8)^2+(C8-E8)^2+(C9-E8)^2+(C10-E8)^2+(C11-E8)^2)/20)</f>
        <v>1.9999999999999993E-2</v>
      </c>
      <c r="F10" s="1">
        <f>SQRT(((D7-F8)^2+(D8-F8)^2+(D9-F8)^2+(D10-F8)^2+(D11-F8)^2)/20)</f>
        <v>0</v>
      </c>
      <c r="G10" s="1">
        <f>SQRT((0.005^2*2)/($I$4-$H$4)^2 + 4*((E8*E11)^2+(F8*F11)^2)/(F8^2-E8^2)^2)*G8</f>
        <v>2.2363776223827438E-3</v>
      </c>
    </row>
    <row r="11" spans="1:25" x14ac:dyDescent="0.35">
      <c r="B11">
        <v>0.20599999999999999</v>
      </c>
      <c r="C11">
        <v>1</v>
      </c>
      <c r="D11">
        <v>3.3</v>
      </c>
      <c r="E11" s="4">
        <f>2.78*E10</f>
        <v>5.5599999999999976E-2</v>
      </c>
      <c r="F11" s="4">
        <f>2.78*F10</f>
        <v>0</v>
      </c>
      <c r="G11" s="4"/>
    </row>
    <row r="12" spans="1:25" x14ac:dyDescent="0.35">
      <c r="A12">
        <v>0.17799999999999999</v>
      </c>
      <c r="B12">
        <v>0.20499999999999999</v>
      </c>
      <c r="C12">
        <v>0.9</v>
      </c>
      <c r="D12">
        <v>2.8</v>
      </c>
      <c r="E12" s="1" t="s">
        <v>18</v>
      </c>
      <c r="F12" s="1" t="s">
        <v>19</v>
      </c>
      <c r="G12" s="1" t="s">
        <v>25</v>
      </c>
    </row>
    <row r="13" spans="1:25" x14ac:dyDescent="0.35">
      <c r="B13">
        <v>0.20499999999999999</v>
      </c>
      <c r="C13">
        <v>0.7</v>
      </c>
      <c r="D13">
        <v>2.6</v>
      </c>
      <c r="E13" s="5">
        <f>SUM(C12:C16)/5</f>
        <v>0.84000000000000008</v>
      </c>
      <c r="F13" s="5">
        <f>SUM(D12:D16)/5</f>
        <v>2.7</v>
      </c>
      <c r="G13" s="5">
        <f>2*($I$4-$H$4)/(F13*F13-E13*E13)</f>
        <v>0.23692363768908328</v>
      </c>
    </row>
    <row r="14" spans="1:25" x14ac:dyDescent="0.35">
      <c r="B14">
        <v>0.20499999999999999</v>
      </c>
      <c r="C14">
        <v>0.9</v>
      </c>
      <c r="D14">
        <v>2.7</v>
      </c>
      <c r="E14" s="1" t="s">
        <v>21</v>
      </c>
      <c r="F14" s="1" t="s">
        <v>22</v>
      </c>
      <c r="G14" s="1" t="s">
        <v>11</v>
      </c>
    </row>
    <row r="15" spans="1:25" x14ac:dyDescent="0.35">
      <c r="B15">
        <v>0.20499999999999999</v>
      </c>
      <c r="C15">
        <v>0.8</v>
      </c>
      <c r="D15">
        <v>2.7</v>
      </c>
      <c r="E15" s="1">
        <f>SQRT(((C12-E13)^2+(C13-E13)^2+(C14-E13)^2+(C15-E13)^2+(C16-E13)^2)/20)</f>
        <v>4.0000000000000008E-2</v>
      </c>
      <c r="F15" s="1">
        <f>SQRT(((D12-F13)^2+(D13-F13)^2+(D14-F13)^2+(D15-F13)^2+(D16-F13)^2)/20)</f>
        <v>3.162277660168375E-2</v>
      </c>
      <c r="G15" s="1">
        <f>SQRT((0.005^2*2)/($I$4-$H$4)^2 + 4*((E13*E16)^2+(F13*F16)^2)/(F13^2-E13^2)^2)*G13</f>
        <v>1.8481992655532197E-2</v>
      </c>
    </row>
    <row r="16" spans="1:25" x14ac:dyDescent="0.35">
      <c r="B16">
        <v>0.20499999999999999</v>
      </c>
      <c r="C16">
        <v>0.9</v>
      </c>
      <c r="D16">
        <v>2.7</v>
      </c>
      <c r="E16" s="4">
        <f>2.78*E15</f>
        <v>0.11120000000000001</v>
      </c>
      <c r="F16" s="4">
        <f>2.78*F15</f>
        <v>8.7911318952680811E-2</v>
      </c>
      <c r="G16" s="4"/>
    </row>
    <row r="17" spans="1:7" x14ac:dyDescent="0.35">
      <c r="A17">
        <v>0.16800000000000001</v>
      </c>
      <c r="B17">
        <v>0.20300000000000001</v>
      </c>
      <c r="C17">
        <v>0.6</v>
      </c>
      <c r="D17">
        <v>2.2999999999999998</v>
      </c>
      <c r="E17" s="1" t="s">
        <v>18</v>
      </c>
      <c r="F17" s="1" t="s">
        <v>19</v>
      </c>
      <c r="G17" s="1" t="s">
        <v>25</v>
      </c>
    </row>
    <row r="18" spans="1:7" x14ac:dyDescent="0.35">
      <c r="B18">
        <v>0.20300000000000001</v>
      </c>
      <c r="C18">
        <v>0.6</v>
      </c>
      <c r="D18">
        <v>2.2999999999999998</v>
      </c>
      <c r="E18" s="5">
        <f>SUM(C17:C21)/5</f>
        <v>0.62</v>
      </c>
      <c r="F18" s="5">
        <f>SUM(D17:D21)/5</f>
        <v>2.2600000000000002</v>
      </c>
      <c r="G18" s="5">
        <f>2*($I$4-$H$4)/(F18*F18-E18*E18)</f>
        <v>0.33028455284552838</v>
      </c>
    </row>
    <row r="19" spans="1:7" x14ac:dyDescent="0.35">
      <c r="B19">
        <v>0.20300000000000001</v>
      </c>
      <c r="C19">
        <v>0.6</v>
      </c>
      <c r="D19">
        <v>2.2000000000000002</v>
      </c>
      <c r="E19" s="1" t="s">
        <v>21</v>
      </c>
      <c r="F19" s="1" t="s">
        <v>22</v>
      </c>
      <c r="G19" s="1" t="s">
        <v>11</v>
      </c>
    </row>
    <row r="20" spans="1:7" x14ac:dyDescent="0.35">
      <c r="B20">
        <v>0.20300000000000001</v>
      </c>
      <c r="C20">
        <v>0.7</v>
      </c>
      <c r="D20">
        <v>2.2999999999999998</v>
      </c>
      <c r="E20" s="1">
        <f>SQRT(((C17-E18)^2+(C18-E18)^2+(C19-E18)^2+(C20-E18)^2+(C21-E18)^2)/20)</f>
        <v>1.9999999999999997E-2</v>
      </c>
      <c r="F20" s="1">
        <f>SQRT(((D17-F18)^2+(D18-F18)^2+(D19-F18)^2+(D20-F18)^2+(D21-F18)^2)/20)</f>
        <v>2.4494897427831695E-2</v>
      </c>
      <c r="G20" s="1">
        <f>SQRT((0.005^2*2)/($I$4-$H$4)^2 + 4*((E18*E21)^2+(F18*F21)^2)/(F18^2-E18^2)^2)*G18</f>
        <v>2.2259041740531896E-2</v>
      </c>
    </row>
    <row r="21" spans="1:7" x14ac:dyDescent="0.35">
      <c r="B21">
        <v>0.20300000000000001</v>
      </c>
      <c r="C21">
        <v>0.6</v>
      </c>
      <c r="D21">
        <v>2.2000000000000002</v>
      </c>
      <c r="E21" s="4">
        <f>2.78*E20</f>
        <v>5.559999999999999E-2</v>
      </c>
      <c r="F21" s="4">
        <f>2.78*F20</f>
        <v>6.8095814849372105E-2</v>
      </c>
      <c r="G21" s="4"/>
    </row>
    <row r="22" spans="1:7" x14ac:dyDescent="0.35">
      <c r="A22">
        <v>0.159</v>
      </c>
      <c r="B22">
        <v>0.20200000000000001</v>
      </c>
      <c r="C22">
        <v>0.6</v>
      </c>
      <c r="D22">
        <v>2.1</v>
      </c>
      <c r="E22" s="1" t="s">
        <v>18</v>
      </c>
      <c r="F22" s="1" t="s">
        <v>19</v>
      </c>
      <c r="G22" s="1" t="s">
        <v>25</v>
      </c>
    </row>
    <row r="23" spans="1:7" x14ac:dyDescent="0.35">
      <c r="B23">
        <v>0.20200000000000001</v>
      </c>
      <c r="C23">
        <v>0.6</v>
      </c>
      <c r="D23">
        <v>2</v>
      </c>
      <c r="E23" s="5">
        <f>SUM(C22:C26)/5</f>
        <v>0.57999999999999996</v>
      </c>
      <c r="F23" s="5">
        <f>SUM(D22:D26)/5</f>
        <v>2.04</v>
      </c>
      <c r="G23" s="5">
        <f>2*($I$4-$H$4)/(F23*F23-E23*E23)</f>
        <v>0.40782181323852346</v>
      </c>
    </row>
    <row r="24" spans="1:7" x14ac:dyDescent="0.35">
      <c r="B24">
        <v>0.20200000000000001</v>
      </c>
      <c r="C24">
        <v>0.6</v>
      </c>
      <c r="D24">
        <v>2.1</v>
      </c>
      <c r="E24" s="1" t="s">
        <v>21</v>
      </c>
      <c r="F24" s="1" t="s">
        <v>22</v>
      </c>
      <c r="G24" s="1" t="s">
        <v>11</v>
      </c>
    </row>
    <row r="25" spans="1:7" x14ac:dyDescent="0.35">
      <c r="B25">
        <v>0.20200000000000001</v>
      </c>
      <c r="C25">
        <v>0.5</v>
      </c>
      <c r="D25">
        <v>2</v>
      </c>
      <c r="E25" s="1">
        <f>SQRT(((C22-E23)^2+(C23-E23)^2+(C24-E23)^2+(C25-E23)^2+(C26-E23)^2)/20)</f>
        <v>1.9999999999999997E-2</v>
      </c>
      <c r="F25" s="1">
        <f>SQRT(((D22-F23)^2+(D23-F23)^2+(D24-F23)^2+(D25-F23)^2+(D26-F23)^2)/20)</f>
        <v>2.4494897427831803E-2</v>
      </c>
      <c r="G25" s="1">
        <f>SQRT((0.005^2*2)/($I$4-$H$4)^2 + 4*((E23*E26)^2+(F23*F26)^2)/(F23^2-E23^2)^2)*G23</f>
        <v>3.0632384750172492E-2</v>
      </c>
    </row>
    <row r="26" spans="1:7" x14ac:dyDescent="0.35">
      <c r="B26">
        <v>0.20200000000000001</v>
      </c>
      <c r="C26">
        <v>0.6</v>
      </c>
      <c r="D26">
        <v>2</v>
      </c>
      <c r="E26" s="4">
        <f>2.78*E25</f>
        <v>5.559999999999999E-2</v>
      </c>
      <c r="F26" s="4">
        <f>2.78*F25</f>
        <v>6.809581484937241E-2</v>
      </c>
      <c r="G2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Сенина</dc:creator>
  <cp:lastModifiedBy>Мария Сенина</cp:lastModifiedBy>
  <dcterms:created xsi:type="dcterms:W3CDTF">2020-10-06T13:18:33Z</dcterms:created>
  <dcterms:modified xsi:type="dcterms:W3CDTF">2020-10-12T19:30:37Z</dcterms:modified>
</cp:coreProperties>
</file>