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enin\Desktop\ITMO\Physics\3-07\"/>
    </mc:Choice>
  </mc:AlternateContent>
  <xr:revisionPtr revIDLastSave="0" documentId="13_ncr:1_{722F8D49-5C20-433A-9807-15A748BAC0BE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L3" i="1"/>
  <c r="O6" i="1"/>
  <c r="M6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6" i="1"/>
  <c r="K3" i="1"/>
  <c r="F13" i="1"/>
  <c r="M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C8" i="1"/>
  <c r="C7" i="1"/>
  <c r="C5" i="1"/>
  <c r="C4" i="1"/>
  <c r="E5" i="1" s="1"/>
  <c r="B7" i="1" l="1"/>
  <c r="E3" i="1"/>
  <c r="E13" i="1" s="1"/>
  <c r="B9" i="1"/>
  <c r="B6" i="1"/>
  <c r="C6" i="1" s="1"/>
  <c r="F5" i="1" s="1"/>
  <c r="E23" i="1" l="1"/>
  <c r="J6" i="1"/>
  <c r="J3" i="1"/>
  <c r="F3" i="1"/>
  <c r="I21" i="1" s="1"/>
  <c r="I23" i="1"/>
  <c r="I32" i="1"/>
  <c r="I13" i="1"/>
  <c r="K13" i="1" s="1"/>
  <c r="I25" i="1"/>
  <c r="E32" i="1"/>
  <c r="E17" i="1"/>
  <c r="E22" i="1"/>
  <c r="E21" i="1"/>
  <c r="E20" i="1"/>
  <c r="E31" i="1"/>
  <c r="E19" i="1"/>
  <c r="E30" i="1"/>
  <c r="E18" i="1"/>
  <c r="E29" i="1"/>
  <c r="E28" i="1"/>
  <c r="E16" i="1"/>
  <c r="E27" i="1"/>
  <c r="E15" i="1"/>
  <c r="E26" i="1"/>
  <c r="E14" i="1"/>
  <c r="E25" i="1"/>
  <c r="E24" i="1"/>
  <c r="I18" i="1"/>
  <c r="I29" i="1"/>
  <c r="I17" i="1"/>
  <c r="I28" i="1"/>
  <c r="I16" i="1"/>
  <c r="I20" i="1"/>
  <c r="K29" i="1" l="1"/>
  <c r="I30" i="1"/>
  <c r="K30" i="1" s="1"/>
  <c r="I19" i="1"/>
  <c r="I22" i="1"/>
  <c r="K22" i="1" s="1"/>
  <c r="I31" i="1"/>
  <c r="K31" i="1" s="1"/>
  <c r="I24" i="1"/>
  <c r="I14" i="1"/>
  <c r="K14" i="1" s="1"/>
  <c r="I26" i="1"/>
  <c r="I27" i="1"/>
  <c r="K27" i="1" s="1"/>
  <c r="L6" i="1"/>
  <c r="N6" i="1" s="1"/>
  <c r="I15" i="1"/>
  <c r="K15" i="1" s="1"/>
  <c r="K18" i="1"/>
  <c r="K23" i="1"/>
  <c r="K16" i="1"/>
  <c r="K28" i="1"/>
  <c r="K25" i="1"/>
  <c r="K17" i="1"/>
  <c r="K19" i="1"/>
  <c r="K24" i="1"/>
  <c r="K26" i="1"/>
  <c r="K32" i="1"/>
  <c r="K20" i="1"/>
  <c r="K21" i="1"/>
</calcChain>
</file>

<file path=xl/sharedStrings.xml><?xml version="1.0" encoding="utf-8"?>
<sst xmlns="http://schemas.openxmlformats.org/spreadsheetml/2006/main" count="42" uniqueCount="36">
  <si>
    <t>U,V</t>
  </si>
  <si>
    <t>X, дел</t>
  </si>
  <si>
    <t>K_x V/дел</t>
  </si>
  <si>
    <t>H, A/м</t>
  </si>
  <si>
    <t>В, Тл</t>
  </si>
  <si>
    <t>ню</t>
  </si>
  <si>
    <t>N1</t>
  </si>
  <si>
    <t>N2</t>
  </si>
  <si>
    <t>R1, ом +10%</t>
  </si>
  <si>
    <t>R2, ом +10%</t>
  </si>
  <si>
    <t>C1, Ф +10%</t>
  </si>
  <si>
    <t>S, м^2</t>
  </si>
  <si>
    <t>L, м</t>
  </si>
  <si>
    <t>alpha</t>
  </si>
  <si>
    <t>beta</t>
  </si>
  <si>
    <t>ню0</t>
  </si>
  <si>
    <t>Xc</t>
  </si>
  <si>
    <t>Yr</t>
  </si>
  <si>
    <t>Xm</t>
  </si>
  <si>
    <t>Ym</t>
  </si>
  <si>
    <t>нюm</t>
  </si>
  <si>
    <t>Bm, Тл</t>
  </si>
  <si>
    <t>Hm, А/м</t>
  </si>
  <si>
    <t>delta ню</t>
  </si>
  <si>
    <t>delta B</t>
  </si>
  <si>
    <t xml:space="preserve"> delta H</t>
  </si>
  <si>
    <t>delta H</t>
  </si>
  <si>
    <t>d</t>
  </si>
  <si>
    <t>таблица 1</t>
  </si>
  <si>
    <t>таблица 2</t>
  </si>
  <si>
    <t>таблица 3</t>
  </si>
  <si>
    <t>S, В^2</t>
  </si>
  <si>
    <t>Hc, А/м</t>
  </si>
  <si>
    <t>Br, Тл</t>
  </si>
  <si>
    <t>hi</t>
  </si>
  <si>
    <t>P,Ф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</si>
</sst>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64" fontId="1" fillId="0" borderId="1" xfId="0" applyNumberFormat="1" applyFont="1" applyBorder="1"/>
    <xf numFmtId="1" fontId="0" fillId="0" borderId="1" xfId="0" applyNumberFormat="1" applyBorder="1"/>
    <xf numFmtId="164" fontId="0" fillId="2" borderId="1" xfId="0" applyNumberFormat="1" applyFill="1" applyBorder="1"/>
    <xf numFmtId="164" fontId="0" fillId="2" borderId="0" xfId="0" applyNumberFormat="1" applyFill="1"/>
    <xf numFmtId="0" fontId="0" fillId="2" borderId="0" xfId="0" applyFill="1"/>
    <xf numFmtId="2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относительной магнитной проницаемости от магнитной напряжённости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Лист1!$K$12</c:f>
              <c:strCache>
                <c:ptCount val="1"/>
                <c:pt idx="0">
                  <c:v>ню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Лист1!$E$13:$E$32</c:f>
              <c:numCache>
                <c:formatCode>0</c:formatCode>
                <c:ptCount val="20"/>
                <c:pt idx="0">
                  <c:v>87.895927601809959</c:v>
                </c:pt>
                <c:pt idx="1">
                  <c:v>78.478506787330332</c:v>
                </c:pt>
                <c:pt idx="2">
                  <c:v>75.339366515837114</c:v>
                </c:pt>
                <c:pt idx="3">
                  <c:v>72.200226244343895</c:v>
                </c:pt>
                <c:pt idx="4">
                  <c:v>65.921945701357473</c:v>
                </c:pt>
                <c:pt idx="5">
                  <c:v>59.643665158371043</c:v>
                </c:pt>
                <c:pt idx="6">
                  <c:v>54.93495475113123</c:v>
                </c:pt>
                <c:pt idx="7">
                  <c:v>51.795814479638011</c:v>
                </c:pt>
                <c:pt idx="8">
                  <c:v>50.226244343891409</c:v>
                </c:pt>
                <c:pt idx="9">
                  <c:v>45.517533936651589</c:v>
                </c:pt>
                <c:pt idx="10">
                  <c:v>42.378393665158377</c:v>
                </c:pt>
                <c:pt idx="11">
                  <c:v>40.808823529411768</c:v>
                </c:pt>
                <c:pt idx="12">
                  <c:v>37.669683257918557</c:v>
                </c:pt>
                <c:pt idx="13">
                  <c:v>36.100113122171948</c:v>
                </c:pt>
                <c:pt idx="14">
                  <c:v>32.960972850678736</c:v>
                </c:pt>
                <c:pt idx="15">
                  <c:v>28.252262443438919</c:v>
                </c:pt>
                <c:pt idx="16">
                  <c:v>23.543552036199095</c:v>
                </c:pt>
                <c:pt idx="17">
                  <c:v>20.090497737556561</c:v>
                </c:pt>
                <c:pt idx="18">
                  <c:v>13.184389140271493</c:v>
                </c:pt>
                <c:pt idx="19">
                  <c:v>9.4174208144796374</c:v>
                </c:pt>
              </c:numCache>
            </c:numRef>
          </c:xVal>
          <c:yVal>
            <c:numRef>
              <c:f>Лист1!$K$13:$K$32</c:f>
              <c:numCache>
                <c:formatCode>0</c:formatCode>
                <c:ptCount val="20"/>
                <c:pt idx="0">
                  <c:v>3222.5538099670157</c:v>
                </c:pt>
                <c:pt idx="1">
                  <c:v>3248.3262404467519</c:v>
                </c:pt>
                <c:pt idx="2">
                  <c:v>3195.7075282172905</c:v>
                </c:pt>
                <c:pt idx="3">
                  <c:v>3138.5132757939632</c:v>
                </c:pt>
                <c:pt idx="4">
                  <c:v>3222.5538099670152</c:v>
                </c:pt>
                <c:pt idx="5">
                  <c:v>3324.2870881765002</c:v>
                </c:pt>
                <c:pt idx="6">
                  <c:v>3609.1402671630572</c:v>
                </c:pt>
                <c:pt idx="7">
                  <c:v>3281.1275156027791</c:v>
                </c:pt>
                <c:pt idx="8">
                  <c:v>3609.1402671630572</c:v>
                </c:pt>
                <c:pt idx="9">
                  <c:v>3484.7216372608832</c:v>
                </c:pt>
                <c:pt idx="10">
                  <c:v>3341.8706177435715</c:v>
                </c:pt>
                <c:pt idx="11">
                  <c:v>3054.0417645225871</c:v>
                </c:pt>
                <c:pt idx="12">
                  <c:v>3007.7835559692144</c:v>
                </c:pt>
                <c:pt idx="13">
                  <c:v>2667.8862844248683</c:v>
                </c:pt>
                <c:pt idx="14">
                  <c:v>2578.2430479736122</c:v>
                </c:pt>
                <c:pt idx="15">
                  <c:v>2606.8790818399857</c:v>
                </c:pt>
                <c:pt idx="16">
                  <c:v>2045.6128180590658</c:v>
                </c:pt>
                <c:pt idx="17">
                  <c:v>1551.3727710466262</c:v>
                </c:pt>
                <c:pt idx="18">
                  <c:v>1289.6215239868061</c:v>
                </c:pt>
                <c:pt idx="19">
                  <c:v>1083.4420801489175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D-44D2-8D10-4B8916FC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91264"/>
        <c:axId val="960992096"/>
      </c:scatterChart>
      <c:valAx>
        <c:axId val="9609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H,</a:t>
                </a:r>
                <a:r>
                  <a:rPr lang="en-US" sz="1400" baseline="0"/>
                  <a:t> A/</a:t>
                </a:r>
                <a:r>
                  <a:rPr lang="ru-RU" sz="1400" baseline="0"/>
                  <a:t>м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92096"/>
        <c:crosses val="autoZero"/>
        <c:crossBetween val="midCat"/>
      </c:valAx>
      <c:valAx>
        <c:axId val="9609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𝜇</a:t>
                </a:r>
                <a:r>
                  <a:rPr lang="en-US" sz="1800" b="0" i="0" baseline="0">
                    <a:effectLst/>
                  </a:rPr>
                  <a:t>(H)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магнитной индукции от магнитной напряжённости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Лист1!$I$12</c:f>
              <c:strCache>
                <c:ptCount val="1"/>
                <c:pt idx="0">
                  <c:v>В, Тл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Лист1!$E$13:$E$32</c:f>
              <c:numCache>
                <c:formatCode>0</c:formatCode>
                <c:ptCount val="20"/>
                <c:pt idx="0">
                  <c:v>87.895927601809959</c:v>
                </c:pt>
                <c:pt idx="1">
                  <c:v>78.478506787330332</c:v>
                </c:pt>
                <c:pt idx="2">
                  <c:v>75.339366515837114</c:v>
                </c:pt>
                <c:pt idx="3">
                  <c:v>72.200226244343895</c:v>
                </c:pt>
                <c:pt idx="4">
                  <c:v>65.921945701357473</c:v>
                </c:pt>
                <c:pt idx="5">
                  <c:v>59.643665158371043</c:v>
                </c:pt>
                <c:pt idx="6">
                  <c:v>54.93495475113123</c:v>
                </c:pt>
                <c:pt idx="7">
                  <c:v>51.795814479638011</c:v>
                </c:pt>
                <c:pt idx="8">
                  <c:v>50.226244343891409</c:v>
                </c:pt>
                <c:pt idx="9">
                  <c:v>45.517533936651589</c:v>
                </c:pt>
                <c:pt idx="10">
                  <c:v>42.378393665158377</c:v>
                </c:pt>
                <c:pt idx="11">
                  <c:v>40.808823529411768</c:v>
                </c:pt>
                <c:pt idx="12">
                  <c:v>37.669683257918557</c:v>
                </c:pt>
                <c:pt idx="13">
                  <c:v>36.100113122171948</c:v>
                </c:pt>
                <c:pt idx="14">
                  <c:v>32.960972850678736</c:v>
                </c:pt>
                <c:pt idx="15">
                  <c:v>28.252262443438919</c:v>
                </c:pt>
                <c:pt idx="16">
                  <c:v>23.543552036199095</c:v>
                </c:pt>
                <c:pt idx="17">
                  <c:v>20.090497737556561</c:v>
                </c:pt>
                <c:pt idx="18">
                  <c:v>13.184389140271493</c:v>
                </c:pt>
                <c:pt idx="19">
                  <c:v>9.4174208144796374</c:v>
                </c:pt>
              </c:numCache>
            </c:numRef>
          </c:xVal>
          <c:yVal>
            <c:numRef>
              <c:f>Лист1!$I$13:$I$32</c:f>
              <c:numCache>
                <c:formatCode>0.00</c:formatCode>
                <c:ptCount val="20"/>
                <c:pt idx="0">
                  <c:v>0.35583118556701027</c:v>
                </c:pt>
                <c:pt idx="1">
                  <c:v>0.32024806701030928</c:v>
                </c:pt>
                <c:pt idx="2">
                  <c:v>0.30245650773195876</c:v>
                </c:pt>
                <c:pt idx="3">
                  <c:v>0.28466494845360824</c:v>
                </c:pt>
                <c:pt idx="4">
                  <c:v>0.26687338917525771</c:v>
                </c:pt>
                <c:pt idx="5">
                  <c:v>0.24908182989690719</c:v>
                </c:pt>
                <c:pt idx="6">
                  <c:v>0.24908182989690719</c:v>
                </c:pt>
                <c:pt idx="7">
                  <c:v>0.21349871134020615</c:v>
                </c:pt>
                <c:pt idx="8">
                  <c:v>0.22773195876288657</c:v>
                </c:pt>
                <c:pt idx="9">
                  <c:v>0.19926546391752575</c:v>
                </c:pt>
                <c:pt idx="10">
                  <c:v>0.17791559278350513</c:v>
                </c:pt>
                <c:pt idx="11">
                  <c:v>0.15656572164948451</c:v>
                </c:pt>
                <c:pt idx="12">
                  <c:v>0.14233247422680412</c:v>
                </c:pt>
                <c:pt idx="13">
                  <c:v>0.12098260309278348</c:v>
                </c:pt>
                <c:pt idx="14">
                  <c:v>0.10674935567010309</c:v>
                </c:pt>
                <c:pt idx="15">
                  <c:v>9.2516108247422665E-2</c:v>
                </c:pt>
                <c:pt idx="16">
                  <c:v>6.0491301546391742E-2</c:v>
                </c:pt>
                <c:pt idx="17">
                  <c:v>3.9141430412371128E-2</c:v>
                </c:pt>
                <c:pt idx="18">
                  <c:v>2.1349871134020613E-2</c:v>
                </c:pt>
                <c:pt idx="19">
                  <c:v>1.280992268041237E-2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C-42F5-9F94-6A4ED2D0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01616"/>
        <c:axId val="1171802448"/>
      </c:scatterChart>
      <c:valAx>
        <c:axId val="11718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H, A/</a:t>
                </a:r>
                <a:r>
                  <a:rPr lang="ru-RU" sz="1400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2448"/>
        <c:crosses val="autoZero"/>
        <c:crossBetween val="midCat"/>
      </c:valAx>
      <c:valAx>
        <c:axId val="11718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B(H),</a:t>
                </a:r>
                <a:r>
                  <a:rPr lang="en-US" sz="1400" baseline="0"/>
                  <a:t> </a:t>
                </a:r>
                <a:r>
                  <a:rPr lang="ru-RU" sz="1400" baseline="0"/>
                  <a:t>Тл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485774</xdr:colOff>
      <xdr:row>6</xdr:row>
      <xdr:rowOff>123825</xdr:rowOff>
    </xdr:from>
    <xdr:to>
      <xdr:col>22</xdr:col>
      <xdr:colOff>114299</xdr:colOff>
      <xdr:row>23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B19DB3-A8FD-47C0-8CE6-1D98CDAF9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24</xdr:row>
      <xdr:rowOff>95250</xdr:rowOff>
    </xdr:from>
    <xdr:to>
      <xdr:col>22</xdr:col>
      <xdr:colOff>104775</xdr:colOff>
      <xdr:row>41</xdr:row>
      <xdr:rowOff>114299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11AF6D-E8DE-4C9D-9C9F-909C9F0B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B1" workbookViewId="0">
      <selection activeCell="P45" sqref="P45"/>
    </sheetView>
  </sheetViews>
  <sheetFormatPr defaultRowHeight="15" x14ac:dyDescent="0.25"/>
  <cols>
    <col min="1" max="1" width="11" customWidth="1"/>
    <col min="2" max="2" width="12" bestFit="1" customWidth="1"/>
    <col min="5" max="5" width="10.140625" customWidth="1"/>
    <col min="8" max="8" width="8.140625" customWidth="1"/>
    <col min="9" max="9" width="10.42578125" customWidth="1"/>
    <col min="10" max="10" width="10" bestFit="1" customWidth="1"/>
    <col min="11" max="11" width="10" customWidth="1"/>
  </cols>
  <sheetData>
    <row r="1" spans="1:15" x14ac:dyDescent="0.25">
      <c r="H1" t="s">
        <v>28</v>
      </c>
    </row>
    <row r="2" spans="1:15" x14ac:dyDescent="0.25">
      <c r="A2" t="s">
        <v>6</v>
      </c>
      <c r="B2">
        <v>1665</v>
      </c>
      <c r="E2" t="s">
        <v>13</v>
      </c>
      <c r="F2" t="s">
        <v>14</v>
      </c>
      <c r="H2" s="13" t="s">
        <v>16</v>
      </c>
      <c r="I2" s="13" t="s">
        <v>17</v>
      </c>
      <c r="J2" s="13" t="s">
        <v>32</v>
      </c>
      <c r="K2" s="7" t="s">
        <v>26</v>
      </c>
      <c r="L2" s="13" t="s">
        <v>33</v>
      </c>
      <c r="M2" s="7" t="s">
        <v>24</v>
      </c>
    </row>
    <row r="3" spans="1:15" x14ac:dyDescent="0.25">
      <c r="A3" t="s">
        <v>7</v>
      </c>
      <c r="B3">
        <v>970</v>
      </c>
      <c r="E3">
        <f>B2/(B8*B4)</f>
        <v>313.91402714932127</v>
      </c>
      <c r="F3">
        <f>B5*B6/(B3*B7)</f>
        <v>3.5583118556701026</v>
      </c>
      <c r="H3" s="1">
        <v>1.2</v>
      </c>
      <c r="I3" s="1">
        <v>1</v>
      </c>
      <c r="J3" s="4">
        <f>0.1*E3*H3</f>
        <v>37.66968325791855</v>
      </c>
      <c r="K3">
        <f>J3*SQRT($E$5^2+(0.1/H3)^2)</f>
        <v>4.9272190486624403</v>
      </c>
      <c r="L3" s="8">
        <f>0.05*F3*I3</f>
        <v>0.17791559278350513</v>
      </c>
      <c r="M3">
        <f>L3*SQRT($F$5^2 + (0.1/J3)^2)</f>
        <v>2.8748959334295821E-2</v>
      </c>
    </row>
    <row r="4" spans="1:15" x14ac:dyDescent="0.25">
      <c r="A4" t="s">
        <v>8</v>
      </c>
      <c r="B4">
        <v>68</v>
      </c>
      <c r="C4">
        <f>0.1*B4</f>
        <v>6.8000000000000007</v>
      </c>
      <c r="E4" t="s">
        <v>27</v>
      </c>
      <c r="H4" s="2" t="s">
        <v>29</v>
      </c>
      <c r="I4" s="2"/>
    </row>
    <row r="5" spans="1:15" x14ac:dyDescent="0.25">
      <c r="A5" t="s">
        <v>9</v>
      </c>
      <c r="B5">
        <v>470000</v>
      </c>
      <c r="C5">
        <f t="shared" ref="C5:C6" si="0">0.1*B5</f>
        <v>47000</v>
      </c>
      <c r="E5">
        <f>SQRT((C4/B4)^2+(C8/B8)^2)</f>
        <v>0.10081847821198718</v>
      </c>
      <c r="F5">
        <f>SQRT((C5/B5)^2 + (C6/B6)^2+(C7/B7)^2)</f>
        <v>0.16156582443388207</v>
      </c>
      <c r="H5" s="5" t="s">
        <v>18</v>
      </c>
      <c r="I5" s="5" t="s">
        <v>19</v>
      </c>
      <c r="J5" s="13" t="s">
        <v>22</v>
      </c>
      <c r="K5" s="7" t="s">
        <v>26</v>
      </c>
      <c r="L5" s="13" t="s">
        <v>21</v>
      </c>
      <c r="M5" s="7" t="s">
        <v>24</v>
      </c>
      <c r="N5" s="13" t="s">
        <v>20</v>
      </c>
      <c r="O5" s="7" t="s">
        <v>23</v>
      </c>
    </row>
    <row r="6" spans="1:15" x14ac:dyDescent="0.25">
      <c r="A6" t="s">
        <v>10</v>
      </c>
      <c r="B6">
        <f>4.7*10^(-7)</f>
        <v>4.7E-7</v>
      </c>
      <c r="C6">
        <f t="shared" si="0"/>
        <v>4.7000000000000004E-8</v>
      </c>
      <c r="H6" s="1">
        <v>2.8</v>
      </c>
      <c r="I6" s="1">
        <v>2</v>
      </c>
      <c r="J6" s="4">
        <f>H6*E3*0.1</f>
        <v>87.895927601809959</v>
      </c>
      <c r="K6">
        <f>J6*SQRT($E$5^2+(0.1/H6)^2)</f>
        <v>9.4011159169606593</v>
      </c>
      <c r="L6" s="8">
        <f>I6*0.05*F3</f>
        <v>0.35583118556701027</v>
      </c>
      <c r="M6">
        <f>L6*SQRT($F$5^2 + (0.1/J6)^2)</f>
        <v>5.7491584205746481E-2</v>
      </c>
      <c r="N6" s="4">
        <f>1 + (L6/(J6*B9))</f>
        <v>3222.5538099670157</v>
      </c>
      <c r="O6">
        <f>N6*SQRT((K6/J6)^2 + (M6/L6)^2)</f>
        <v>624.41656346775233</v>
      </c>
    </row>
    <row r="7" spans="1:15" x14ac:dyDescent="0.25">
      <c r="A7" t="s">
        <v>11</v>
      </c>
      <c r="B7">
        <f>0.64*10^(-4)</f>
        <v>6.4000000000000011E-5</v>
      </c>
      <c r="C7">
        <f>10^(-4)*0.05</f>
        <v>5.0000000000000004E-6</v>
      </c>
    </row>
    <row r="8" spans="1:15" x14ac:dyDescent="0.25">
      <c r="A8" t="s">
        <v>12</v>
      </c>
      <c r="B8">
        <v>7.8E-2</v>
      </c>
      <c r="C8">
        <f>0.001</f>
        <v>1E-3</v>
      </c>
      <c r="H8" t="s">
        <v>31</v>
      </c>
      <c r="I8" t="s">
        <v>34</v>
      </c>
      <c r="J8" t="s">
        <v>35</v>
      </c>
    </row>
    <row r="9" spans="1:15" x14ac:dyDescent="0.25">
      <c r="A9" t="s">
        <v>15</v>
      </c>
      <c r="B9">
        <f>4*PI()*10^(-7)</f>
        <v>1.2566370614359173E-6</v>
      </c>
      <c r="H9">
        <f>1197500*10^(-6)</f>
        <v>1.1975</v>
      </c>
      <c r="I9">
        <f>0.1*0.05*B2*B5*B6/(B3*B4)*40</f>
        <v>1.1152167980594302E-3</v>
      </c>
      <c r="J9">
        <f>I9*H9</f>
        <v>1.3354721156761677E-3</v>
      </c>
      <c r="K9">
        <f>J9*SQRT(0.01*3+(700*10^(-6)/H9))</f>
        <v>2.3355323120902611E-4</v>
      </c>
    </row>
    <row r="11" spans="1:15" x14ac:dyDescent="0.25">
      <c r="B11" t="s">
        <v>30</v>
      </c>
    </row>
    <row r="12" spans="1:15" x14ac:dyDescent="0.25">
      <c r="B12" s="5" t="s">
        <v>0</v>
      </c>
      <c r="C12" s="5" t="s">
        <v>1</v>
      </c>
      <c r="D12" s="5" t="s">
        <v>2</v>
      </c>
      <c r="E12" s="6" t="s">
        <v>3</v>
      </c>
      <c r="F12" s="6" t="s">
        <v>25</v>
      </c>
      <c r="G12" s="5" t="s">
        <v>1</v>
      </c>
      <c r="H12" s="5" t="s">
        <v>2</v>
      </c>
      <c r="I12" s="6" t="s">
        <v>4</v>
      </c>
      <c r="J12" s="6" t="s">
        <v>24</v>
      </c>
      <c r="K12" s="6" t="s">
        <v>5</v>
      </c>
      <c r="L12" s="6" t="s">
        <v>23</v>
      </c>
    </row>
    <row r="13" spans="1:15" x14ac:dyDescent="0.25">
      <c r="B13" s="4">
        <v>20</v>
      </c>
      <c r="C13" s="1">
        <v>2.8</v>
      </c>
      <c r="D13" s="9">
        <v>0.1</v>
      </c>
      <c r="E13" s="11">
        <f t="shared" ref="E13:E32" si="1">$E$3*C13*D13</f>
        <v>87.895927601809959</v>
      </c>
      <c r="F13" s="11">
        <f>E13*SQRT($E$5^2+(0.1/C13)^2)</f>
        <v>9.4011159169606593</v>
      </c>
      <c r="G13" s="1">
        <v>2</v>
      </c>
      <c r="H13" s="9">
        <v>0.05</v>
      </c>
      <c r="I13" s="10">
        <f>$F$3*G13*H13</f>
        <v>0.35583118556701027</v>
      </c>
      <c r="J13" s="10">
        <f>I13*SQRT($F$5^2 + (0.1/G13)^2)</f>
        <v>6.0180212252670333E-2</v>
      </c>
      <c r="K13" s="11">
        <f>1+I13/(E13*$B$9)</f>
        <v>3222.5538099670157</v>
      </c>
      <c r="L13" s="12">
        <f>K13*SQRT((F13/E13)^2+(J13/I13)^2)</f>
        <v>644.86024486743395</v>
      </c>
    </row>
    <row r="14" spans="1:15" x14ac:dyDescent="0.25">
      <c r="B14" s="4">
        <v>19</v>
      </c>
      <c r="C14" s="1">
        <v>2.5</v>
      </c>
      <c r="D14" s="9">
        <v>0.1</v>
      </c>
      <c r="E14" s="11">
        <f t="shared" si="1"/>
        <v>78.478506787330332</v>
      </c>
      <c r="F14" s="11">
        <f t="shared" ref="F14:F32" si="2">E14*SQRT($E$5^2+(0.1/C14)^2)</f>
        <v>8.5120660805222794</v>
      </c>
      <c r="G14" s="1">
        <v>1.8</v>
      </c>
      <c r="H14" s="9">
        <v>0.05</v>
      </c>
      <c r="I14" s="10">
        <f t="shared" ref="I14:I32" si="3">$F$3*G14*H14</f>
        <v>0.32024806701030928</v>
      </c>
      <c r="J14" s="10">
        <f t="shared" ref="J14:J32" si="4">I14*SQRT($F$5^2 + (0.1/G14)^2)</f>
        <v>5.4714581761943389E-2</v>
      </c>
      <c r="K14" s="11">
        <f>1+I14/(E14*$B$9)</f>
        <v>3248.3262404467519</v>
      </c>
      <c r="L14" s="12">
        <f t="shared" ref="L14:L32" si="5">K14*SQRT((F14/E14)^2+(J14/I14)^2)</f>
        <v>657.36927105979464</v>
      </c>
    </row>
    <row r="15" spans="1:15" x14ac:dyDescent="0.25">
      <c r="B15" s="4">
        <v>18</v>
      </c>
      <c r="C15" s="1">
        <v>2.4</v>
      </c>
      <c r="D15" s="9">
        <v>0.1</v>
      </c>
      <c r="E15" s="11">
        <f t="shared" si="1"/>
        <v>75.339366515837114</v>
      </c>
      <c r="F15" s="11">
        <f t="shared" si="2"/>
        <v>8.218719199588012</v>
      </c>
      <c r="G15" s="1">
        <v>1.7</v>
      </c>
      <c r="H15" s="9">
        <v>0.05</v>
      </c>
      <c r="I15" s="10">
        <f t="shared" si="3"/>
        <v>0.30245650773195876</v>
      </c>
      <c r="J15" s="10">
        <f t="shared" si="4"/>
        <v>5.2004688254305646E-2</v>
      </c>
      <c r="K15" s="11">
        <f>1+I15/(E15*$B$9)</f>
        <v>3195.7075282172905</v>
      </c>
      <c r="L15" s="12">
        <f t="shared" si="5"/>
        <v>650.73425753548929</v>
      </c>
    </row>
    <row r="16" spans="1:15" x14ac:dyDescent="0.25">
      <c r="B16" s="4">
        <v>17</v>
      </c>
      <c r="C16" s="1">
        <v>2.2999999999999998</v>
      </c>
      <c r="D16" s="9">
        <v>0.1</v>
      </c>
      <c r="E16" s="11">
        <f t="shared" si="1"/>
        <v>72.200226244343895</v>
      </c>
      <c r="F16" s="11">
        <f t="shared" si="2"/>
        <v>7.9271523903343466</v>
      </c>
      <c r="G16" s="1">
        <v>1.6</v>
      </c>
      <c r="H16" s="9">
        <v>0.05</v>
      </c>
      <c r="I16" s="10">
        <f t="shared" si="3"/>
        <v>0.28466494845360824</v>
      </c>
      <c r="J16" s="10">
        <f t="shared" si="4"/>
        <v>4.9313439702547118E-2</v>
      </c>
      <c r="K16" s="11">
        <f>1+I16/(E16*$B$9)</f>
        <v>3138.5132757939632</v>
      </c>
      <c r="L16" s="12">
        <f t="shared" si="5"/>
        <v>643.69744558795583</v>
      </c>
    </row>
    <row r="17" spans="2:12" x14ac:dyDescent="0.25">
      <c r="B17" s="4">
        <v>16</v>
      </c>
      <c r="C17" s="1">
        <v>2.1</v>
      </c>
      <c r="D17" s="9">
        <v>0.1</v>
      </c>
      <c r="E17" s="11">
        <f t="shared" si="1"/>
        <v>65.921945701357473</v>
      </c>
      <c r="F17" s="11">
        <f t="shared" si="2"/>
        <v>7.3502050816029652</v>
      </c>
      <c r="G17" s="1">
        <v>1.5</v>
      </c>
      <c r="H17" s="9">
        <v>0.05</v>
      </c>
      <c r="I17" s="10">
        <f t="shared" si="3"/>
        <v>0.26687338917525771</v>
      </c>
      <c r="J17" s="10">
        <f t="shared" si="4"/>
        <v>4.6644063523583502E-2</v>
      </c>
      <c r="K17" s="11">
        <f>1+I17/(E17*$B$9)</f>
        <v>3222.5538099670152</v>
      </c>
      <c r="L17" s="12">
        <f t="shared" si="5"/>
        <v>668.0867749290976</v>
      </c>
    </row>
    <row r="18" spans="2:12" x14ac:dyDescent="0.25">
      <c r="B18" s="4">
        <v>15</v>
      </c>
      <c r="C18" s="1">
        <v>3.8</v>
      </c>
      <c r="D18" s="9">
        <v>0.05</v>
      </c>
      <c r="E18" s="11">
        <f t="shared" si="1"/>
        <v>59.643665158371043</v>
      </c>
      <c r="F18" s="11">
        <f t="shared" si="2"/>
        <v>6.2146542053609517</v>
      </c>
      <c r="G18" s="1">
        <v>1.4</v>
      </c>
      <c r="H18" s="9">
        <v>0.05</v>
      </c>
      <c r="I18" s="10">
        <f t="shared" si="3"/>
        <v>0.24908182989690719</v>
      </c>
      <c r="J18" s="10">
        <f t="shared" si="4"/>
        <v>4.4000540684331846E-2</v>
      </c>
      <c r="K18" s="11">
        <f>1+I18/(E18*$B$9)</f>
        <v>3324.2870881765002</v>
      </c>
      <c r="L18" s="12">
        <f t="shared" si="5"/>
        <v>681.78237207858729</v>
      </c>
    </row>
    <row r="19" spans="2:12" x14ac:dyDescent="0.25">
      <c r="B19" s="4">
        <v>14</v>
      </c>
      <c r="C19" s="1">
        <v>3.5</v>
      </c>
      <c r="D19" s="9">
        <v>0.05</v>
      </c>
      <c r="E19" s="11">
        <f t="shared" si="1"/>
        <v>54.93495475113123</v>
      </c>
      <c r="F19" s="11">
        <f t="shared" si="2"/>
        <v>5.7565678485891798</v>
      </c>
      <c r="G19" s="1">
        <v>1.4</v>
      </c>
      <c r="H19" s="9">
        <v>0.05</v>
      </c>
      <c r="I19" s="10">
        <f t="shared" si="3"/>
        <v>0.24908182989690719</v>
      </c>
      <c r="J19" s="10">
        <f t="shared" si="4"/>
        <v>4.4000540684331846E-2</v>
      </c>
      <c r="K19" s="11">
        <f>1+I19/(E19*$B$9)</f>
        <v>3609.1402671630572</v>
      </c>
      <c r="L19" s="12">
        <f t="shared" si="5"/>
        <v>741.29183123147413</v>
      </c>
    </row>
    <row r="20" spans="2:12" x14ac:dyDescent="0.25">
      <c r="B20" s="4">
        <v>13</v>
      </c>
      <c r="C20" s="1">
        <v>3.3</v>
      </c>
      <c r="D20" s="9">
        <v>0.05</v>
      </c>
      <c r="E20" s="11">
        <f t="shared" si="1"/>
        <v>51.795814479638011</v>
      </c>
      <c r="F20" s="11">
        <f t="shared" si="2"/>
        <v>5.4527585067991948</v>
      </c>
      <c r="G20" s="1">
        <v>1.2</v>
      </c>
      <c r="H20" s="9">
        <v>0.05</v>
      </c>
      <c r="I20" s="10">
        <f t="shared" si="3"/>
        <v>0.21349871134020615</v>
      </c>
      <c r="J20" s="10">
        <f t="shared" si="4"/>
        <v>3.8812139763671379E-2</v>
      </c>
      <c r="K20" s="11">
        <f>1+I20/(E20*$B$9)</f>
        <v>3281.1275156027791</v>
      </c>
      <c r="L20" s="12">
        <f t="shared" si="5"/>
        <v>689.27578465061151</v>
      </c>
    </row>
    <row r="21" spans="2:12" x14ac:dyDescent="0.25">
      <c r="B21" s="4">
        <v>12</v>
      </c>
      <c r="C21" s="1">
        <v>3.2</v>
      </c>
      <c r="D21" s="9">
        <v>0.05</v>
      </c>
      <c r="E21" s="11">
        <f t="shared" si="1"/>
        <v>50.226244343891409</v>
      </c>
      <c r="F21" s="11">
        <f t="shared" si="2"/>
        <v>5.3014099618195187</v>
      </c>
      <c r="G21" s="1">
        <v>3.2</v>
      </c>
      <c r="H21" s="9">
        <v>0.02</v>
      </c>
      <c r="I21" s="10">
        <f t="shared" si="3"/>
        <v>0.22773195876288657</v>
      </c>
      <c r="J21" s="10">
        <f t="shared" si="4"/>
        <v>3.7475629620374512E-2</v>
      </c>
      <c r="K21" s="11">
        <f>1+I21/(E21*$B$9)</f>
        <v>3609.1402671630572</v>
      </c>
      <c r="L21" s="12">
        <f t="shared" si="5"/>
        <v>705.59390208834418</v>
      </c>
    </row>
    <row r="22" spans="2:12" x14ac:dyDescent="0.25">
      <c r="B22" s="4">
        <v>11</v>
      </c>
      <c r="C22" s="1">
        <v>2.9</v>
      </c>
      <c r="D22" s="9">
        <v>0.05</v>
      </c>
      <c r="E22" s="11">
        <f t="shared" si="1"/>
        <v>45.517533936651589</v>
      </c>
      <c r="F22" s="11">
        <f t="shared" si="2"/>
        <v>4.8500050985350835</v>
      </c>
      <c r="G22" s="1">
        <v>2.8</v>
      </c>
      <c r="H22" s="9">
        <v>0.02</v>
      </c>
      <c r="I22" s="10">
        <f t="shared" si="3"/>
        <v>0.19926546391752575</v>
      </c>
      <c r="J22" s="10">
        <f t="shared" si="4"/>
        <v>3.2971676517614901E-2</v>
      </c>
      <c r="K22" s="11">
        <f>1+I22/(E22*$B$9)</f>
        <v>3484.7216372608832</v>
      </c>
      <c r="L22" s="12">
        <f t="shared" si="5"/>
        <v>685.81280196405669</v>
      </c>
    </row>
    <row r="23" spans="2:12" x14ac:dyDescent="0.25">
      <c r="B23" s="4">
        <v>10</v>
      </c>
      <c r="C23" s="1">
        <v>2.7</v>
      </c>
      <c r="D23" s="9">
        <v>0.05</v>
      </c>
      <c r="E23" s="11">
        <f t="shared" si="1"/>
        <v>42.378393665158377</v>
      </c>
      <c r="F23" s="11">
        <f t="shared" si="2"/>
        <v>4.55170535515001</v>
      </c>
      <c r="G23" s="1">
        <v>2.5</v>
      </c>
      <c r="H23" s="9">
        <v>0.02</v>
      </c>
      <c r="I23" s="10">
        <f t="shared" si="3"/>
        <v>0.17791559278350513</v>
      </c>
      <c r="J23" s="10">
        <f t="shared" si="4"/>
        <v>2.9612935085096808E-2</v>
      </c>
      <c r="K23" s="11">
        <f>1+I23/(E23*$B$9)</f>
        <v>3341.8706177435715</v>
      </c>
      <c r="L23" s="12">
        <f t="shared" si="5"/>
        <v>661.99094136083113</v>
      </c>
    </row>
    <row r="24" spans="2:12" x14ac:dyDescent="0.25">
      <c r="B24" s="4">
        <v>9</v>
      </c>
      <c r="C24" s="1">
        <v>2.6</v>
      </c>
      <c r="D24" s="9">
        <v>0.05</v>
      </c>
      <c r="E24" s="11">
        <f t="shared" si="1"/>
        <v>40.808823529411768</v>
      </c>
      <c r="F24" s="11">
        <f t="shared" si="2"/>
        <v>4.4035075806704196</v>
      </c>
      <c r="G24" s="1">
        <v>2.2000000000000002</v>
      </c>
      <c r="H24" s="9">
        <v>0.02</v>
      </c>
      <c r="I24" s="10">
        <f t="shared" si="3"/>
        <v>0.15656572164948451</v>
      </c>
      <c r="J24" s="10">
        <f t="shared" si="4"/>
        <v>2.6277694886646184E-2</v>
      </c>
      <c r="K24" s="11">
        <f>1+I24/(E24*$B$9)</f>
        <v>3054.0417645225871</v>
      </c>
      <c r="L24" s="12">
        <f t="shared" si="5"/>
        <v>609.38111078064969</v>
      </c>
    </row>
    <row r="25" spans="2:12" x14ac:dyDescent="0.25">
      <c r="B25" s="4">
        <v>8</v>
      </c>
      <c r="C25" s="1">
        <v>2.4</v>
      </c>
      <c r="D25" s="9">
        <v>0.05</v>
      </c>
      <c r="E25" s="11">
        <f t="shared" si="1"/>
        <v>37.669683257918557</v>
      </c>
      <c r="F25" s="11">
        <f t="shared" si="2"/>
        <v>4.109359599794006</v>
      </c>
      <c r="G25" s="1">
        <v>2</v>
      </c>
      <c r="H25" s="9">
        <v>0.02</v>
      </c>
      <c r="I25" s="10">
        <f t="shared" si="3"/>
        <v>0.14233247422680412</v>
      </c>
      <c r="J25" s="10">
        <f t="shared" si="4"/>
        <v>2.4072084901068134E-2</v>
      </c>
      <c r="K25" s="11">
        <f>1+I25/(E25*$B$9)</f>
        <v>3007.7835559692144</v>
      </c>
      <c r="L25" s="12">
        <f t="shared" si="5"/>
        <v>605.33459755318358</v>
      </c>
    </row>
    <row r="26" spans="2:12" x14ac:dyDescent="0.25">
      <c r="B26" s="4">
        <v>7</v>
      </c>
      <c r="C26" s="1">
        <v>2.2999999999999998</v>
      </c>
      <c r="D26" s="9">
        <v>0.05</v>
      </c>
      <c r="E26" s="11">
        <f t="shared" si="1"/>
        <v>36.100113122171948</v>
      </c>
      <c r="F26" s="11">
        <f t="shared" si="2"/>
        <v>3.9635761951671733</v>
      </c>
      <c r="G26" s="1">
        <v>1.7</v>
      </c>
      <c r="H26" s="9">
        <v>0.02</v>
      </c>
      <c r="I26" s="10">
        <f t="shared" si="3"/>
        <v>0.12098260309278348</v>
      </c>
      <c r="J26" s="10">
        <f t="shared" si="4"/>
        <v>2.0801875301722256E-2</v>
      </c>
      <c r="K26" s="11">
        <f>1+I26/(E26*$B$9)</f>
        <v>2667.8862844248683</v>
      </c>
      <c r="L26" s="12">
        <f t="shared" si="5"/>
        <v>544.26480880864665</v>
      </c>
    </row>
    <row r="27" spans="2:12" x14ac:dyDescent="0.25">
      <c r="B27" s="4">
        <v>6</v>
      </c>
      <c r="C27" s="1">
        <v>2.1</v>
      </c>
      <c r="D27" s="9">
        <v>0.05</v>
      </c>
      <c r="E27" s="11">
        <f t="shared" si="1"/>
        <v>32.960972850678736</v>
      </c>
      <c r="F27" s="11">
        <f t="shared" si="2"/>
        <v>3.6751025408014826</v>
      </c>
      <c r="G27" s="1">
        <v>3</v>
      </c>
      <c r="H27" s="9">
        <v>0.01</v>
      </c>
      <c r="I27" s="10">
        <f t="shared" si="3"/>
        <v>0.10674935567010309</v>
      </c>
      <c r="J27" s="10">
        <f t="shared" si="4"/>
        <v>1.7610287792427688E-2</v>
      </c>
      <c r="K27" s="11">
        <f>1+I27/(E27*$B$9)</f>
        <v>2578.2430479736122</v>
      </c>
      <c r="L27" s="12">
        <f t="shared" si="5"/>
        <v>513.36545800355998</v>
      </c>
    </row>
    <row r="28" spans="2:12" x14ac:dyDescent="0.25">
      <c r="B28" s="4">
        <v>5</v>
      </c>
      <c r="C28" s="1">
        <v>1.8</v>
      </c>
      <c r="D28" s="9">
        <v>0.05</v>
      </c>
      <c r="E28" s="11">
        <f t="shared" si="1"/>
        <v>28.252262443438919</v>
      </c>
      <c r="F28" s="11">
        <f t="shared" si="2"/>
        <v>3.2521760000129696</v>
      </c>
      <c r="G28" s="1">
        <v>2.6</v>
      </c>
      <c r="H28" s="9">
        <v>0.01</v>
      </c>
      <c r="I28" s="10">
        <f t="shared" si="3"/>
        <v>9.2516108247422665E-2</v>
      </c>
      <c r="J28" s="10">
        <f t="shared" si="4"/>
        <v>1.5365141872145809E-2</v>
      </c>
      <c r="K28" s="11">
        <f>1+I28/(E28*$B$9)</f>
        <v>2606.8790818399857</v>
      </c>
      <c r="L28" s="12">
        <f t="shared" si="5"/>
        <v>526.78048006198037</v>
      </c>
    </row>
    <row r="29" spans="2:12" x14ac:dyDescent="0.25">
      <c r="B29" s="4">
        <v>4</v>
      </c>
      <c r="C29" s="1">
        <v>1.5</v>
      </c>
      <c r="D29" s="9">
        <v>0.05</v>
      </c>
      <c r="E29" s="11">
        <f t="shared" si="1"/>
        <v>23.543552036199095</v>
      </c>
      <c r="F29" s="11">
        <f t="shared" si="2"/>
        <v>2.8456363909297488</v>
      </c>
      <c r="G29" s="1">
        <v>1.7</v>
      </c>
      <c r="H29" s="9">
        <v>0.01</v>
      </c>
      <c r="I29" s="10">
        <f t="shared" si="3"/>
        <v>6.0491301546391742E-2</v>
      </c>
      <c r="J29" s="10">
        <f t="shared" si="4"/>
        <v>1.0400937650861128E-2</v>
      </c>
      <c r="K29" s="11">
        <f>1+I29/(E29*$B$9)</f>
        <v>2045.6128180590658</v>
      </c>
      <c r="L29" s="12">
        <f t="shared" si="5"/>
        <v>429.93182023823056</v>
      </c>
    </row>
    <row r="30" spans="2:12" x14ac:dyDescent="0.25">
      <c r="B30" s="4">
        <v>3</v>
      </c>
      <c r="C30" s="3">
        <v>3.2</v>
      </c>
      <c r="D30" s="9">
        <v>0.02</v>
      </c>
      <c r="E30" s="11">
        <f t="shared" si="1"/>
        <v>20.090497737556561</v>
      </c>
      <c r="F30" s="11">
        <f t="shared" si="2"/>
        <v>2.1205639847278075</v>
      </c>
      <c r="G30" s="1">
        <v>1.1000000000000001</v>
      </c>
      <c r="H30" s="9">
        <v>0.01</v>
      </c>
      <c r="I30" s="10">
        <f t="shared" si="3"/>
        <v>3.9141430412371128E-2</v>
      </c>
      <c r="J30" s="10">
        <f t="shared" si="4"/>
        <v>7.2562742148695875E-3</v>
      </c>
      <c r="K30" s="11">
        <f>1+I30/(E30*$B$9)</f>
        <v>1551.3727710466262</v>
      </c>
      <c r="L30" s="12">
        <f t="shared" si="5"/>
        <v>330.95150830233166</v>
      </c>
    </row>
    <row r="31" spans="2:12" x14ac:dyDescent="0.25">
      <c r="B31" s="4">
        <v>2</v>
      </c>
      <c r="C31" s="1">
        <v>2.1</v>
      </c>
      <c r="D31" s="9">
        <v>0.02</v>
      </c>
      <c r="E31" s="11">
        <f t="shared" si="1"/>
        <v>13.184389140271493</v>
      </c>
      <c r="F31" s="11">
        <f t="shared" si="2"/>
        <v>1.4700410163205928</v>
      </c>
      <c r="G31" s="1">
        <v>1.2</v>
      </c>
      <c r="H31" s="9">
        <v>5.0000000000000001E-3</v>
      </c>
      <c r="I31" s="10">
        <f t="shared" si="3"/>
        <v>2.1349871134020613E-2</v>
      </c>
      <c r="J31" s="10">
        <f t="shared" si="4"/>
        <v>3.8812139763671374E-3</v>
      </c>
      <c r="K31" s="11">
        <f>1+I31/(E31*$B$9)</f>
        <v>1289.6215239868061</v>
      </c>
      <c r="L31" s="12">
        <f t="shared" si="5"/>
        <v>275.02490304078509</v>
      </c>
    </row>
    <row r="32" spans="2:12" x14ac:dyDescent="0.25">
      <c r="B32" s="4">
        <v>1</v>
      </c>
      <c r="C32" s="1">
        <v>1.5</v>
      </c>
      <c r="D32" s="9">
        <v>0.02</v>
      </c>
      <c r="E32" s="11">
        <f t="shared" si="1"/>
        <v>9.4174208144796374</v>
      </c>
      <c r="F32" s="11">
        <f t="shared" si="2"/>
        <v>1.1382545563718995</v>
      </c>
      <c r="G32" s="1">
        <v>1.8</v>
      </c>
      <c r="H32" s="9">
        <v>2E-3</v>
      </c>
      <c r="I32" s="10">
        <f t="shared" si="3"/>
        <v>1.280992268041237E-2</v>
      </c>
      <c r="J32" s="10">
        <f t="shared" si="4"/>
        <v>2.1885832704777353E-3</v>
      </c>
      <c r="K32" s="11">
        <f>1+I32/(E32*$B$9)</f>
        <v>1083.4420801489175</v>
      </c>
      <c r="L32" s="12">
        <f t="shared" si="5"/>
        <v>226.74438144279702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Сенина</dc:creator>
  <cp:lastModifiedBy>Мария Сенина</cp:lastModifiedBy>
  <dcterms:created xsi:type="dcterms:W3CDTF">2015-06-05T18:19:34Z</dcterms:created>
  <dcterms:modified xsi:type="dcterms:W3CDTF">2021-03-21T23:21:50Z</dcterms:modified>
</cp:coreProperties>
</file>