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enin\Desktop\ITMO\Physics\3-05\"/>
    </mc:Choice>
  </mc:AlternateContent>
  <xr:revisionPtr revIDLastSave="0" documentId="13_ncr:1_{A11DF18C-B2AA-4A52-828C-DEA251737DD6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/>
  <c r="F27" i="1" s="1"/>
  <c r="G27" i="1" s="1"/>
  <c r="D28" i="1"/>
  <c r="F28" i="1" s="1"/>
  <c r="G28" i="1" s="1"/>
  <c r="D29" i="1"/>
  <c r="F29" i="1" s="1"/>
  <c r="G29" i="1" s="1"/>
  <c r="D30" i="1"/>
  <c r="F30" i="1" s="1"/>
  <c r="G30" i="1" s="1"/>
  <c r="D31" i="1"/>
  <c r="D32" i="1"/>
  <c r="D33" i="1"/>
  <c r="D34" i="1"/>
  <c r="D35" i="1"/>
  <c r="D36" i="1"/>
  <c r="D37" i="1"/>
  <c r="D38" i="1"/>
  <c r="D25" i="1"/>
  <c r="N7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5" i="1"/>
  <c r="G32" i="1"/>
  <c r="G35" i="1"/>
  <c r="G37" i="1"/>
  <c r="G38" i="1"/>
  <c r="F25" i="1"/>
  <c r="G25" i="1" s="1"/>
  <c r="M7" i="1"/>
  <c r="L7" i="1"/>
  <c r="K8" i="1"/>
  <c r="K9" i="1"/>
  <c r="K10" i="1"/>
  <c r="K11" i="1"/>
  <c r="K12" i="1"/>
  <c r="K13" i="1"/>
  <c r="K7" i="1"/>
  <c r="G3" i="1"/>
  <c r="G2" i="1"/>
  <c r="J31" i="1" s="1"/>
  <c r="F35" i="1"/>
  <c r="C14" i="1"/>
  <c r="C7" i="1"/>
  <c r="E20" i="1"/>
  <c r="G20" i="1" s="1"/>
  <c r="E19" i="1"/>
  <c r="G19" i="1" s="1"/>
  <c r="E18" i="1"/>
  <c r="G18" i="1" s="1"/>
  <c r="E17" i="1"/>
  <c r="G17" i="1" s="1"/>
  <c r="E16" i="1"/>
  <c r="G16" i="1" s="1"/>
  <c r="E15" i="1"/>
  <c r="E14" i="1"/>
  <c r="E13" i="1"/>
  <c r="G13" i="1" s="1"/>
  <c r="E12" i="1"/>
  <c r="G12" i="1" s="1"/>
  <c r="E11" i="1"/>
  <c r="E10" i="1"/>
  <c r="G10" i="1" s="1"/>
  <c r="E9" i="1"/>
  <c r="E8" i="1"/>
  <c r="G8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C20" i="1" s="1"/>
  <c r="E7" i="1"/>
  <c r="G7" i="1" s="1"/>
  <c r="F38" i="1"/>
  <c r="F37" i="1"/>
  <c r="F36" i="1"/>
  <c r="G36" i="1" s="1"/>
  <c r="F34" i="1"/>
  <c r="G34" i="1" s="1"/>
  <c r="F33" i="1"/>
  <c r="G33" i="1" s="1"/>
  <c r="F32" i="1"/>
  <c r="F31" i="1"/>
  <c r="G31" i="1" s="1"/>
  <c r="F26" i="1"/>
  <c r="G26" i="1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G9" i="1"/>
  <c r="G11" i="1"/>
  <c r="G14" i="1"/>
  <c r="G15" i="1"/>
  <c r="J25" i="1" l="1"/>
  <c r="J33" i="1"/>
  <c r="I7" i="1"/>
  <c r="J39" i="1"/>
  <c r="J38" i="1"/>
  <c r="J37" i="1"/>
  <c r="J36" i="1"/>
  <c r="J35" i="1"/>
  <c r="J34" i="1"/>
  <c r="J26" i="1"/>
  <c r="C13" i="1"/>
  <c r="I13" i="1" s="1"/>
  <c r="C12" i="1"/>
  <c r="I12" i="1" s="1"/>
  <c r="C11" i="1"/>
  <c r="I11" i="1" s="1"/>
  <c r="C9" i="1"/>
  <c r="I9" i="1" s="1"/>
  <c r="C10" i="1"/>
  <c r="C8" i="1"/>
  <c r="C19" i="1"/>
  <c r="J27" i="1"/>
  <c r="J30" i="1"/>
  <c r="C18" i="1"/>
  <c r="J29" i="1"/>
  <c r="C17" i="1"/>
  <c r="I10" i="1" s="1"/>
  <c r="J28" i="1"/>
  <c r="C16" i="1"/>
  <c r="C15" i="1"/>
  <c r="I8" i="1" s="1"/>
  <c r="K33" i="1" l="1"/>
  <c r="L33" i="1" s="1"/>
  <c r="L35" i="1"/>
  <c r="L36" i="1"/>
  <c r="L37" i="1"/>
  <c r="J7" i="1"/>
  <c r="K25" i="1"/>
  <c r="L34" i="1" l="1"/>
  <c r="M33" i="1" s="1"/>
  <c r="N33" i="1" s="1"/>
  <c r="O33" i="1" s="1"/>
  <c r="L38" i="1"/>
  <c r="L39" i="1"/>
  <c r="L27" i="1"/>
  <c r="L28" i="1"/>
  <c r="L30" i="1"/>
  <c r="L31" i="1"/>
  <c r="L25" i="1"/>
  <c r="L26" i="1"/>
  <c r="L29" i="1"/>
  <c r="M25" i="1" l="1"/>
  <c r="N25" i="1" s="1"/>
  <c r="O25" i="1" s="1"/>
</calcChain>
</file>

<file path=xl/sharedStrings.xml><?xml version="1.0" encoding="utf-8"?>
<sst xmlns="http://schemas.openxmlformats.org/spreadsheetml/2006/main" count="37" uniqueCount="24">
  <si>
    <t>шаг</t>
  </si>
  <si>
    <t>T</t>
  </si>
  <si>
    <t>I, мкА</t>
  </si>
  <si>
    <t>I, А</t>
  </si>
  <si>
    <t>U, B</t>
  </si>
  <si>
    <t>полупроводник</t>
  </si>
  <si>
    <t>металл</t>
  </si>
  <si>
    <t>R, Ом</t>
  </si>
  <si>
    <t>T, C</t>
  </si>
  <si>
    <t>T, K</t>
  </si>
  <si>
    <t>k, Дж/К</t>
  </si>
  <si>
    <t>E_зон, Дж</t>
  </si>
  <si>
    <t>E_зон, эВ</t>
  </si>
  <si>
    <t>k, эВ</t>
  </si>
  <si>
    <t>alpha, K^-1</t>
  </si>
  <si>
    <t>ср знач</t>
  </si>
  <si>
    <t>ср кв откл</t>
  </si>
  <si>
    <t>alpha - ср</t>
  </si>
  <si>
    <t>(alpha - ср)^2</t>
  </si>
  <si>
    <t>погр</t>
  </si>
  <si>
    <t>коэфф Стьюдента для 7</t>
  </si>
  <si>
    <t xml:space="preserve">ln(R) </t>
  </si>
  <si>
    <t>1/t*1000</t>
  </si>
  <si>
    <t>относ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</si>
</sst>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2" fontId="0" fillId="0" borderId="1" xfId="0" applyNumberFormat="1" applyFill="1" applyBorder="1"/>
    <xf numFmtId="0" fontId="0" fillId="0" borderId="3" xfId="0" applyFill="1" applyBorder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Зависимость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логарифма сопротивления от обратной температуры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Лист1!$G$24</c:f>
              <c:strCache>
                <c:ptCount val="1"/>
                <c:pt idx="0">
                  <c:v>ln(R)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.2000000000000002E-2"/>
            <c:backward val="5.000000000000001E-2"/>
            <c:dispRSqr val="0"/>
            <c:dispEq val="0"/>
          </c:trendline>
          <c:xVal>
            <c:numRef>
              <c:f>Лист1!$H$25:$H$38</c:f>
              <c:numCache>
                <c:formatCode>0.00</c:formatCode>
                <c:ptCount val="14"/>
                <c:pt idx="0">
                  <c:v>3.3557046979865772</c:v>
                </c:pt>
                <c:pt idx="1">
                  <c:v>3.3112582781456954</c:v>
                </c:pt>
                <c:pt idx="2">
                  <c:v>3.2679738562091503</c:v>
                </c:pt>
                <c:pt idx="3">
                  <c:v>3.225806451612903</c:v>
                </c:pt>
                <c:pt idx="4">
                  <c:v>3.1847133757961785</c:v>
                </c:pt>
                <c:pt idx="5">
                  <c:v>3.1446540880503147</c:v>
                </c:pt>
                <c:pt idx="6">
                  <c:v>3.1055900621118009</c:v>
                </c:pt>
                <c:pt idx="7">
                  <c:v>3.0674846625766872</c:v>
                </c:pt>
                <c:pt idx="8">
                  <c:v>3.0303030303030303</c:v>
                </c:pt>
                <c:pt idx="9">
                  <c:v>2.9940119760479043</c:v>
                </c:pt>
                <c:pt idx="10">
                  <c:v>2.9585798816568047</c:v>
                </c:pt>
                <c:pt idx="11">
                  <c:v>2.9239766081871341</c:v>
                </c:pt>
                <c:pt idx="12">
                  <c:v>2.8901734104046239</c:v>
                </c:pt>
                <c:pt idx="13">
                  <c:v>2.8571428571428572</c:v>
                </c:pt>
              </c:numCache>
            </c:numRef>
          </c:xVal>
          <c:yVal>
            <c:numRef>
              <c:f>Лист1!$G$25:$G$38</c:f>
              <c:numCache>
                <c:formatCode>0.00</c:formatCode>
                <c:ptCount val="14"/>
                <c:pt idx="0">
                  <c:v>6.2848772942687479</c:v>
                </c:pt>
                <c:pt idx="1">
                  <c:v>5.9029111497665365</c:v>
                </c:pt>
                <c:pt idx="2">
                  <c:v>5.8342353630536365</c:v>
                </c:pt>
                <c:pt idx="3">
                  <c:v>5.6197083681188023</c:v>
                </c:pt>
                <c:pt idx="4">
                  <c:v>5.4745646936528853</c:v>
                </c:pt>
                <c:pt idx="5">
                  <c:v>5.229376784009828</c:v>
                </c:pt>
                <c:pt idx="6">
                  <c:v>5.0143631642102697</c:v>
                </c:pt>
                <c:pt idx="7">
                  <c:v>4.8699726536192243</c:v>
                </c:pt>
                <c:pt idx="8">
                  <c:v>4.6663809170329875</c:v>
                </c:pt>
                <c:pt idx="9">
                  <c:v>4.5919249592380709</c:v>
                </c:pt>
                <c:pt idx="10">
                  <c:v>4.5015717853236641</c:v>
                </c:pt>
                <c:pt idx="11">
                  <c:v>4.324537696950574</c:v>
                </c:pt>
                <c:pt idx="12">
                  <c:v>4.1696840616250688</c:v>
                </c:pt>
                <c:pt idx="13">
                  <c:v>4.028312591618163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5-4881-88AE-C87982C9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1568"/>
        <c:axId val="2771984"/>
      </c:scatterChart>
      <c:valAx>
        <c:axId val="27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10</a:t>
                </a:r>
                <a:r>
                  <a:rPr lang="en-US"/>
                  <a:t>^3</a:t>
                </a:r>
                <a:r>
                  <a:rPr lang="en-US" baseline="0"/>
                  <a:t>/T, K^-1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984"/>
        <c:crosses val="autoZero"/>
        <c:crossBetween val="midCat"/>
      </c:valAx>
      <c:valAx>
        <c:axId val="277198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ln(R) </a:t>
                </a:r>
                <a:endParaRPr lang="en-US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Зависимость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сопротивления от температуры в металле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6194225721782"/>
          <c:y val="0.12348242477532359"/>
          <c:w val="0.84210375173691521"/>
          <c:h val="0.74492252939253356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Лист1!$G$6</c:f>
              <c:strCache>
                <c:ptCount val="1"/>
                <c:pt idx="0">
                  <c:v>R, Ом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"/>
            <c:backward val="14"/>
            <c:dispRSqr val="0"/>
            <c:dispEq val="0"/>
          </c:trendline>
          <c:xVal>
            <c:numRef>
              <c:f>Лист1!$C$7:$C$20</c:f>
              <c:numCache>
                <c:formatCode>General</c:formatCode>
                <c:ptCount val="14"/>
                <c:pt idx="0">
                  <c:v>77</c:v>
                </c:pt>
                <c:pt idx="1">
                  <c:v>73</c:v>
                </c:pt>
                <c:pt idx="2">
                  <c:v>69</c:v>
                </c:pt>
                <c:pt idx="3">
                  <c:v>65</c:v>
                </c:pt>
                <c:pt idx="4">
                  <c:v>61</c:v>
                </c:pt>
                <c:pt idx="5">
                  <c:v>57</c:v>
                </c:pt>
                <c:pt idx="6">
                  <c:v>53</c:v>
                </c:pt>
                <c:pt idx="7">
                  <c:v>49</c:v>
                </c:pt>
                <c:pt idx="8">
                  <c:v>45</c:v>
                </c:pt>
                <c:pt idx="9">
                  <c:v>41</c:v>
                </c:pt>
                <c:pt idx="10">
                  <c:v>37</c:v>
                </c:pt>
                <c:pt idx="11">
                  <c:v>33</c:v>
                </c:pt>
                <c:pt idx="12">
                  <c:v>29</c:v>
                </c:pt>
                <c:pt idx="13">
                  <c:v>25</c:v>
                </c:pt>
              </c:numCache>
            </c:numRef>
          </c:xVal>
          <c:yVal>
            <c:numRef>
              <c:f>Лист1!$G$7:$G$20</c:f>
              <c:numCache>
                <c:formatCode>General</c:formatCode>
                <c:ptCount val="14"/>
                <c:pt idx="0">
                  <c:v>1.4019138755980861E-9</c:v>
                </c:pt>
                <c:pt idx="1">
                  <c:v>1.3785488958990536E-9</c:v>
                </c:pt>
                <c:pt idx="2">
                  <c:v>1.3562499999999999E-9</c:v>
                </c:pt>
                <c:pt idx="3">
                  <c:v>1.3333333333333333E-9</c:v>
                </c:pt>
                <c:pt idx="4">
                  <c:v>1.3190184049079754E-9</c:v>
                </c:pt>
                <c:pt idx="5">
                  <c:v>1.3028919330289193E-9</c:v>
                </c:pt>
                <c:pt idx="6">
                  <c:v>1.2854984894259818E-9</c:v>
                </c:pt>
                <c:pt idx="7">
                  <c:v>1.2645739910313901E-9</c:v>
                </c:pt>
                <c:pt idx="8">
                  <c:v>1.2492581602373886E-9</c:v>
                </c:pt>
                <c:pt idx="9">
                  <c:v>1.2341678939617083E-9</c:v>
                </c:pt>
                <c:pt idx="10">
                  <c:v>1.2142857142857142E-9</c:v>
                </c:pt>
                <c:pt idx="11">
                  <c:v>1.1997105643994211E-9</c:v>
                </c:pt>
                <c:pt idx="12">
                  <c:v>1.182209469153515E-9</c:v>
                </c:pt>
                <c:pt idx="13">
                  <c:v>1.1650071123755333E-9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3-4AFC-BDEA-87C74CE20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664"/>
        <c:axId val="5096080"/>
      </c:scatterChart>
      <c:valAx>
        <c:axId val="50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</a:t>
                </a:r>
                <a:r>
                  <a:rPr 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2245978076269883"/>
              <c:y val="0.92303993469908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080"/>
        <c:crosses val="autoZero"/>
        <c:crossBetween val="midCat"/>
      </c:valAx>
      <c:valAx>
        <c:axId val="5096080"/>
        <c:scaling>
          <c:orientation val="minMax"/>
          <c:min val="1.1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R, 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Ом</a:t>
                </a:r>
                <a:endParaRPr lang="en-US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664"/>
        <c:crosses val="autoZero"/>
        <c:crossBetween val="midCat"/>
        <c:minorUnit val="5.0000000000000028E-1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24</xdr:row>
      <xdr:rowOff>80961</xdr:rowOff>
    </xdr:from>
    <xdr:to>
      <xdr:col>25</xdr:col>
      <xdr:colOff>295276</xdr:colOff>
      <xdr:row>42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E430BE-F338-4019-A324-745E21D70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4</xdr:row>
      <xdr:rowOff>157161</xdr:rowOff>
    </xdr:from>
    <xdr:to>
      <xdr:col>25</xdr:col>
      <xdr:colOff>419100</xdr:colOff>
      <xdr:row>22</xdr:row>
      <xdr:rowOff>28574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5E462E6-E38B-499C-AD46-836919299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9"/>
  <sheetViews>
    <sheetView tabSelected="1" workbookViewId="0">
      <selection activeCell="K25" sqref="K25"/>
    </sheetView>
  </sheetViews>
  <sheetFormatPr defaultRowHeight="15" x14ac:dyDescent="0.25"/>
  <cols>
    <col min="1" max="1" width="4.85546875" customWidth="1"/>
    <col min="4" max="4" width="7.42578125" customWidth="1"/>
    <col min="6" max="7" width="12" bestFit="1" customWidth="1"/>
    <col min="8" max="8" width="12.5703125" bestFit="1" customWidth="1"/>
    <col min="9" max="10" width="12" bestFit="1" customWidth="1"/>
    <col min="11" max="11" width="12.7109375" bestFit="1" customWidth="1"/>
    <col min="12" max="12" width="10.28515625" customWidth="1"/>
    <col min="14" max="14" width="12.7109375" bestFit="1" customWidth="1"/>
  </cols>
  <sheetData>
    <row r="2" spans="1:14" x14ac:dyDescent="0.25">
      <c r="C2" t="s">
        <v>0</v>
      </c>
      <c r="D2">
        <v>4</v>
      </c>
      <c r="F2" t="s">
        <v>10</v>
      </c>
      <c r="G2">
        <f xml:space="preserve"> 1.380649* 10^(-23)</f>
        <v>1.3806490000000001E-23</v>
      </c>
      <c r="I2" t="s">
        <v>20</v>
      </c>
      <c r="K2">
        <v>2.37</v>
      </c>
    </row>
    <row r="3" spans="1:14" x14ac:dyDescent="0.25">
      <c r="F3" t="s">
        <v>13</v>
      </c>
      <c r="G3">
        <f xml:space="preserve"> 8.61733 * 10^(-5)</f>
        <v>8.6173300000000011E-5</v>
      </c>
    </row>
    <row r="5" spans="1:14" x14ac:dyDescent="0.25">
      <c r="C5" t="s">
        <v>6</v>
      </c>
    </row>
    <row r="6" spans="1:14" x14ac:dyDescent="0.25">
      <c r="B6" s="2" t="s">
        <v>9</v>
      </c>
      <c r="C6" s="2" t="s">
        <v>8</v>
      </c>
      <c r="D6" s="2" t="s">
        <v>2</v>
      </c>
      <c r="E6" s="2" t="s">
        <v>3</v>
      </c>
      <c r="F6" s="2" t="s">
        <v>4</v>
      </c>
      <c r="G6" s="2" t="s">
        <v>7</v>
      </c>
      <c r="I6" s="2" t="s">
        <v>14</v>
      </c>
      <c r="J6" s="4" t="s">
        <v>15</v>
      </c>
      <c r="K6" s="4" t="s">
        <v>18</v>
      </c>
      <c r="L6" s="4" t="s">
        <v>16</v>
      </c>
      <c r="M6" s="4" t="s">
        <v>19</v>
      </c>
      <c r="N6" s="7" t="s">
        <v>23</v>
      </c>
    </row>
    <row r="7" spans="1:14" x14ac:dyDescent="0.25">
      <c r="A7">
        <v>1</v>
      </c>
      <c r="B7" s="2">
        <v>350</v>
      </c>
      <c r="C7" s="2">
        <f>B7-273</f>
        <v>77</v>
      </c>
      <c r="D7" s="2">
        <v>627</v>
      </c>
      <c r="E7" s="2">
        <f>D7*1000000</f>
        <v>627000000</v>
      </c>
      <c r="F7" s="3">
        <v>0.879</v>
      </c>
      <c r="G7">
        <f>F7/E7</f>
        <v>1.4019138755980861E-9</v>
      </c>
      <c r="H7">
        <v>1</v>
      </c>
      <c r="I7">
        <f>(G7-G14)/(G14*C7-G7*C14)</f>
        <v>4.7889631644115914E-3</v>
      </c>
      <c r="J7">
        <f>AVERAGE(I7:I13)</f>
        <v>4.2208518488345967E-3</v>
      </c>
      <c r="K7">
        <f>(I7-$J$7)^2</f>
        <v>3.2275046688662369E-7</v>
      </c>
      <c r="L7">
        <f>SQRT(SUM(K7:K13)/42)</f>
        <v>1.0890119959915383E-4</v>
      </c>
      <c r="M7">
        <f>L7*$K$2</f>
        <v>2.5809584304999458E-4</v>
      </c>
      <c r="N7">
        <f>M7/J7</f>
        <v>6.1147809090067076E-2</v>
      </c>
    </row>
    <row r="8" spans="1:14" x14ac:dyDescent="0.25">
      <c r="A8">
        <v>2</v>
      </c>
      <c r="B8" s="2">
        <f t="shared" ref="B8:B20" si="0">B7-$D$2</f>
        <v>346</v>
      </c>
      <c r="C8" s="2">
        <f t="shared" ref="C8:C20" si="1">B8-273</f>
        <v>73</v>
      </c>
      <c r="D8" s="2">
        <v>634</v>
      </c>
      <c r="E8" s="2">
        <f t="shared" ref="E8:E20" si="2">D8*1000000</f>
        <v>634000000</v>
      </c>
      <c r="F8" s="3">
        <v>0.874</v>
      </c>
      <c r="G8">
        <f t="shared" ref="G8:G20" si="3">F8/E8</f>
        <v>1.3785488958990536E-9</v>
      </c>
      <c r="H8">
        <v>2</v>
      </c>
      <c r="I8">
        <f>(G8-G15)/(G15*C8-G8*C15)</f>
        <v>4.4336645206686119E-3</v>
      </c>
      <c r="K8">
        <f t="shared" ref="K8:K13" si="4">(I8-$J$7)^2</f>
        <v>4.5289233293132256E-8</v>
      </c>
    </row>
    <row r="9" spans="1:14" x14ac:dyDescent="0.25">
      <c r="A9">
        <v>3</v>
      </c>
      <c r="B9" s="2">
        <f t="shared" si="0"/>
        <v>342</v>
      </c>
      <c r="C9" s="2">
        <f t="shared" si="1"/>
        <v>69</v>
      </c>
      <c r="D9" s="2">
        <v>640</v>
      </c>
      <c r="E9" s="2">
        <f t="shared" si="2"/>
        <v>640000000</v>
      </c>
      <c r="F9" s="3">
        <v>0.86799999999999999</v>
      </c>
      <c r="G9">
        <f t="shared" si="3"/>
        <v>1.3562499999999999E-9</v>
      </c>
      <c r="H9">
        <v>3</v>
      </c>
      <c r="I9">
        <f t="shared" ref="I9:I13" si="5">(G9-G16)/(G16*C9-G9*C16)</f>
        <v>4.1311875536722657E-3</v>
      </c>
      <c r="K9">
        <f t="shared" si="4"/>
        <v>8.0396858269576014E-9</v>
      </c>
    </row>
    <row r="10" spans="1:14" x14ac:dyDescent="0.25">
      <c r="A10">
        <v>4</v>
      </c>
      <c r="B10" s="2">
        <f t="shared" si="0"/>
        <v>338</v>
      </c>
      <c r="C10" s="2">
        <f t="shared" si="1"/>
        <v>65</v>
      </c>
      <c r="D10" s="2">
        <v>648</v>
      </c>
      <c r="E10" s="2">
        <f t="shared" si="2"/>
        <v>648000000</v>
      </c>
      <c r="F10" s="3">
        <v>0.86399999999999999</v>
      </c>
      <c r="G10">
        <f t="shared" si="3"/>
        <v>1.3333333333333333E-9</v>
      </c>
      <c r="H10">
        <v>4</v>
      </c>
      <c r="I10">
        <f t="shared" si="5"/>
        <v>4.022526146419951E-3</v>
      </c>
      <c r="K10">
        <f t="shared" si="4"/>
        <v>3.9333084238262565E-8</v>
      </c>
    </row>
    <row r="11" spans="1:14" x14ac:dyDescent="0.25">
      <c r="A11">
        <v>5</v>
      </c>
      <c r="B11" s="2">
        <f t="shared" si="0"/>
        <v>334</v>
      </c>
      <c r="C11" s="2">
        <f t="shared" si="1"/>
        <v>61</v>
      </c>
      <c r="D11" s="2">
        <v>652</v>
      </c>
      <c r="E11" s="2">
        <f t="shared" si="2"/>
        <v>652000000</v>
      </c>
      <c r="F11" s="3">
        <v>0.86</v>
      </c>
      <c r="G11">
        <f t="shared" si="3"/>
        <v>1.3190184049079754E-9</v>
      </c>
      <c r="H11">
        <v>5</v>
      </c>
      <c r="I11">
        <f t="shared" si="5"/>
        <v>4.0232304282923096E-3</v>
      </c>
      <c r="K11">
        <f t="shared" si="4"/>
        <v>3.905422585715146E-8</v>
      </c>
    </row>
    <row r="12" spans="1:14" x14ac:dyDescent="0.25">
      <c r="A12">
        <v>6</v>
      </c>
      <c r="B12" s="2">
        <f t="shared" si="0"/>
        <v>330</v>
      </c>
      <c r="C12" s="2">
        <f t="shared" si="1"/>
        <v>57</v>
      </c>
      <c r="D12" s="2">
        <v>657</v>
      </c>
      <c r="E12" s="2">
        <f t="shared" si="2"/>
        <v>657000000</v>
      </c>
      <c r="F12" s="3">
        <v>0.85599999999999998</v>
      </c>
      <c r="G12">
        <f t="shared" si="3"/>
        <v>1.3028919330289193E-9</v>
      </c>
      <c r="H12">
        <v>6</v>
      </c>
      <c r="I12">
        <f t="shared" si="5"/>
        <v>4.0768246564089027E-3</v>
      </c>
      <c r="K12">
        <f t="shared" si="4"/>
        <v>2.0743832158027886E-8</v>
      </c>
    </row>
    <row r="13" spans="1:14" x14ac:dyDescent="0.25">
      <c r="A13">
        <v>7</v>
      </c>
      <c r="B13" s="2">
        <f t="shared" si="0"/>
        <v>326</v>
      </c>
      <c r="C13" s="2">
        <f t="shared" si="1"/>
        <v>53</v>
      </c>
      <c r="D13" s="2">
        <v>662</v>
      </c>
      <c r="E13" s="2">
        <f t="shared" si="2"/>
        <v>662000000</v>
      </c>
      <c r="F13" s="3">
        <v>0.85099999999999998</v>
      </c>
      <c r="G13">
        <f t="shared" si="3"/>
        <v>1.2854984894259818E-9</v>
      </c>
      <c r="H13">
        <v>7</v>
      </c>
      <c r="I13">
        <f t="shared" si="5"/>
        <v>4.0695664719685434E-3</v>
      </c>
      <c r="K13">
        <f t="shared" si="4"/>
        <v>2.2887265253503763E-8</v>
      </c>
    </row>
    <row r="14" spans="1:14" x14ac:dyDescent="0.25">
      <c r="A14">
        <v>8</v>
      </c>
      <c r="B14" s="2">
        <f t="shared" si="0"/>
        <v>322</v>
      </c>
      <c r="C14" s="2">
        <f t="shared" si="1"/>
        <v>49</v>
      </c>
      <c r="D14" s="2">
        <v>669</v>
      </c>
      <c r="E14" s="2">
        <f t="shared" si="2"/>
        <v>669000000</v>
      </c>
      <c r="F14" s="3">
        <v>0.84599999999999997</v>
      </c>
      <c r="G14">
        <f t="shared" si="3"/>
        <v>1.2645739910313901E-9</v>
      </c>
    </row>
    <row r="15" spans="1:14" x14ac:dyDescent="0.25">
      <c r="A15">
        <v>9</v>
      </c>
      <c r="B15" s="2">
        <f t="shared" si="0"/>
        <v>318</v>
      </c>
      <c r="C15" s="2">
        <f t="shared" si="1"/>
        <v>45</v>
      </c>
      <c r="D15" s="2">
        <v>674</v>
      </c>
      <c r="E15" s="2">
        <f t="shared" si="2"/>
        <v>674000000</v>
      </c>
      <c r="F15" s="3">
        <v>0.84199999999999997</v>
      </c>
      <c r="G15">
        <f t="shared" si="3"/>
        <v>1.2492581602373886E-9</v>
      </c>
    </row>
    <row r="16" spans="1:14" x14ac:dyDescent="0.25">
      <c r="A16">
        <v>10</v>
      </c>
      <c r="B16" s="2">
        <f t="shared" si="0"/>
        <v>314</v>
      </c>
      <c r="C16" s="2">
        <f t="shared" si="1"/>
        <v>41</v>
      </c>
      <c r="D16" s="2">
        <v>679</v>
      </c>
      <c r="E16" s="2">
        <f t="shared" si="2"/>
        <v>679000000</v>
      </c>
      <c r="F16" s="3">
        <v>0.83799999999999997</v>
      </c>
      <c r="G16">
        <f t="shared" si="3"/>
        <v>1.2341678939617083E-9</v>
      </c>
    </row>
    <row r="17" spans="1:15" x14ac:dyDescent="0.25">
      <c r="A17">
        <v>11</v>
      </c>
      <c r="B17" s="2">
        <f t="shared" si="0"/>
        <v>310</v>
      </c>
      <c r="C17" s="2">
        <f t="shared" si="1"/>
        <v>37</v>
      </c>
      <c r="D17" s="2">
        <v>686</v>
      </c>
      <c r="E17" s="2">
        <f t="shared" si="2"/>
        <v>686000000</v>
      </c>
      <c r="F17" s="3">
        <v>0.83299999999999996</v>
      </c>
      <c r="G17">
        <f t="shared" si="3"/>
        <v>1.2142857142857142E-9</v>
      </c>
    </row>
    <row r="18" spans="1:15" x14ac:dyDescent="0.25">
      <c r="A18">
        <v>12</v>
      </c>
      <c r="B18" s="2">
        <f t="shared" si="0"/>
        <v>306</v>
      </c>
      <c r="C18" s="2">
        <f t="shared" si="1"/>
        <v>33</v>
      </c>
      <c r="D18" s="2">
        <v>691</v>
      </c>
      <c r="E18" s="2">
        <f t="shared" si="2"/>
        <v>691000000</v>
      </c>
      <c r="F18" s="3">
        <v>0.82899999999999996</v>
      </c>
      <c r="G18">
        <f t="shared" si="3"/>
        <v>1.1997105643994211E-9</v>
      </c>
    </row>
    <row r="19" spans="1:15" x14ac:dyDescent="0.25">
      <c r="A19">
        <v>13</v>
      </c>
      <c r="B19" s="2">
        <f t="shared" si="0"/>
        <v>302</v>
      </c>
      <c r="C19" s="2">
        <f t="shared" si="1"/>
        <v>29</v>
      </c>
      <c r="D19" s="2">
        <v>697</v>
      </c>
      <c r="E19" s="2">
        <f t="shared" si="2"/>
        <v>697000000</v>
      </c>
      <c r="F19" s="3">
        <v>0.82399999999999995</v>
      </c>
      <c r="G19">
        <f t="shared" si="3"/>
        <v>1.182209469153515E-9</v>
      </c>
    </row>
    <row r="20" spans="1:15" x14ac:dyDescent="0.25">
      <c r="A20">
        <v>14</v>
      </c>
      <c r="B20" s="2">
        <f t="shared" si="0"/>
        <v>298</v>
      </c>
      <c r="C20" s="2">
        <f t="shared" si="1"/>
        <v>25</v>
      </c>
      <c r="D20" s="2">
        <v>703</v>
      </c>
      <c r="E20" s="2">
        <f t="shared" si="2"/>
        <v>703000000</v>
      </c>
      <c r="F20" s="3">
        <v>0.81899999999999995</v>
      </c>
      <c r="G20">
        <f t="shared" si="3"/>
        <v>1.1650071123755333E-9</v>
      </c>
    </row>
    <row r="21" spans="1:15" x14ac:dyDescent="0.25">
      <c r="E21" s="1"/>
    </row>
    <row r="22" spans="1:15" x14ac:dyDescent="0.25">
      <c r="E22" s="1"/>
    </row>
    <row r="23" spans="1:15" x14ac:dyDescent="0.25">
      <c r="C23" t="s">
        <v>5</v>
      </c>
      <c r="E23" s="1"/>
    </row>
    <row r="24" spans="1:15" x14ac:dyDescent="0.25">
      <c r="B24" s="2" t="s">
        <v>1</v>
      </c>
      <c r="C24" s="2" t="s">
        <v>2</v>
      </c>
      <c r="D24" s="2" t="s">
        <v>3</v>
      </c>
      <c r="E24" s="2" t="s">
        <v>4</v>
      </c>
      <c r="F24" s="5" t="s">
        <v>7</v>
      </c>
      <c r="G24" s="2" t="s">
        <v>21</v>
      </c>
      <c r="H24" s="4" t="s">
        <v>22</v>
      </c>
      <c r="J24" s="2" t="s">
        <v>11</v>
      </c>
      <c r="K24" s="4" t="s">
        <v>15</v>
      </c>
      <c r="L24" s="4" t="s">
        <v>17</v>
      </c>
      <c r="M24" s="4" t="s">
        <v>16</v>
      </c>
      <c r="N24" s="4" t="s">
        <v>19</v>
      </c>
      <c r="O24" s="7" t="s">
        <v>23</v>
      </c>
    </row>
    <row r="25" spans="1:15" x14ac:dyDescent="0.25">
      <c r="A25">
        <v>1</v>
      </c>
      <c r="B25" s="2">
        <v>298</v>
      </c>
      <c r="C25" s="2">
        <v>1044</v>
      </c>
      <c r="D25" s="2">
        <f>C25/1000000</f>
        <v>1.044E-3</v>
      </c>
      <c r="E25" s="3">
        <v>0.56000000000000005</v>
      </c>
      <c r="F25" s="8">
        <f>E25/D25</f>
        <v>536.39846743295027</v>
      </c>
      <c r="G25" s="1">
        <f>LN(F25)</f>
        <v>6.2848772942687479</v>
      </c>
      <c r="H25" s="1">
        <f>1/B25*1000</f>
        <v>3.3557046979865772</v>
      </c>
      <c r="I25">
        <v>1</v>
      </c>
      <c r="J25">
        <f t="shared" ref="J25:J31" si="6">2*$G$2*(B25*B32)/(B32-B25)*LN(F25/F32)</f>
        <v>1.3555523122672495E-19</v>
      </c>
      <c r="K25">
        <f>AVERAGE(J25:J31)</f>
        <v>1.2060082738106255E-19</v>
      </c>
      <c r="L25">
        <f t="shared" ref="L25:L31" si="7">(J25-$K$25)^2</f>
        <v>2.2363419437916224E-40</v>
      </c>
      <c r="M25">
        <f>SQRT(SUM(L25:L31)/42)</f>
        <v>3.1831506614905824E-21</v>
      </c>
      <c r="N25">
        <f>M25*$K$2</f>
        <v>7.5440670677326804E-21</v>
      </c>
      <c r="O25">
        <f>N25/K25</f>
        <v>6.2554024143596329E-2</v>
      </c>
    </row>
    <row r="26" spans="1:15" x14ac:dyDescent="0.25">
      <c r="A26">
        <v>2</v>
      </c>
      <c r="B26" s="2">
        <f>B25+$D$2</f>
        <v>302</v>
      </c>
      <c r="C26" s="2">
        <v>1180</v>
      </c>
      <c r="D26" s="2">
        <f t="shared" ref="D26:D38" si="8">C26/1000000</f>
        <v>1.1800000000000001E-3</v>
      </c>
      <c r="E26" s="3">
        <v>0.432</v>
      </c>
      <c r="F26" s="8">
        <f t="shared" ref="F26:F38" si="9">E26/D26</f>
        <v>366.1016949152542</v>
      </c>
      <c r="G26" s="1">
        <f t="shared" ref="G26:G38" si="10">LN(F26)</f>
        <v>5.9029111497665365</v>
      </c>
      <c r="H26" s="1">
        <f t="shared" ref="H26:H38" si="11">1/B26*1000</f>
        <v>3.3112582781456954</v>
      </c>
      <c r="I26">
        <v>2</v>
      </c>
      <c r="J26">
        <f t="shared" si="6"/>
        <v>1.2152926435098174E-19</v>
      </c>
      <c r="L26">
        <f t="shared" si="7"/>
        <v>8.6199520711272525E-43</v>
      </c>
    </row>
    <row r="27" spans="1:15" x14ac:dyDescent="0.25">
      <c r="A27">
        <v>3</v>
      </c>
      <c r="B27" s="2">
        <f t="shared" ref="B27:B38" si="12">B26+$D$2</f>
        <v>306</v>
      </c>
      <c r="C27" s="2">
        <v>1220</v>
      </c>
      <c r="D27" s="2">
        <f t="shared" si="8"/>
        <v>1.2199999999999999E-3</v>
      </c>
      <c r="E27" s="3">
        <v>0.41699999999999998</v>
      </c>
      <c r="F27" s="8">
        <f t="shared" si="9"/>
        <v>341.80327868852459</v>
      </c>
      <c r="G27" s="1">
        <f t="shared" si="10"/>
        <v>5.8342353630536365</v>
      </c>
      <c r="H27" s="1">
        <f t="shared" si="11"/>
        <v>3.2679738562091503</v>
      </c>
      <c r="I27">
        <v>3</v>
      </c>
      <c r="J27">
        <f t="shared" si="6"/>
        <v>1.2521410757642943E-19</v>
      </c>
      <c r="L27">
        <f t="shared" si="7"/>
        <v>2.1282354160964258E-41</v>
      </c>
    </row>
    <row r="28" spans="1:15" x14ac:dyDescent="0.25">
      <c r="A28">
        <v>4</v>
      </c>
      <c r="B28" s="2">
        <f t="shared" si="12"/>
        <v>310</v>
      </c>
      <c r="C28" s="2">
        <v>1298</v>
      </c>
      <c r="D28" s="2">
        <f t="shared" si="8"/>
        <v>1.2979999999999999E-3</v>
      </c>
      <c r="E28" s="3">
        <v>0.35799999999999998</v>
      </c>
      <c r="F28" s="8">
        <f t="shared" si="9"/>
        <v>275.80893682588601</v>
      </c>
      <c r="G28" s="1">
        <f t="shared" si="10"/>
        <v>5.6197083681188023</v>
      </c>
      <c r="H28" s="1">
        <f t="shared" si="11"/>
        <v>3.225806451612903</v>
      </c>
      <c r="I28">
        <v>4</v>
      </c>
      <c r="J28">
        <f t="shared" si="6"/>
        <v>1.1553897167883726E-19</v>
      </c>
      <c r="L28">
        <f t="shared" si="7"/>
        <v>2.5622383150150731E-41</v>
      </c>
    </row>
    <row r="29" spans="1:15" x14ac:dyDescent="0.25">
      <c r="A29">
        <v>5</v>
      </c>
      <c r="B29" s="2">
        <f t="shared" si="12"/>
        <v>314</v>
      </c>
      <c r="C29" s="2">
        <v>1266</v>
      </c>
      <c r="D29" s="2">
        <f t="shared" si="8"/>
        <v>1.266E-3</v>
      </c>
      <c r="E29" s="3">
        <v>0.30199999999999999</v>
      </c>
      <c r="F29" s="8">
        <f t="shared" si="9"/>
        <v>238.54660347551342</v>
      </c>
      <c r="G29" s="1">
        <f t="shared" si="10"/>
        <v>5.4745646936528853</v>
      </c>
      <c r="H29" s="1">
        <f t="shared" si="11"/>
        <v>3.1847133757961785</v>
      </c>
      <c r="I29">
        <v>5</v>
      </c>
      <c r="J29">
        <f t="shared" si="6"/>
        <v>1.2179207693107695E-19</v>
      </c>
      <c r="L29">
        <f t="shared" si="7"/>
        <v>1.4190754904094892E-42</v>
      </c>
    </row>
    <row r="30" spans="1:15" x14ac:dyDescent="0.25">
      <c r="A30">
        <v>6</v>
      </c>
      <c r="B30" s="2">
        <f t="shared" si="12"/>
        <v>318</v>
      </c>
      <c r="C30" s="2">
        <v>1366</v>
      </c>
      <c r="D30" s="2">
        <f t="shared" si="8"/>
        <v>1.366E-3</v>
      </c>
      <c r="E30" s="3">
        <v>0.255</v>
      </c>
      <c r="F30" s="8">
        <f t="shared" si="9"/>
        <v>186.67642752562224</v>
      </c>
      <c r="G30" s="1">
        <f t="shared" si="10"/>
        <v>5.229376784009828</v>
      </c>
      <c r="H30" s="1">
        <f t="shared" si="11"/>
        <v>3.1446540880503147</v>
      </c>
      <c r="I30">
        <v>6</v>
      </c>
      <c r="J30">
        <f t="shared" si="6"/>
        <v>1.1498426607499039E-19</v>
      </c>
      <c r="L30">
        <f t="shared" si="7"/>
        <v>3.154576090486702E-41</v>
      </c>
    </row>
    <row r="31" spans="1:15" x14ac:dyDescent="0.25">
      <c r="A31">
        <v>7</v>
      </c>
      <c r="B31" s="2">
        <f t="shared" si="12"/>
        <v>322</v>
      </c>
      <c r="C31" s="2">
        <v>1428</v>
      </c>
      <c r="D31" s="2">
        <f t="shared" si="8"/>
        <v>1.428E-3</v>
      </c>
      <c r="E31" s="3">
        <v>0.215</v>
      </c>
      <c r="F31" s="8">
        <f t="shared" si="9"/>
        <v>150.56022408963585</v>
      </c>
      <c r="G31" s="1">
        <f t="shared" si="10"/>
        <v>5.0143631642102697</v>
      </c>
      <c r="H31" s="1">
        <f t="shared" si="11"/>
        <v>3.1055900621118009</v>
      </c>
      <c r="I31">
        <v>7</v>
      </c>
      <c r="J31">
        <f t="shared" si="6"/>
        <v>1.0959187382839704E-19</v>
      </c>
      <c r="L31">
        <f t="shared" si="7"/>
        <v>1.2119705832474674E-40</v>
      </c>
    </row>
    <row r="32" spans="1:15" x14ac:dyDescent="0.25">
      <c r="A32">
        <v>8</v>
      </c>
      <c r="B32" s="2">
        <f t="shared" si="12"/>
        <v>326</v>
      </c>
      <c r="C32" s="2">
        <v>1481</v>
      </c>
      <c r="D32" s="2">
        <f t="shared" si="8"/>
        <v>1.4809999999999999E-3</v>
      </c>
      <c r="E32" s="3">
        <v>0.193</v>
      </c>
      <c r="F32" s="8">
        <f t="shared" si="9"/>
        <v>130.31735313977043</v>
      </c>
      <c r="G32" s="1">
        <f t="shared" si="10"/>
        <v>4.8699726536192243</v>
      </c>
      <c r="H32" s="1">
        <f t="shared" si="11"/>
        <v>3.0674846625766872</v>
      </c>
      <c r="J32" s="2" t="s">
        <v>12</v>
      </c>
      <c r="K32" s="4" t="s">
        <v>15</v>
      </c>
      <c r="L32" s="4" t="s">
        <v>17</v>
      </c>
      <c r="M32" s="4" t="s">
        <v>16</v>
      </c>
      <c r="N32" s="4" t="s">
        <v>19</v>
      </c>
      <c r="O32" s="7" t="s">
        <v>23</v>
      </c>
    </row>
    <row r="33" spans="1:15" x14ac:dyDescent="0.25">
      <c r="A33">
        <v>9</v>
      </c>
      <c r="B33" s="2">
        <f t="shared" si="12"/>
        <v>330</v>
      </c>
      <c r="C33" s="2">
        <v>1505</v>
      </c>
      <c r="D33" s="2">
        <f t="shared" si="8"/>
        <v>1.505E-3</v>
      </c>
      <c r="E33" s="3">
        <v>0.16</v>
      </c>
      <c r="F33" s="8">
        <f t="shared" si="9"/>
        <v>106.31229235880399</v>
      </c>
      <c r="G33" s="1">
        <f t="shared" si="10"/>
        <v>4.6663809170329875</v>
      </c>
      <c r="H33" s="1">
        <f t="shared" si="11"/>
        <v>3.0303030303030303</v>
      </c>
      <c r="I33">
        <v>1</v>
      </c>
      <c r="J33">
        <f t="shared" ref="J33:J39" si="13">2*$G$3*(B25*B32)/(B32-B25)*LN(F25/F32)</f>
        <v>0.84606888550746351</v>
      </c>
      <c r="K33">
        <f>AVERAGE(J33:J39)</f>
        <v>0.75273087353530976</v>
      </c>
      <c r="L33">
        <f t="shared" ref="L33:L39" si="14">(J33-$K$33)^2</f>
        <v>8.7119844789139162E-3</v>
      </c>
      <c r="M33">
        <f>SQRT(SUM(L33:L39)/42)</f>
        <v>1.9867656218041423E-2</v>
      </c>
      <c r="N33">
        <f>M33*$K$2</f>
        <v>4.708634523675817E-2</v>
      </c>
      <c r="O33">
        <f>N33/K33</f>
        <v>6.2554024143596398E-2</v>
      </c>
    </row>
    <row r="34" spans="1:15" x14ac:dyDescent="0.25">
      <c r="A34">
        <v>10</v>
      </c>
      <c r="B34" s="4">
        <f t="shared" si="12"/>
        <v>334</v>
      </c>
      <c r="C34" s="4">
        <v>1520</v>
      </c>
      <c r="D34" s="2">
        <f t="shared" si="8"/>
        <v>1.5200000000000001E-3</v>
      </c>
      <c r="E34" s="6">
        <v>0.15</v>
      </c>
      <c r="F34" s="8">
        <f t="shared" si="9"/>
        <v>98.68421052631578</v>
      </c>
      <c r="G34" s="1">
        <f t="shared" si="10"/>
        <v>4.5919249592380709</v>
      </c>
      <c r="H34" s="1">
        <f t="shared" si="11"/>
        <v>2.9940119760479043</v>
      </c>
      <c r="I34">
        <v>2</v>
      </c>
      <c r="J34">
        <f t="shared" si="13"/>
        <v>0.75852571911444944</v>
      </c>
      <c r="L34">
        <f t="shared" si="14"/>
        <v>3.358023528607462E-5</v>
      </c>
    </row>
    <row r="35" spans="1:15" x14ac:dyDescent="0.25">
      <c r="A35">
        <v>11</v>
      </c>
      <c r="B35" s="2">
        <f t="shared" si="12"/>
        <v>338</v>
      </c>
      <c r="C35" s="2">
        <v>1575</v>
      </c>
      <c r="D35" s="2">
        <f t="shared" si="8"/>
        <v>1.575E-3</v>
      </c>
      <c r="E35" s="3">
        <v>0.14199999999999999</v>
      </c>
      <c r="F35" s="8">
        <f t="shared" si="9"/>
        <v>90.158730158730151</v>
      </c>
      <c r="G35" s="1">
        <f t="shared" si="10"/>
        <v>4.5015717853236641</v>
      </c>
      <c r="H35" s="1">
        <f t="shared" si="11"/>
        <v>2.9585798816568047</v>
      </c>
      <c r="I35">
        <v>3</v>
      </c>
      <c r="J35">
        <f t="shared" si="13"/>
        <v>0.78152469283763837</v>
      </c>
      <c r="L35">
        <f t="shared" si="14"/>
        <v>8.2908403001515139E-4</v>
      </c>
    </row>
    <row r="36" spans="1:15" x14ac:dyDescent="0.25">
      <c r="A36">
        <v>12</v>
      </c>
      <c r="B36" s="2">
        <f t="shared" si="12"/>
        <v>342</v>
      </c>
      <c r="C36" s="2">
        <v>1602</v>
      </c>
      <c r="D36" s="2">
        <f t="shared" si="8"/>
        <v>1.6019999999999999E-3</v>
      </c>
      <c r="E36" s="3">
        <v>0.121</v>
      </c>
      <c r="F36" s="8">
        <f t="shared" si="9"/>
        <v>75.53058676654183</v>
      </c>
      <c r="G36" s="1">
        <f t="shared" si="10"/>
        <v>4.324537696950574</v>
      </c>
      <c r="H36" s="1">
        <f t="shared" si="11"/>
        <v>2.9239766081871341</v>
      </c>
      <c r="I36">
        <v>4</v>
      </c>
      <c r="J36">
        <f t="shared" si="13"/>
        <v>0.72113726719622062</v>
      </c>
      <c r="L36">
        <f t="shared" si="14"/>
        <v>9.9815596150933366E-4</v>
      </c>
    </row>
    <row r="37" spans="1:15" x14ac:dyDescent="0.25">
      <c r="A37">
        <v>13</v>
      </c>
      <c r="B37" s="2">
        <f t="shared" si="12"/>
        <v>346</v>
      </c>
      <c r="C37" s="2">
        <v>1623</v>
      </c>
      <c r="D37" s="2">
        <f t="shared" si="8"/>
        <v>1.6230000000000001E-3</v>
      </c>
      <c r="E37" s="3">
        <v>0.105</v>
      </c>
      <c r="F37" s="8">
        <f t="shared" si="9"/>
        <v>64.695009242144167</v>
      </c>
      <c r="G37" s="1">
        <f t="shared" si="10"/>
        <v>4.1696840616250688</v>
      </c>
      <c r="H37" s="1">
        <f t="shared" si="11"/>
        <v>2.8901734104046239</v>
      </c>
      <c r="I37">
        <v>5</v>
      </c>
      <c r="J37">
        <f t="shared" si="13"/>
        <v>0.76016606559703248</v>
      </c>
      <c r="L37">
        <f t="shared" si="14"/>
        <v>5.5282080994704511E-5</v>
      </c>
    </row>
    <row r="38" spans="1:15" x14ac:dyDescent="0.25">
      <c r="A38">
        <v>14</v>
      </c>
      <c r="B38" s="2">
        <f t="shared" si="12"/>
        <v>350</v>
      </c>
      <c r="C38" s="2">
        <v>1638</v>
      </c>
      <c r="D38" s="2">
        <f t="shared" si="8"/>
        <v>1.6379999999999999E-3</v>
      </c>
      <c r="E38" s="3">
        <v>9.1999999999999998E-2</v>
      </c>
      <c r="F38" s="8">
        <f t="shared" si="9"/>
        <v>56.166056166056165</v>
      </c>
      <c r="G38" s="1">
        <f t="shared" si="10"/>
        <v>4.028312591618163</v>
      </c>
      <c r="H38" s="1">
        <f t="shared" si="11"/>
        <v>2.8571428571428572</v>
      </c>
      <c r="I38">
        <v>6</v>
      </c>
      <c r="J38">
        <f t="shared" si="13"/>
        <v>0.71767506844679341</v>
      </c>
      <c r="L38">
        <f t="shared" si="14"/>
        <v>1.2289094704040493E-3</v>
      </c>
    </row>
    <row r="39" spans="1:15" x14ac:dyDescent="0.25">
      <c r="I39">
        <v>7</v>
      </c>
      <c r="J39">
        <f t="shared" si="13"/>
        <v>0.68401841604756941</v>
      </c>
      <c r="L39">
        <f t="shared" si="14"/>
        <v>4.7214018140045253E-3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Сенина</dc:creator>
  <cp:lastModifiedBy>Мария Сенина</cp:lastModifiedBy>
  <dcterms:created xsi:type="dcterms:W3CDTF">2015-06-05T18:19:34Z</dcterms:created>
  <dcterms:modified xsi:type="dcterms:W3CDTF">2021-03-19T21:40:24Z</dcterms:modified>
</cp:coreProperties>
</file>