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end\Desktop\Repositories\Barium_Shelving-Adiabatic-Passage\"/>
    </mc:Choice>
  </mc:AlternateContent>
  <xr:revisionPtr revIDLastSave="0" documentId="13_ncr:1_{F043DCB6-0FE8-4D2E-B3E1-2783856F9C6F}" xr6:coauthVersionLast="45" xr6:coauthVersionMax="45" xr10:uidLastSave="{00000000-0000-0000-0000-000000000000}"/>
  <bookViews>
    <workbookView xWindow="1038" yWindow="-96" windowWidth="22098" windowHeight="13152" firstSheet="1" activeTab="2" xr2:uid="{00000000-000D-0000-FFFF-FFFF00000000}"/>
  </bookViews>
  <sheets>
    <sheet name="Encoding-Choice" sheetId="1" r:id="rId1"/>
    <sheet name="Relevant-Freqs" sheetId="2" r:id="rId2"/>
    <sheet name="Motional Sideband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72" i="3" l="1"/>
  <c r="AC30" i="2"/>
  <c r="AC31" i="2"/>
  <c r="AC29" i="2"/>
  <c r="AB29" i="2"/>
  <c r="AB28" i="2"/>
  <c r="AC26" i="2"/>
  <c r="AC27" i="2"/>
  <c r="AC25" i="2"/>
  <c r="AB24" i="2"/>
  <c r="AB25" i="2"/>
  <c r="AB23" i="2"/>
  <c r="AB14" i="2"/>
  <c r="AB15" i="2"/>
  <c r="AB13" i="2"/>
  <c r="AC12" i="2"/>
  <c r="AC13" i="2"/>
  <c r="AC11" i="2"/>
  <c r="AB10" i="2"/>
  <c r="AB11" i="2"/>
  <c r="AB9" i="2"/>
  <c r="F24" i="3" l="1"/>
  <c r="O47" i="3" l="1"/>
  <c r="P47" i="3"/>
  <c r="R47" i="3"/>
  <c r="G58" i="3"/>
  <c r="H63" i="3"/>
  <c r="I91" i="3"/>
  <c r="F91" i="3" s="1"/>
  <c r="I92" i="3"/>
  <c r="I93" i="3"/>
  <c r="F93" i="3" s="1"/>
  <c r="I94" i="3"/>
  <c r="F94" i="3" s="1"/>
  <c r="I95" i="3"/>
  <c r="I90" i="3"/>
  <c r="H89" i="3"/>
  <c r="H90" i="3"/>
  <c r="E90" i="3" s="1"/>
  <c r="H91" i="3"/>
  <c r="H88" i="3"/>
  <c r="E88" i="3" s="1"/>
  <c r="I87" i="3"/>
  <c r="I88" i="3"/>
  <c r="I86" i="3"/>
  <c r="H84" i="3"/>
  <c r="E84" i="3" s="1"/>
  <c r="H85" i="3"/>
  <c r="H86" i="3"/>
  <c r="E86" i="3" s="1"/>
  <c r="H83" i="3"/>
  <c r="I80" i="3"/>
  <c r="F80" i="3" s="1"/>
  <c r="I81" i="3"/>
  <c r="F81" i="3" s="1"/>
  <c r="I82" i="3"/>
  <c r="I83" i="3"/>
  <c r="I84" i="3"/>
  <c r="I79" i="3"/>
  <c r="E72" i="3"/>
  <c r="H73" i="3"/>
  <c r="H74" i="3"/>
  <c r="H75" i="3"/>
  <c r="H71" i="3"/>
  <c r="I67" i="3"/>
  <c r="I68" i="3"/>
  <c r="I66" i="3"/>
  <c r="H60" i="3"/>
  <c r="E60" i="3" s="1"/>
  <c r="H61" i="3"/>
  <c r="H62" i="3"/>
  <c r="H59" i="3"/>
  <c r="H6" i="3"/>
  <c r="J70" i="2" l="1"/>
  <c r="M83" i="2" l="1"/>
  <c r="M93" i="2"/>
  <c r="M92" i="2"/>
  <c r="M91" i="2"/>
  <c r="M90" i="2"/>
  <c r="M89" i="2"/>
  <c r="M88" i="2"/>
  <c r="M87" i="2"/>
  <c r="M86" i="2"/>
  <c r="M85" i="2"/>
  <c r="M84" i="2"/>
  <c r="I45" i="3"/>
  <c r="I44" i="3"/>
  <c r="I43" i="3"/>
  <c r="F43" i="3" s="1"/>
  <c r="I42" i="3"/>
  <c r="I41" i="3"/>
  <c r="F41" i="3" s="1"/>
  <c r="H41" i="3"/>
  <c r="I40" i="3"/>
  <c r="H40" i="3"/>
  <c r="E40" i="3" s="1"/>
  <c r="I39" i="3"/>
  <c r="H39" i="3"/>
  <c r="E39" i="3" s="1"/>
  <c r="H38" i="3"/>
  <c r="I37" i="3"/>
  <c r="H37" i="3"/>
  <c r="E37" i="3" s="1"/>
  <c r="I36" i="3"/>
  <c r="H36" i="3"/>
  <c r="I35" i="3"/>
  <c r="H35" i="3"/>
  <c r="I34" i="3"/>
  <c r="I33" i="3"/>
  <c r="F33" i="3" s="1"/>
  <c r="I32" i="3"/>
  <c r="F32" i="3" s="1"/>
  <c r="I31" i="3"/>
  <c r="H31" i="3"/>
  <c r="I30" i="3"/>
  <c r="H30" i="3"/>
  <c r="H29" i="3"/>
  <c r="E29" i="3" s="1"/>
  <c r="H28" i="3"/>
  <c r="H27" i="3"/>
  <c r="E27" i="3" s="1"/>
  <c r="I26" i="3"/>
  <c r="H26" i="3"/>
  <c r="I25" i="3"/>
  <c r="H25" i="3"/>
  <c r="I24" i="3"/>
  <c r="I23" i="3"/>
  <c r="I22" i="3"/>
  <c r="I21" i="3"/>
  <c r="H21" i="3"/>
  <c r="E21" i="3"/>
  <c r="D21" i="3"/>
  <c r="B21" i="3"/>
  <c r="A21" i="3"/>
  <c r="I20" i="3"/>
  <c r="H20" i="3"/>
  <c r="E20" i="3"/>
  <c r="D20" i="3"/>
  <c r="B20" i="3"/>
  <c r="A20" i="3"/>
  <c r="H19" i="3"/>
  <c r="E19" i="3"/>
  <c r="D19" i="3"/>
  <c r="B19" i="3"/>
  <c r="A19" i="3"/>
  <c r="H18" i="3"/>
  <c r="E18" i="3"/>
  <c r="D18" i="3"/>
  <c r="B18" i="3"/>
  <c r="A18" i="3"/>
  <c r="H17" i="3"/>
  <c r="E17" i="3"/>
  <c r="D17" i="3"/>
  <c r="B17" i="3"/>
  <c r="A17" i="3"/>
  <c r="I16" i="3"/>
  <c r="H16" i="3"/>
  <c r="E16" i="3"/>
  <c r="D16" i="3"/>
  <c r="B16" i="3"/>
  <c r="A16" i="3"/>
  <c r="I15" i="3"/>
  <c r="H15" i="3"/>
  <c r="E15" i="3"/>
  <c r="D15" i="3"/>
  <c r="B15" i="3"/>
  <c r="A15" i="3"/>
  <c r="I14" i="3"/>
  <c r="E14" i="3"/>
  <c r="D14" i="3"/>
  <c r="B14" i="3"/>
  <c r="A14" i="3"/>
  <c r="I13" i="3"/>
  <c r="I12" i="3"/>
  <c r="H12" i="3"/>
  <c r="I11" i="3"/>
  <c r="H11" i="3"/>
  <c r="E11" i="3"/>
  <c r="D11" i="3"/>
  <c r="B11" i="3"/>
  <c r="A11" i="3"/>
  <c r="I10" i="3"/>
  <c r="H10" i="3"/>
  <c r="E10" i="3"/>
  <c r="D10" i="3"/>
  <c r="B10" i="3"/>
  <c r="A10" i="3"/>
  <c r="H9" i="3"/>
  <c r="E9" i="3"/>
  <c r="D9" i="3"/>
  <c r="B9" i="3"/>
  <c r="A9" i="3"/>
  <c r="H8" i="3"/>
  <c r="E8" i="3"/>
  <c r="D8" i="3"/>
  <c r="B8" i="3"/>
  <c r="A8" i="3"/>
  <c r="H7" i="3"/>
  <c r="E7" i="3"/>
  <c r="D7" i="3"/>
  <c r="B7" i="3"/>
  <c r="A7" i="3"/>
  <c r="E6" i="3"/>
  <c r="D6" i="3"/>
  <c r="B6" i="3"/>
  <c r="A6" i="3"/>
  <c r="E5" i="3"/>
  <c r="D5" i="3"/>
  <c r="B5" i="3"/>
  <c r="A5" i="3"/>
  <c r="E4" i="3"/>
  <c r="D4" i="3"/>
  <c r="B4" i="3"/>
  <c r="A4" i="3"/>
  <c r="T87" i="2"/>
  <c r="S74" i="2"/>
  <c r="AA74" i="2" l="1"/>
  <c r="N70" i="2" l="1"/>
  <c r="N69" i="2"/>
  <c r="L77" i="2" s="1"/>
  <c r="M77" i="2" s="1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AA75" i="2"/>
  <c r="AA76" i="2"/>
  <c r="AA77" i="2"/>
  <c r="AA78" i="2"/>
  <c r="AA79" i="2"/>
  <c r="AA80" i="2"/>
  <c r="Q75" i="2"/>
  <c r="I51" i="2"/>
  <c r="I57" i="2"/>
  <c r="I58" i="2"/>
  <c r="I60" i="2"/>
  <c r="I61" i="2"/>
  <c r="I63" i="2"/>
  <c r="I65" i="2"/>
  <c r="I66" i="2"/>
  <c r="M34" i="2"/>
  <c r="L33" i="2"/>
  <c r="K32" i="2"/>
  <c r="J31" i="2"/>
  <c r="I30" i="2"/>
  <c r="H29" i="2"/>
  <c r="H31" i="2"/>
  <c r="H30" i="2"/>
  <c r="Q22" i="2" s="1"/>
  <c r="R22" i="2" s="1"/>
  <c r="I31" i="2"/>
  <c r="Q31" i="2" s="1"/>
  <c r="R31" i="2" s="1"/>
  <c r="L34" i="2"/>
  <c r="Q58" i="2" s="1"/>
  <c r="R58" i="2" s="1"/>
  <c r="K33" i="2"/>
  <c r="Q49" i="2" s="1"/>
  <c r="R49" i="2" s="1"/>
  <c r="J32" i="2"/>
  <c r="Q40" i="2" s="1"/>
  <c r="R40" i="2" s="1"/>
  <c r="L32" i="2"/>
  <c r="Q56" i="2" s="1"/>
  <c r="R56" i="2" s="1"/>
  <c r="K31" i="2"/>
  <c r="Q47" i="2" s="1"/>
  <c r="R47" i="2" s="1"/>
  <c r="J30" i="2"/>
  <c r="Q38" i="2" s="1"/>
  <c r="R38" i="2" s="1"/>
  <c r="L29" i="2"/>
  <c r="M29" i="2"/>
  <c r="Q61" i="2" s="1"/>
  <c r="R61" i="2" s="1"/>
  <c r="M30" i="2"/>
  <c r="Q62" i="2" s="1"/>
  <c r="R62" i="2" s="1"/>
  <c r="M32" i="2"/>
  <c r="M33" i="2"/>
  <c r="Q65" i="2" s="1"/>
  <c r="R65" i="2" s="1"/>
  <c r="L31" i="2"/>
  <c r="M31" i="2"/>
  <c r="Q63" i="2" s="1"/>
  <c r="R63" i="2" s="1"/>
  <c r="L30" i="2"/>
  <c r="Q54" i="2" s="1"/>
  <c r="R54" i="2" s="1"/>
  <c r="K30" i="2"/>
  <c r="J29" i="2"/>
  <c r="K29" i="2"/>
  <c r="Q45" i="2" s="1"/>
  <c r="R45" i="2" s="1"/>
  <c r="I29" i="2"/>
  <c r="Q29" i="2" s="1"/>
  <c r="R29" i="2" s="1"/>
  <c r="H33" i="2"/>
  <c r="J33" i="2"/>
  <c r="I33" i="2"/>
  <c r="Q33" i="2" s="1"/>
  <c r="R33" i="2" s="1"/>
  <c r="I32" i="2"/>
  <c r="H32" i="2"/>
  <c r="Q24" i="2" s="1"/>
  <c r="R24" i="2" s="1"/>
  <c r="G34" i="2"/>
  <c r="H34" i="2"/>
  <c r="Q26" i="2" s="1"/>
  <c r="R26" i="2" s="1"/>
  <c r="I34" i="2"/>
  <c r="Q34" i="2" s="1"/>
  <c r="R34" i="2" s="1"/>
  <c r="J34" i="2"/>
  <c r="Q42" i="2" s="1"/>
  <c r="R42" i="2" s="1"/>
  <c r="K34" i="2"/>
  <c r="F33" i="2"/>
  <c r="F34" i="2"/>
  <c r="Q10" i="2" s="1"/>
  <c r="R10" i="2" s="1"/>
  <c r="F32" i="2"/>
  <c r="Q8" i="2" s="1"/>
  <c r="R8" i="2" s="1"/>
  <c r="G32" i="2"/>
  <c r="G33" i="2"/>
  <c r="Q17" i="2" s="1"/>
  <c r="R17" i="2" s="1"/>
  <c r="F30" i="2"/>
  <c r="Q6" i="2" s="1"/>
  <c r="R6" i="2" s="1"/>
  <c r="G30" i="2"/>
  <c r="F31" i="2"/>
  <c r="G31" i="2"/>
  <c r="Q15" i="2" s="1"/>
  <c r="R15" i="2" s="1"/>
  <c r="G29" i="2"/>
  <c r="Q13" i="2" s="1"/>
  <c r="R13" i="2" s="1"/>
  <c r="F29" i="2"/>
  <c r="M28" i="2"/>
  <c r="L28" i="2"/>
  <c r="Q52" i="2" s="1"/>
  <c r="R52" i="2" s="1"/>
  <c r="K28" i="2"/>
  <c r="J28" i="2"/>
  <c r="Q36" i="2" s="1"/>
  <c r="R36" i="2" s="1"/>
  <c r="I28" i="2"/>
  <c r="H28" i="2"/>
  <c r="Q20" i="2" s="1"/>
  <c r="R20" i="2" s="1"/>
  <c r="G28" i="2"/>
  <c r="F28" i="2"/>
  <c r="Q4" i="2" s="1"/>
  <c r="R4" i="2" s="1"/>
  <c r="M27" i="2"/>
  <c r="Q59" i="2" s="1"/>
  <c r="R59" i="2" s="1"/>
  <c r="L27" i="2"/>
  <c r="K27" i="2"/>
  <c r="Q43" i="2" s="1"/>
  <c r="R43" i="2" s="1"/>
  <c r="J27" i="2"/>
  <c r="I27" i="2"/>
  <c r="Q27" i="2" s="1"/>
  <c r="R27" i="2" s="1"/>
  <c r="H27" i="2"/>
  <c r="G27" i="2"/>
  <c r="Q11" i="2" s="1"/>
  <c r="R11" i="2" s="1"/>
  <c r="F27" i="2"/>
  <c r="E55" i="2" l="1"/>
  <c r="F55" i="2" s="1"/>
  <c r="Q16" i="2"/>
  <c r="R16" i="2" s="1"/>
  <c r="E39" i="2"/>
  <c r="F39" i="2" s="1"/>
  <c r="Q12" i="2"/>
  <c r="R12" i="2" s="1"/>
  <c r="E63" i="2"/>
  <c r="F63" i="2" s="1"/>
  <c r="Q32" i="2"/>
  <c r="R32" i="2" s="1"/>
  <c r="E56" i="2"/>
  <c r="F56" i="2" s="1"/>
  <c r="Q23" i="2"/>
  <c r="R23" i="2" s="1"/>
  <c r="E67" i="2"/>
  <c r="F67" i="2" s="1"/>
  <c r="H55" i="2" s="1"/>
  <c r="J81" i="2" s="1"/>
  <c r="Q19" i="2"/>
  <c r="R19" i="2" s="1"/>
  <c r="E40" i="2"/>
  <c r="F40" i="2" s="1"/>
  <c r="Q21" i="2"/>
  <c r="R21" i="2" s="1"/>
  <c r="E53" i="2"/>
  <c r="Q7" i="2"/>
  <c r="R7" i="2" s="1"/>
  <c r="E65" i="2"/>
  <c r="Q50" i="2"/>
  <c r="R50" i="2" s="1"/>
  <c r="E61" i="2"/>
  <c r="F61" i="2" s="1"/>
  <c r="Q55" i="2"/>
  <c r="R55" i="2" s="1"/>
  <c r="E41" i="2"/>
  <c r="F41" i="2" s="1"/>
  <c r="Q30" i="2"/>
  <c r="R30" i="2" s="1"/>
  <c r="E47" i="2"/>
  <c r="F47" i="2" s="1"/>
  <c r="Q35" i="2"/>
  <c r="R35" i="2" s="1"/>
  <c r="E54" i="2"/>
  <c r="F54" i="2" s="1"/>
  <c r="Q14" i="2"/>
  <c r="R14" i="2" s="1"/>
  <c r="E59" i="2"/>
  <c r="F59" i="2" s="1"/>
  <c r="Q25" i="2"/>
  <c r="R25" i="2" s="1"/>
  <c r="E42" i="2"/>
  <c r="F42" i="2" s="1"/>
  <c r="Q39" i="2"/>
  <c r="R39" i="2" s="1"/>
  <c r="E49" i="2"/>
  <c r="F49" i="2" s="1"/>
  <c r="Q44" i="2"/>
  <c r="R44" i="2" s="1"/>
  <c r="E62" i="2"/>
  <c r="F62" i="2" s="1"/>
  <c r="Q64" i="2"/>
  <c r="R64" i="2" s="1"/>
  <c r="E43" i="2"/>
  <c r="F43" i="2" s="1"/>
  <c r="Q48" i="2"/>
  <c r="R48" i="2" s="1"/>
  <c r="E57" i="2"/>
  <c r="F57" i="2" s="1"/>
  <c r="Q9" i="2"/>
  <c r="R9" i="2" s="1"/>
  <c r="E46" i="2"/>
  <c r="F46" i="2" s="1"/>
  <c r="Q28" i="2"/>
  <c r="R28" i="2" s="1"/>
  <c r="E64" i="2"/>
  <c r="F64" i="2" s="1"/>
  <c r="Q41" i="2"/>
  <c r="R41" i="2" s="1"/>
  <c r="E50" i="2"/>
  <c r="F50" i="2" s="1"/>
  <c r="Q51" i="2"/>
  <c r="R51" i="2" s="1"/>
  <c r="E44" i="2"/>
  <c r="F44" i="2" s="1"/>
  <c r="Q57" i="2"/>
  <c r="R57" i="2" s="1"/>
  <c r="E52" i="2"/>
  <c r="Q60" i="2"/>
  <c r="R60" i="2" s="1"/>
  <c r="E58" i="2"/>
  <c r="F58" i="2" s="1"/>
  <c r="Q18" i="2"/>
  <c r="R18" i="2" s="1"/>
  <c r="E48" i="2"/>
  <c r="F48" i="2" s="1"/>
  <c r="Q37" i="2"/>
  <c r="R37" i="2" s="1"/>
  <c r="E45" i="2"/>
  <c r="F45" i="2" s="1"/>
  <c r="Q66" i="2"/>
  <c r="R66" i="2" s="1"/>
  <c r="E38" i="2"/>
  <c r="Q3" i="2"/>
  <c r="R3" i="2" s="1"/>
  <c r="E66" i="2"/>
  <c r="F66" i="2" s="1"/>
  <c r="H53" i="2" s="1"/>
  <c r="J79" i="2" s="1"/>
  <c r="Q5" i="2"/>
  <c r="R5" i="2" s="1"/>
  <c r="E60" i="2"/>
  <c r="F60" i="2" s="1"/>
  <c r="Q46" i="2"/>
  <c r="R46" i="2" s="1"/>
  <c r="E51" i="2"/>
  <c r="F51" i="2" s="1"/>
  <c r="Q53" i="2"/>
  <c r="R53" i="2" s="1"/>
  <c r="L74" i="2"/>
  <c r="M74" i="2" s="1"/>
  <c r="L75" i="2"/>
  <c r="M75" i="2" s="1"/>
  <c r="L76" i="2"/>
  <c r="M76" i="2" s="1"/>
  <c r="L81" i="2"/>
  <c r="M81" i="2" s="1"/>
  <c r="L79" i="2"/>
  <c r="M79" i="2" s="1"/>
  <c r="L80" i="2"/>
  <c r="M80" i="2" s="1"/>
  <c r="L82" i="2"/>
  <c r="M82" i="2" s="1"/>
  <c r="L78" i="2"/>
  <c r="M78" i="2" s="1"/>
  <c r="Q76" i="2"/>
  <c r="Q77" i="2" s="1"/>
  <c r="Q78" i="2" s="1"/>
  <c r="Q80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F53" i="2"/>
  <c r="F65" i="2"/>
  <c r="G11" i="2"/>
  <c r="X22" i="2" l="1"/>
  <c r="U22" i="2"/>
  <c r="X19" i="2"/>
  <c r="U19" i="2"/>
  <c r="X10" i="2"/>
  <c r="U10" i="2"/>
  <c r="U9" i="2"/>
  <c r="X9" i="2"/>
  <c r="U3" i="2"/>
  <c r="X3" i="2"/>
  <c r="X6" i="2"/>
  <c r="U6" i="2"/>
  <c r="X4" i="2"/>
  <c r="U4" i="2"/>
  <c r="W4" i="2" s="1"/>
  <c r="U20" i="2"/>
  <c r="X20" i="2"/>
  <c r="U32" i="2"/>
  <c r="X32" i="2"/>
  <c r="X15" i="2"/>
  <c r="U15" i="2"/>
  <c r="U17" i="2"/>
  <c r="X17" i="2"/>
  <c r="U24" i="2"/>
  <c r="X24" i="2"/>
  <c r="U26" i="2"/>
  <c r="X26" i="2"/>
  <c r="X21" i="2"/>
  <c r="U21" i="2"/>
  <c r="W21" i="2" s="1"/>
  <c r="X28" i="2"/>
  <c r="U28" i="2"/>
  <c r="X30" i="2"/>
  <c r="U30" i="2"/>
  <c r="X14" i="2"/>
  <c r="U14" i="2"/>
  <c r="U12" i="2"/>
  <c r="X12" i="2"/>
  <c r="X11" i="2"/>
  <c r="Z11" i="2" s="1"/>
  <c r="U11" i="2"/>
  <c r="W11" i="2" s="1"/>
  <c r="X29" i="2"/>
  <c r="U29" i="2"/>
  <c r="X8" i="2"/>
  <c r="U8" i="2"/>
  <c r="X5" i="2"/>
  <c r="U5" i="2"/>
  <c r="X7" i="2"/>
  <c r="U7" i="2"/>
  <c r="W8" i="2" s="1"/>
  <c r="U16" i="2"/>
  <c r="X16" i="2"/>
  <c r="X23" i="2"/>
  <c r="Z23" i="2" s="1"/>
  <c r="U23" i="2"/>
  <c r="W23" i="2" s="1"/>
  <c r="X13" i="2"/>
  <c r="Z13" i="2" s="1"/>
  <c r="U13" i="2"/>
  <c r="U18" i="2"/>
  <c r="W18" i="2" s="1"/>
  <c r="X18" i="2"/>
  <c r="Z18" i="2" s="1"/>
  <c r="U31" i="2"/>
  <c r="X31" i="2"/>
  <c r="U25" i="2"/>
  <c r="X25" i="2"/>
  <c r="U27" i="2"/>
  <c r="W27" i="2" s="1"/>
  <c r="X27" i="2"/>
  <c r="W6" i="2"/>
  <c r="W12" i="2"/>
  <c r="S25" i="2"/>
  <c r="S3" i="2"/>
  <c r="S15" i="2"/>
  <c r="S18" i="2"/>
  <c r="S5" i="2"/>
  <c r="S17" i="2"/>
  <c r="S13" i="2"/>
  <c r="S30" i="2"/>
  <c r="S22" i="2"/>
  <c r="S21" i="2"/>
  <c r="S27" i="2"/>
  <c r="S6" i="2"/>
  <c r="S20" i="2"/>
  <c r="S16" i="2"/>
  <c r="S12" i="2"/>
  <c r="S7" i="2"/>
  <c r="S8" i="2"/>
  <c r="S32" i="2"/>
  <c r="S10" i="2"/>
  <c r="S29" i="2"/>
  <c r="S23" i="2"/>
  <c r="S19" i="2"/>
  <c r="S26" i="2"/>
  <c r="S24" i="2"/>
  <c r="S14" i="2"/>
  <c r="S28" i="2"/>
  <c r="S11" i="2"/>
  <c r="S9" i="2"/>
  <c r="S4" i="2"/>
  <c r="S31" i="2"/>
  <c r="F52" i="2"/>
  <c r="F38" i="2"/>
  <c r="F11" i="2"/>
  <c r="H11" i="2"/>
  <c r="I11" i="2"/>
  <c r="J11" i="2"/>
  <c r="K11" i="2"/>
  <c r="L11" i="2"/>
  <c r="M11" i="2"/>
  <c r="F12" i="2"/>
  <c r="G12" i="2"/>
  <c r="H12" i="2"/>
  <c r="I12" i="2"/>
  <c r="J12" i="2"/>
  <c r="K12" i="2"/>
  <c r="L12" i="2"/>
  <c r="M12" i="2"/>
  <c r="F13" i="2"/>
  <c r="G13" i="2"/>
  <c r="H13" i="2"/>
  <c r="I13" i="2"/>
  <c r="J13" i="2"/>
  <c r="K13" i="2"/>
  <c r="L13" i="2"/>
  <c r="M13" i="2"/>
  <c r="F14" i="2"/>
  <c r="G14" i="2"/>
  <c r="H14" i="2"/>
  <c r="I14" i="2"/>
  <c r="J14" i="2"/>
  <c r="K14" i="2"/>
  <c r="L14" i="2"/>
  <c r="M14" i="2"/>
  <c r="F15" i="2"/>
  <c r="G15" i="2"/>
  <c r="H15" i="2"/>
  <c r="I15" i="2"/>
  <c r="J15" i="2"/>
  <c r="K15" i="2"/>
  <c r="L15" i="2"/>
  <c r="M15" i="2"/>
  <c r="F16" i="2"/>
  <c r="G16" i="2"/>
  <c r="H16" i="2"/>
  <c r="I16" i="2"/>
  <c r="J16" i="2"/>
  <c r="K16" i="2"/>
  <c r="L16" i="2"/>
  <c r="M16" i="2"/>
  <c r="F17" i="2"/>
  <c r="G17" i="2"/>
  <c r="H17" i="2"/>
  <c r="I17" i="2"/>
  <c r="J17" i="2"/>
  <c r="K17" i="2"/>
  <c r="L17" i="2"/>
  <c r="M17" i="2"/>
  <c r="G10" i="2"/>
  <c r="H10" i="2"/>
  <c r="I10" i="2"/>
  <c r="J10" i="2"/>
  <c r="K10" i="2"/>
  <c r="L10" i="2"/>
  <c r="M10" i="2"/>
  <c r="F10" i="2"/>
  <c r="J16" i="1"/>
  <c r="W19" i="2" l="1"/>
  <c r="Z24" i="2"/>
  <c r="Z9" i="2"/>
  <c r="W32" i="2"/>
  <c r="W24" i="2"/>
  <c r="W20" i="2"/>
  <c r="W10" i="2"/>
  <c r="Z28" i="2"/>
  <c r="W13" i="2"/>
  <c r="Z15" i="2"/>
  <c r="W15" i="2"/>
  <c r="W5" i="2"/>
  <c r="Z31" i="2"/>
  <c r="Z16" i="2"/>
  <c r="W29" i="2"/>
  <c r="Z20" i="2"/>
  <c r="W28" i="2"/>
  <c r="W14" i="2"/>
  <c r="Z7" i="2"/>
  <c r="W17" i="2"/>
  <c r="Z4" i="2"/>
  <c r="Z27" i="2"/>
  <c r="W30" i="2"/>
  <c r="W31" i="2"/>
  <c r="Z29" i="2"/>
  <c r="Z30" i="2"/>
  <c r="Z17" i="2"/>
  <c r="Z10" i="2"/>
  <c r="Z12" i="2"/>
  <c r="Z5" i="2"/>
  <c r="Z21" i="2"/>
  <c r="Z6" i="2"/>
  <c r="Z19" i="2"/>
  <c r="Z25" i="2"/>
  <c r="Z26" i="2"/>
  <c r="Z32" i="2"/>
  <c r="W25" i="2"/>
  <c r="Z8" i="2"/>
  <c r="Z14" i="2"/>
  <c r="W26" i="2"/>
  <c r="Z22" i="2"/>
  <c r="W16" i="2"/>
  <c r="W9" i="2"/>
  <c r="W22" i="2"/>
  <c r="W7" i="2"/>
  <c r="O14" i="1"/>
  <c r="J17" i="1" l="1"/>
  <c r="Y14" i="1"/>
  <c r="X14" i="1"/>
  <c r="W14" i="1"/>
  <c r="V14" i="1"/>
  <c r="U14" i="1"/>
  <c r="T14" i="1"/>
  <c r="S14" i="1"/>
  <c r="R14" i="1"/>
  <c r="Y13" i="1"/>
  <c r="X13" i="1"/>
  <c r="W13" i="1"/>
  <c r="V13" i="1"/>
  <c r="U13" i="1"/>
  <c r="T13" i="1"/>
  <c r="S13" i="1"/>
  <c r="R13" i="1"/>
  <c r="Y12" i="1"/>
  <c r="X12" i="1"/>
  <c r="W12" i="1"/>
  <c r="V12" i="1"/>
  <c r="U12" i="1"/>
  <c r="T12" i="1"/>
  <c r="S12" i="1"/>
  <c r="R12" i="1"/>
  <c r="Y11" i="1"/>
  <c r="X11" i="1"/>
  <c r="W11" i="1"/>
  <c r="V11" i="1"/>
  <c r="U11" i="1"/>
  <c r="T11" i="1"/>
  <c r="S11" i="1"/>
  <c r="R11" i="1"/>
  <c r="Y10" i="1"/>
  <c r="X10" i="1"/>
  <c r="W10" i="1"/>
  <c r="V10" i="1"/>
  <c r="U10" i="1"/>
  <c r="T10" i="1"/>
  <c r="S10" i="1"/>
  <c r="R10" i="1"/>
  <c r="Y9" i="1"/>
  <c r="X9" i="1"/>
  <c r="W9" i="1"/>
  <c r="V9" i="1"/>
  <c r="U9" i="1"/>
  <c r="T9" i="1"/>
  <c r="S9" i="1"/>
  <c r="R9" i="1"/>
  <c r="Y8" i="1"/>
  <c r="X8" i="1"/>
  <c r="W8" i="1"/>
  <c r="V8" i="1"/>
  <c r="U8" i="1"/>
  <c r="T8" i="1"/>
  <c r="S8" i="1"/>
  <c r="R8" i="1"/>
  <c r="Y7" i="1"/>
  <c r="X7" i="1"/>
  <c r="W7" i="1"/>
  <c r="V7" i="1"/>
  <c r="U7" i="1"/>
  <c r="T7" i="1"/>
  <c r="S7" i="1"/>
  <c r="R7" i="1"/>
  <c r="G23" i="1" l="1"/>
  <c r="H23" i="1"/>
  <c r="I23" i="1"/>
  <c r="J23" i="1"/>
  <c r="K23" i="1"/>
  <c r="L23" i="1"/>
  <c r="M23" i="1"/>
  <c r="G24" i="1"/>
  <c r="H24" i="1"/>
  <c r="I24" i="1"/>
  <c r="J24" i="1"/>
  <c r="K24" i="1"/>
  <c r="L24" i="1"/>
  <c r="M24" i="1"/>
  <c r="G25" i="1"/>
  <c r="H25" i="1"/>
  <c r="I25" i="1"/>
  <c r="J25" i="1"/>
  <c r="K25" i="1"/>
  <c r="L25" i="1"/>
  <c r="M25" i="1"/>
  <c r="G26" i="1"/>
  <c r="H26" i="1"/>
  <c r="I26" i="1"/>
  <c r="J26" i="1"/>
  <c r="K26" i="1"/>
  <c r="L26" i="1"/>
  <c r="M26" i="1"/>
  <c r="G27" i="1"/>
  <c r="H27" i="1"/>
  <c r="I27" i="1"/>
  <c r="J27" i="1"/>
  <c r="K27" i="1"/>
  <c r="L27" i="1"/>
  <c r="M27" i="1"/>
  <c r="G28" i="1"/>
  <c r="H28" i="1"/>
  <c r="I28" i="1"/>
  <c r="J28" i="1"/>
  <c r="K28" i="1"/>
  <c r="L28" i="1"/>
  <c r="M28" i="1"/>
  <c r="G29" i="1"/>
  <c r="H29" i="1"/>
  <c r="I29" i="1"/>
  <c r="J29" i="1"/>
  <c r="K29" i="1"/>
  <c r="L29" i="1"/>
  <c r="M29" i="1"/>
  <c r="G30" i="1"/>
  <c r="H30" i="1"/>
  <c r="I30" i="1"/>
  <c r="J30" i="1"/>
  <c r="K30" i="1"/>
  <c r="L30" i="1"/>
  <c r="M30" i="1"/>
  <c r="F24" i="1"/>
  <c r="F25" i="1"/>
  <c r="F26" i="1"/>
  <c r="F27" i="1"/>
  <c r="F28" i="1"/>
  <c r="F29" i="1"/>
  <c r="F30" i="1"/>
  <c r="F23" i="1"/>
  <c r="K18" i="1" l="1"/>
  <c r="L32" i="1"/>
  <c r="J32" i="1"/>
  <c r="K32" i="1"/>
  <c r="K17" i="1"/>
  <c r="K16" i="1"/>
  <c r="L18" i="1"/>
  <c r="L17" i="1"/>
</calcChain>
</file>

<file path=xl/sharedStrings.xml><?xml version="1.0" encoding="utf-8"?>
<sst xmlns="http://schemas.openxmlformats.org/spreadsheetml/2006/main" count="391" uniqueCount="179">
  <si>
    <t>D52</t>
  </si>
  <si>
    <t>S12</t>
  </si>
  <si>
    <t>F</t>
  </si>
  <si>
    <t>F'</t>
  </si>
  <si>
    <t>Mf</t>
  </si>
  <si>
    <t>Freq</t>
  </si>
  <si>
    <t>Carrier</t>
  </si>
  <si>
    <t>2:-2 to 2:-1 and 2:0 to 2:0 close</t>
  </si>
  <si>
    <t>mF</t>
  </si>
  <si>
    <t>mF'</t>
  </si>
  <si>
    <t>S1/2</t>
  </si>
  <si>
    <t>D5/2</t>
  </si>
  <si>
    <t>4.7G</t>
  </si>
  <si>
    <t>1,-1</t>
  </si>
  <si>
    <t>1,1</t>
  </si>
  <si>
    <t>1,0</t>
  </si>
  <si>
    <t>2,-2</t>
  </si>
  <si>
    <t>2,-1</t>
  </si>
  <si>
    <t>2,0</t>
  </si>
  <si>
    <t>2,1</t>
  </si>
  <si>
    <t>2,2</t>
  </si>
  <si>
    <t>1, -1</t>
  </si>
  <si>
    <t>2, -1.1</t>
  </si>
  <si>
    <t>1,1.-1</t>
  </si>
  <si>
    <t>1,-1.1</t>
  </si>
  <si>
    <t>2,2.0</t>
  </si>
  <si>
    <t>2,1.-1</t>
  </si>
  <si>
    <t>2,0.-2</t>
  </si>
  <si>
    <t>2,0.2</t>
  </si>
  <si>
    <t>2,-1.1</t>
  </si>
  <si>
    <t>2,-2.0</t>
  </si>
  <si>
    <t>Should encode all but 2,-2</t>
  </si>
  <si>
    <t>2:1.-1</t>
  </si>
  <si>
    <t>2:-2</t>
  </si>
  <si>
    <t>2:-1</t>
  </si>
  <si>
    <t>2:p1</t>
  </si>
  <si>
    <t>2:p0</t>
  </si>
  <si>
    <t>2:p2.p0</t>
  </si>
  <si>
    <t>2:-2.p0</t>
  </si>
  <si>
    <t>2:p0.-2</t>
  </si>
  <si>
    <t xml:space="preserve">2:p2 </t>
  </si>
  <si>
    <t>2:-1p1</t>
  </si>
  <si>
    <t>2:p0.p2</t>
  </si>
  <si>
    <t>1:p1</t>
  </si>
  <si>
    <t>1:p0</t>
  </si>
  <si>
    <t>1:-1</t>
  </si>
  <si>
    <t>2:p1.-1</t>
  </si>
  <si>
    <t>Ratio</t>
  </si>
  <si>
    <t>3Care?</t>
  </si>
  <si>
    <t>5Care?</t>
  </si>
  <si>
    <t>7Care?</t>
  </si>
  <si>
    <t>Green = Encoded, Blue = Includes one of encoded transitions</t>
  </si>
  <si>
    <t>J</t>
  </si>
  <si>
    <t>J'</t>
  </si>
  <si>
    <t>6j</t>
  </si>
  <si>
    <t>Overall</t>
  </si>
  <si>
    <t>Abs</t>
  </si>
  <si>
    <t>Spacing</t>
  </si>
  <si>
    <t>Sideband-2</t>
  </si>
  <si>
    <t>Sideband-1</t>
  </si>
  <si>
    <t>Sideband+1</t>
  </si>
  <si>
    <t>Sideband+2</t>
  </si>
  <si>
    <t>3-level</t>
  </si>
  <si>
    <t>5-level</t>
  </si>
  <si>
    <t>This is what we use</t>
  </si>
  <si>
    <t>7-level</t>
  </si>
  <si>
    <t>&lt;- F=1, -1:-1</t>
  </si>
  <si>
    <t>F=2, 2:2 -&gt;</t>
  </si>
  <si>
    <t>F=1, 0:0 -&gt;</t>
  </si>
  <si>
    <t>&lt;- F=1, 1:1</t>
  </si>
  <si>
    <t>&lt;- F=2, 1:1</t>
  </si>
  <si>
    <t>F=2, 0:0 -&gt;</t>
  </si>
  <si>
    <t>Min. Start Detunings</t>
  </si>
  <si>
    <t>&lt;- F=2, -1:-1</t>
  </si>
  <si>
    <t>F=2, -2:-2 -&gt;</t>
  </si>
  <si>
    <t>Freq. Diff</t>
  </si>
  <si>
    <t>Trans. Freq</t>
  </si>
  <si>
    <t>This sheet looks at the frequencies that each motional sideband is at, and compares it to the desired transitions.</t>
  </si>
  <si>
    <t>Orange for 1st order</t>
  </si>
  <si>
    <t>Green for 2nd order</t>
  </si>
  <si>
    <t>Sorted</t>
  </si>
  <si>
    <t>This first chart shows transitions which are close in frequency to a desired freq.</t>
  </si>
  <si>
    <t>This second chart shows transitions which will actually be driven, with our chosen geometrical 1762nm orientation</t>
  </si>
  <si>
    <t>All relevent transitions listed</t>
  </si>
  <si>
    <t>This sheet looks at the actual frequencies involved in the chosen encodings, and looks at other frequencies which we might off-resonantly drive</t>
  </si>
  <si>
    <t>Encodings, Num Transfers</t>
  </si>
  <si>
    <t xml:space="preserve">We pick which transitions to shelve and which to not shelve based on </t>
  </si>
  <si>
    <t>how many bad motional sidebands there are in their viscinity -</t>
  </si>
  <si>
    <t>we especially avoid 1st order sidebands</t>
  </si>
  <si>
    <t>We pick which transitions to return from shelved state again based on</t>
  </si>
  <si>
    <t>the same things</t>
  </si>
  <si>
    <t>n1:n1</t>
  </si>
  <si>
    <t>.0:0</t>
  </si>
  <si>
    <t>p1:p1</t>
  </si>
  <si>
    <t>p2:p2</t>
  </si>
  <si>
    <t>n2:n2</t>
  </si>
  <si>
    <t>2-1:p0</t>
  </si>
  <si>
    <t>2-1:p2.p0</t>
  </si>
  <si>
    <t>2-1:-1</t>
  </si>
  <si>
    <t>2-1:p1.-1</t>
  </si>
  <si>
    <t>1:p1.-1</t>
  </si>
  <si>
    <t>1:-1.p1</t>
  </si>
  <si>
    <t>s</t>
  </si>
  <si>
    <t>Close SB?</t>
  </si>
  <si>
    <t>&lt;-F=1, -1:-1</t>
  </si>
  <si>
    <t>&lt;-F=1, 1:1</t>
  </si>
  <si>
    <t>&lt;-F=2, 1:1</t>
  </si>
  <si>
    <t>&lt;-F=2,-1:-1</t>
  </si>
  <si>
    <t>Freq. Dif</t>
  </si>
  <si>
    <t>Enc, Num of Transfers</t>
  </si>
  <si>
    <t>r2nd:2.p1:p1</t>
  </si>
  <si>
    <t>b2nd:2.p2:p2</t>
  </si>
  <si>
    <t>r2nd:2.p0:p0</t>
  </si>
  <si>
    <t>r2nd:2.n1:n1</t>
  </si>
  <si>
    <t>b2nd:2.p1:p1</t>
  </si>
  <si>
    <t>r2nd:2.n2:n2</t>
  </si>
  <si>
    <t>b2nd:2.p0:p0</t>
  </si>
  <si>
    <t>r1st:2.n2:n2</t>
  </si>
  <si>
    <t>b1st:2.n1:n1</t>
  </si>
  <si>
    <t>b2nd:2.n1:n1</t>
  </si>
  <si>
    <t>Red if the bad transition involves any encoded states</t>
  </si>
  <si>
    <t>r2nd:2.p0:p2</t>
  </si>
  <si>
    <t>b1st:2.n1:p1</t>
  </si>
  <si>
    <t>r1st:2.n2:p0</t>
  </si>
  <si>
    <t>b1st:2.n2:p0</t>
  </si>
  <si>
    <t>b2nd:2.n2:p0</t>
  </si>
  <si>
    <t>r2nd:2.p2:p0</t>
  </si>
  <si>
    <t>r1st:2.p2:p0</t>
  </si>
  <si>
    <t>r2nd:2.p1:n1</t>
  </si>
  <si>
    <t>r1st:2.p1:n1</t>
  </si>
  <si>
    <t>b1st:2.p2:p0</t>
  </si>
  <si>
    <t>2-1.n1:n1</t>
  </si>
  <si>
    <t>2.p2:p0</t>
  </si>
  <si>
    <t>2.p1:n1</t>
  </si>
  <si>
    <t>2.p0:n2</t>
  </si>
  <si>
    <t>2.n2:p0</t>
  </si>
  <si>
    <t>2.n1:p1</t>
  </si>
  <si>
    <t>2.p0:p2</t>
  </si>
  <si>
    <t>1.n1:p1</t>
  </si>
  <si>
    <t>1.p1:n1</t>
  </si>
  <si>
    <t>2-1.p1:n1</t>
  </si>
  <si>
    <t>Num in Graphing Program</t>
  </si>
  <si>
    <t>None of these actually matter for 3- and 5-level</t>
  </si>
  <si>
    <t>b1st:2-1.p1:n1</t>
  </si>
  <si>
    <t>Freqs</t>
  </si>
  <si>
    <t>Care</t>
  </si>
  <si>
    <t>1.n1:n1</t>
  </si>
  <si>
    <t>1.p0:p0</t>
  </si>
  <si>
    <t>2-1.p2:n1</t>
  </si>
  <si>
    <t>2-1.n2:p0</t>
  </si>
  <si>
    <t>2-1.p0:p0</t>
  </si>
  <si>
    <t>2-1.p2:p0</t>
  </si>
  <si>
    <t>1.p1:p1</t>
  </si>
  <si>
    <t>2-1.n1:p1</t>
  </si>
  <si>
    <t>2-1.p1:p1</t>
  </si>
  <si>
    <t>1-2.p0:n2</t>
  </si>
  <si>
    <t>2.n2:n2</t>
  </si>
  <si>
    <t>1-2.n1:n1</t>
  </si>
  <si>
    <t>1-2.p1:n1</t>
  </si>
  <si>
    <t>2.n1:n1</t>
  </si>
  <si>
    <t>1-2.p0:p0</t>
  </si>
  <si>
    <t>2.p0:p0</t>
  </si>
  <si>
    <t>1-2.n1:p1</t>
  </si>
  <si>
    <t>1-2.p1:p1</t>
  </si>
  <si>
    <t>2.p1:p1</t>
  </si>
  <si>
    <t>1-2.p0:p2</t>
  </si>
  <si>
    <t>2.p2:p2</t>
  </si>
  <si>
    <t>To sort while keeping colors, copy COL S, T to COL U, V, then sort COL U, V. Colors won't move unless you do this every time you change Carrier Freq.</t>
  </si>
  <si>
    <t>Diff</t>
  </si>
  <si>
    <t>^Always 0.776MHz  from freq. of -2:-2</t>
  </si>
  <si>
    <t>&lt;Always 1.783MHz from freq +2:+2</t>
  </si>
  <si>
    <t>Yellow are relevant for only d=7</t>
  </si>
  <si>
    <t>Red are relevant for both d=5 and d=7</t>
  </si>
  <si>
    <t>Blue are relevant for only d=5</t>
  </si>
  <si>
    <t>^</t>
  </si>
  <si>
    <t>and 2.4844MHz from freq +1:+1</t>
  </si>
  <si>
    <t>and 2.7133MHz from n1:n1</t>
  </si>
  <si>
    <t>Within 1.5+2MHz:</t>
  </si>
  <si>
    <t>Within 1.5+4MHz: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</si>
</sst>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4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 style="thin">
        <color indexed="64"/>
      </bottom>
      <diagonal/>
    </border>
    <border>
      <left style="thick">
        <color theme="1"/>
      </left>
      <right style="thick">
        <color theme="1"/>
      </right>
      <top style="thin">
        <color indexed="64"/>
      </top>
      <bottom style="thin">
        <color indexed="64"/>
      </bottom>
      <diagonal/>
    </border>
    <border>
      <left style="thick">
        <color theme="1"/>
      </left>
      <right/>
      <top style="thin">
        <color indexed="64"/>
      </top>
      <bottom style="thin">
        <color indexed="64"/>
      </bottom>
      <diagonal/>
    </border>
    <border>
      <left style="thick">
        <color theme="1"/>
      </left>
      <right/>
      <top style="thin">
        <color indexed="64"/>
      </top>
      <bottom style="thick">
        <color theme="1"/>
      </bottom>
      <diagonal/>
    </border>
    <border>
      <left style="thick">
        <color theme="1"/>
      </left>
      <right style="thick">
        <color theme="1"/>
      </right>
      <top/>
      <bottom/>
      <diagonal/>
    </border>
    <border>
      <left style="thick">
        <color theme="1"/>
      </left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 style="thick">
        <color theme="1"/>
      </right>
      <top style="thick">
        <color theme="1"/>
      </top>
      <bottom/>
      <diagonal/>
    </border>
    <border>
      <left/>
      <right style="thick">
        <color theme="1"/>
      </right>
      <top/>
      <bottom/>
      <diagonal/>
    </border>
    <border>
      <left/>
      <right style="thick">
        <color theme="1"/>
      </right>
      <top/>
      <bottom style="thick">
        <color theme="1"/>
      </bottom>
      <diagonal/>
    </border>
    <border>
      <left style="thick">
        <color theme="1"/>
      </left>
      <right/>
      <top/>
      <bottom/>
      <diagonal/>
    </border>
    <border>
      <left style="thick">
        <color theme="1"/>
      </left>
      <right/>
      <top/>
      <bottom style="thick">
        <color theme="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/>
      <bottom/>
      <diagonal/>
    </border>
  </borders>
  <cellStyleXfs count="1">
    <xf numFmtId="0" fontId="0" fillId="0" borderId="0"/>
  </cellStyleXfs>
  <cellXfs count="12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2" fillId="0" borderId="0" xfId="0" applyFont="1"/>
    <xf numFmtId="0" fontId="1" fillId="6" borderId="0" xfId="0" applyFont="1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0" fontId="0" fillId="11" borderId="0" xfId="0" applyFill="1"/>
    <xf numFmtId="0" fontId="3" fillId="6" borderId="0" xfId="0" applyFont="1" applyFill="1"/>
    <xf numFmtId="0" fontId="0" fillId="12" borderId="0" xfId="0" applyFill="1"/>
    <xf numFmtId="0" fontId="2" fillId="7" borderId="0" xfId="0" applyFont="1" applyFill="1"/>
    <xf numFmtId="0" fontId="4" fillId="7" borderId="0" xfId="0" applyFont="1" applyFill="1"/>
    <xf numFmtId="0" fontId="0" fillId="7" borderId="0" xfId="0" applyFont="1" applyFill="1"/>
    <xf numFmtId="0" fontId="0" fillId="12" borderId="0" xfId="0" applyFont="1" applyFill="1"/>
    <xf numFmtId="0" fontId="0" fillId="6" borderId="0" xfId="0" applyFont="1" applyFill="1"/>
    <xf numFmtId="0" fontId="0" fillId="0" borderId="2" xfId="0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7" borderId="6" xfId="0" applyFill="1" applyBorder="1"/>
    <xf numFmtId="0" fontId="0" fillId="0" borderId="7" xfId="0" applyBorder="1"/>
    <xf numFmtId="0" fontId="0" fillId="0" borderId="0" xfId="0" applyAlignment="1">
      <alignment horizontal="center"/>
    </xf>
    <xf numFmtId="0" fontId="0" fillId="4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12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6" borderId="0" xfId="0" applyFill="1" applyAlignment="1">
      <alignment horizontal="center"/>
    </xf>
    <xf numFmtId="0" fontId="4" fillId="7" borderId="0" xfId="0" applyFont="1" applyFill="1" applyAlignment="1">
      <alignment horizontal="center"/>
    </xf>
    <xf numFmtId="0" fontId="3" fillId="6" borderId="0" xfId="0" applyFont="1" applyFill="1" applyAlignment="1">
      <alignment horizontal="center"/>
    </xf>
    <xf numFmtId="20" fontId="0" fillId="0" borderId="0" xfId="0" applyNumberFormat="1" applyAlignment="1">
      <alignment horizontal="center"/>
    </xf>
    <xf numFmtId="47" fontId="0" fillId="0" borderId="0" xfId="0" applyNumberFormat="1" applyAlignment="1">
      <alignment horizontal="center"/>
    </xf>
    <xf numFmtId="0" fontId="0" fillId="12" borderId="0" xfId="0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13" borderId="1" xfId="0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0" fillId="12" borderId="4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0" borderId="0" xfId="0" applyBorder="1"/>
    <xf numFmtId="0" fontId="0" fillId="0" borderId="9" xfId="0" applyBorder="1" applyAlignment="1">
      <alignment horizontal="center"/>
    </xf>
    <xf numFmtId="0" fontId="0" fillId="7" borderId="7" xfId="0" applyFont="1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/>
    <xf numFmtId="0" fontId="5" fillId="0" borderId="0" xfId="0" applyFont="1"/>
    <xf numFmtId="0" fontId="0" fillId="14" borderId="0" xfId="0" applyFill="1"/>
    <xf numFmtId="0" fontId="0" fillId="15" borderId="0" xfId="0" applyFill="1"/>
    <xf numFmtId="0" fontId="6" fillId="0" borderId="0" xfId="0" applyFont="1" applyAlignment="1">
      <alignment horizontal="center"/>
    </xf>
    <xf numFmtId="0" fontId="0" fillId="15" borderId="10" xfId="0" applyFill="1" applyBorder="1"/>
    <xf numFmtId="0" fontId="5" fillId="0" borderId="11" xfId="0" applyFont="1" applyBorder="1"/>
    <xf numFmtId="0" fontId="3" fillId="6" borderId="11" xfId="0" applyFont="1" applyFill="1" applyBorder="1"/>
    <xf numFmtId="0" fontId="0" fillId="14" borderId="11" xfId="0" applyFill="1" applyBorder="1"/>
    <xf numFmtId="0" fontId="6" fillId="0" borderId="12" xfId="0" applyFont="1" applyBorder="1"/>
    <xf numFmtId="0" fontId="0" fillId="15" borderId="12" xfId="0" applyFill="1" applyBorder="1"/>
    <xf numFmtId="0" fontId="5" fillId="0" borderId="13" xfId="0" applyFont="1" applyBorder="1"/>
    <xf numFmtId="0" fontId="0" fillId="15" borderId="14" xfId="0" applyFill="1" applyBorder="1"/>
    <xf numFmtId="0" fontId="5" fillId="0" borderId="14" xfId="0" applyFont="1" applyBorder="1"/>
    <xf numFmtId="0" fontId="3" fillId="6" borderId="14" xfId="0" applyFont="1" applyFill="1" applyBorder="1"/>
    <xf numFmtId="0" fontId="0" fillId="14" borderId="14" xfId="0" applyFill="1" applyBorder="1"/>
    <xf numFmtId="0" fontId="6" fillId="0" borderId="14" xfId="0" applyFont="1" applyBorder="1"/>
    <xf numFmtId="0" fontId="6" fillId="0" borderId="16" xfId="0" applyFont="1" applyBorder="1"/>
    <xf numFmtId="0" fontId="6" fillId="0" borderId="17" xfId="0" applyFont="1" applyBorder="1"/>
    <xf numFmtId="0" fontId="0" fillId="15" borderId="18" xfId="0" applyFill="1" applyBorder="1"/>
    <xf numFmtId="0" fontId="6" fillId="0" borderId="19" xfId="0" applyFont="1" applyBorder="1"/>
    <xf numFmtId="0" fontId="0" fillId="15" borderId="20" xfId="0" applyFill="1" applyBorder="1"/>
    <xf numFmtId="0" fontId="1" fillId="6" borderId="14" xfId="0" applyFont="1" applyFill="1" applyBorder="1"/>
    <xf numFmtId="0" fontId="0" fillId="14" borderId="17" xfId="0" applyFill="1" applyBorder="1"/>
    <xf numFmtId="0" fontId="5" fillId="0" borderId="18" xfId="0" applyFont="1" applyBorder="1"/>
    <xf numFmtId="0" fontId="0" fillId="6" borderId="14" xfId="0" applyFill="1" applyBorder="1"/>
    <xf numFmtId="0" fontId="0" fillId="14" borderId="19" xfId="0" applyFill="1" applyBorder="1"/>
    <xf numFmtId="0" fontId="5" fillId="0" borderId="20" xfId="0" applyFont="1" applyBorder="1"/>
    <xf numFmtId="0" fontId="0" fillId="14" borderId="16" xfId="0" applyFill="1" applyBorder="1"/>
    <xf numFmtId="0" fontId="5" fillId="0" borderId="17" xfId="0" applyFont="1" applyBorder="1"/>
    <xf numFmtId="0" fontId="5" fillId="0" borderId="16" xfId="0" applyFont="1" applyBorder="1"/>
    <xf numFmtId="0" fontId="5" fillId="0" borderId="19" xfId="0" applyFont="1" applyBorder="1"/>
    <xf numFmtId="0" fontId="0" fillId="14" borderId="20" xfId="0" applyFill="1" applyBorder="1"/>
    <xf numFmtId="0" fontId="6" fillId="0" borderId="15" xfId="0" applyFont="1" applyBorder="1"/>
    <xf numFmtId="0" fontId="6" fillId="7" borderId="0" xfId="0" applyFont="1" applyFill="1"/>
    <xf numFmtId="0" fontId="1" fillId="7" borderId="0" xfId="0" applyFont="1" applyFill="1" applyAlignment="1">
      <alignment horizontal="right"/>
    </xf>
    <xf numFmtId="0" fontId="0" fillId="7" borderId="0" xfId="0" applyFill="1" applyBorder="1"/>
    <xf numFmtId="0" fontId="0" fillId="7" borderId="0" xfId="0" applyFill="1" applyAlignment="1">
      <alignment horizontal="right"/>
    </xf>
    <xf numFmtId="0" fontId="0" fillId="16" borderId="0" xfId="0" applyFill="1"/>
    <xf numFmtId="0" fontId="0" fillId="4" borderId="0" xfId="0" applyFill="1" applyBorder="1"/>
    <xf numFmtId="0" fontId="0" fillId="7" borderId="7" xfId="0" applyFill="1" applyBorder="1"/>
    <xf numFmtId="20" fontId="0" fillId="0" borderId="0" xfId="0" applyNumberFormat="1"/>
    <xf numFmtId="0" fontId="6" fillId="0" borderId="0" xfId="0" applyFont="1"/>
    <xf numFmtId="0" fontId="4" fillId="0" borderId="0" xfId="0" applyFont="1"/>
    <xf numFmtId="0" fontId="5" fillId="0" borderId="22" xfId="0" applyFont="1" applyBorder="1"/>
    <xf numFmtId="0" fontId="0" fillId="14" borderId="23" xfId="0" applyFill="1" applyBorder="1"/>
    <xf numFmtId="0" fontId="3" fillId="6" borderId="23" xfId="0" applyFont="1" applyFill="1" applyBorder="1"/>
    <xf numFmtId="0" fontId="6" fillId="0" borderId="23" xfId="0" applyFont="1" applyBorder="1"/>
    <xf numFmtId="0" fontId="0" fillId="15" borderId="24" xfId="0" applyFill="1" applyBorder="1"/>
    <xf numFmtId="0" fontId="6" fillId="0" borderId="22" xfId="0" applyFont="1" applyBorder="1"/>
    <xf numFmtId="0" fontId="0" fillId="15" borderId="23" xfId="0" applyFill="1" applyBorder="1"/>
    <xf numFmtId="0" fontId="5" fillId="0" borderId="23" xfId="0" applyFont="1" applyBorder="1"/>
    <xf numFmtId="0" fontId="0" fillId="15" borderId="22" xfId="0" applyFill="1" applyBorder="1"/>
    <xf numFmtId="0" fontId="0" fillId="6" borderId="23" xfId="0" applyFill="1" applyBorder="1"/>
    <xf numFmtId="0" fontId="6" fillId="0" borderId="25" xfId="0" applyFont="1" applyBorder="1"/>
    <xf numFmtId="0" fontId="0" fillId="14" borderId="26" xfId="0" applyFill="1" applyBorder="1"/>
    <xf numFmtId="0" fontId="6" fillId="0" borderId="27" xfId="0" applyFont="1" applyBorder="1"/>
    <xf numFmtId="0" fontId="0" fillId="15" borderId="26" xfId="0" applyFill="1" applyBorder="1"/>
    <xf numFmtId="0" fontId="5" fillId="0" borderId="28" xfId="0" applyFont="1" applyBorder="1"/>
    <xf numFmtId="0" fontId="0" fillId="15" borderId="27" xfId="0" applyFill="1" applyBorder="1"/>
    <xf numFmtId="0" fontId="0" fillId="0" borderId="0" xfId="0" applyAlignment="1">
      <alignment horizontal="right"/>
    </xf>
    <xf numFmtId="0" fontId="0" fillId="2" borderId="7" xfId="0" applyFill="1" applyBorder="1"/>
    <xf numFmtId="0" fontId="0" fillId="2" borderId="9" xfId="0" applyFill="1" applyBorder="1"/>
    <xf numFmtId="0" fontId="0" fillId="2" borderId="21" xfId="0" applyFill="1" applyBorder="1"/>
    <xf numFmtId="0" fontId="0" fillId="17" borderId="0" xfId="0" applyFill="1"/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7" fillId="0" borderId="0" xfId="0" applyFont="1"/>
    <xf numFmtId="0" fontId="8" fillId="0" borderId="0" xfId="0" applyFont="1"/>
    <xf numFmtId="0" fontId="0" fillId="18" borderId="0" xfId="0" applyFill="1"/>
    <xf numFmtId="0" fontId="0" fillId="0" borderId="0" xfId="0" applyFont="1"/>
    <xf numFmtId="0" fontId="0" fillId="17" borderId="0" xfId="0" applyFont="1" applyFill="1"/>
    <xf numFmtId="0" fontId="0" fillId="18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6"/>
  <sheetViews>
    <sheetView topLeftCell="A25" workbookViewId="0">
      <selection activeCell="J17" sqref="J17"/>
    </sheetView>
  </sheetViews>
  <sheetFormatPr defaultRowHeight="14.4" x14ac:dyDescent="0.55000000000000004"/>
  <cols>
    <col min="1" max="1" width="3.578125" bestFit="1" customWidth="1"/>
    <col min="2" max="2" width="7" bestFit="1" customWidth="1"/>
    <col min="3" max="3" width="5.68359375" bestFit="1" customWidth="1"/>
    <col min="4" max="4" width="2.26171875" bestFit="1" customWidth="1"/>
    <col min="5" max="5" width="7.68359375" bestFit="1" customWidth="1"/>
  </cols>
  <sheetData>
    <row r="1" spans="1:25" x14ac:dyDescent="0.55000000000000004">
      <c r="F1" t="s">
        <v>0</v>
      </c>
    </row>
    <row r="2" spans="1:25" x14ac:dyDescent="0.55000000000000004">
      <c r="B2" t="s">
        <v>6</v>
      </c>
      <c r="C2">
        <v>-1020</v>
      </c>
      <c r="F2" s="4" t="s">
        <v>3</v>
      </c>
    </row>
    <row r="3" spans="1:25" x14ac:dyDescent="0.55000000000000004">
      <c r="F3" s="4">
        <v>1</v>
      </c>
      <c r="I3" s="4">
        <v>2</v>
      </c>
    </row>
    <row r="4" spans="1:25" x14ac:dyDescent="0.55000000000000004">
      <c r="F4" s="2" t="s">
        <v>4</v>
      </c>
    </row>
    <row r="5" spans="1:25" x14ac:dyDescent="0.55000000000000004">
      <c r="F5" s="2">
        <v>-1</v>
      </c>
      <c r="G5" s="2">
        <v>0</v>
      </c>
      <c r="H5" s="2">
        <v>1</v>
      </c>
      <c r="I5" s="2">
        <v>-2</v>
      </c>
      <c r="J5" s="2">
        <v>-1</v>
      </c>
      <c r="K5" s="2">
        <v>0</v>
      </c>
      <c r="L5" s="2">
        <v>1</v>
      </c>
      <c r="M5" s="2">
        <v>2</v>
      </c>
    </row>
    <row r="6" spans="1:25" x14ac:dyDescent="0.55000000000000004">
      <c r="A6" t="s">
        <v>1</v>
      </c>
      <c r="E6" s="3" t="s">
        <v>5</v>
      </c>
      <c r="F6" s="3">
        <v>85.974800000000002</v>
      </c>
      <c r="G6" s="3">
        <v>106.81659999999999</v>
      </c>
      <c r="H6" s="3">
        <v>126.7302</v>
      </c>
      <c r="I6" s="3">
        <v>12.7821</v>
      </c>
      <c r="J6" s="3">
        <v>22.485099999999999</v>
      </c>
      <c r="K6" s="3">
        <v>33.159700000000001</v>
      </c>
      <c r="L6" s="3">
        <v>44.313600000000001</v>
      </c>
      <c r="M6" s="3">
        <v>55.7331</v>
      </c>
    </row>
    <row r="7" spans="1:25" x14ac:dyDescent="0.55000000000000004">
      <c r="A7" s="4" t="s">
        <v>2</v>
      </c>
      <c r="B7" s="4">
        <v>1</v>
      </c>
      <c r="C7" s="2" t="s">
        <v>4</v>
      </c>
      <c r="D7" s="2">
        <v>-1</v>
      </c>
      <c r="E7" s="3">
        <v>-5018.7</v>
      </c>
      <c r="F7" s="8">
        <v>4.5575999999999999</v>
      </c>
      <c r="G7">
        <v>4.5709999999999997</v>
      </c>
      <c r="H7">
        <v>4.5838999999999999</v>
      </c>
      <c r="I7">
        <v>4.5042</v>
      </c>
      <c r="J7">
        <v>4.5105000000000004</v>
      </c>
      <c r="K7">
        <v>4.5174000000000003</v>
      </c>
      <c r="L7">
        <v>4.5244999999999997</v>
      </c>
      <c r="M7">
        <v>4.5319000000000003</v>
      </c>
      <c r="R7" s="5">
        <f t="shared" ref="R7:Y14" si="0">$C$2 + R$6 -$E7</f>
        <v>3998.7</v>
      </c>
      <c r="S7">
        <f t="shared" si="0"/>
        <v>3998.7</v>
      </c>
      <c r="T7">
        <f t="shared" si="0"/>
        <v>3998.7</v>
      </c>
      <c r="U7">
        <f t="shared" si="0"/>
        <v>3998.7</v>
      </c>
      <c r="V7">
        <f t="shared" si="0"/>
        <v>3998.7</v>
      </c>
      <c r="W7">
        <f t="shared" si="0"/>
        <v>3998.7</v>
      </c>
      <c r="X7">
        <f t="shared" si="0"/>
        <v>3998.7</v>
      </c>
      <c r="Y7">
        <f t="shared" si="0"/>
        <v>3998.7</v>
      </c>
    </row>
    <row r="8" spans="1:25" x14ac:dyDescent="0.55000000000000004">
      <c r="D8" s="2">
        <v>0</v>
      </c>
      <c r="E8" s="3">
        <v>-5023.6000000000004</v>
      </c>
      <c r="F8">
        <v>4.5608000000000004</v>
      </c>
      <c r="G8" s="5">
        <v>4.5742000000000003</v>
      </c>
      <c r="H8">
        <v>4.5869999999999997</v>
      </c>
      <c r="I8">
        <v>4.5073999999999996</v>
      </c>
      <c r="J8">
        <v>4.5137</v>
      </c>
      <c r="K8">
        <v>4.5205000000000002</v>
      </c>
      <c r="L8">
        <v>4.5277000000000003</v>
      </c>
      <c r="M8">
        <v>4.5350000000000001</v>
      </c>
      <c r="R8">
        <f t="shared" si="0"/>
        <v>4003.6000000000004</v>
      </c>
      <c r="S8" s="5">
        <f t="shared" si="0"/>
        <v>4003.6000000000004</v>
      </c>
      <c r="T8">
        <f t="shared" si="0"/>
        <v>4003.6000000000004</v>
      </c>
      <c r="U8">
        <f t="shared" si="0"/>
        <v>4003.6000000000004</v>
      </c>
      <c r="V8">
        <f t="shared" si="0"/>
        <v>4003.6000000000004</v>
      </c>
      <c r="W8">
        <f t="shared" si="0"/>
        <v>4003.6000000000004</v>
      </c>
      <c r="X8">
        <f t="shared" si="0"/>
        <v>4003.6000000000004</v>
      </c>
      <c r="Y8">
        <f t="shared" si="0"/>
        <v>4003.6000000000004</v>
      </c>
    </row>
    <row r="9" spans="1:25" x14ac:dyDescent="0.55000000000000004">
      <c r="D9" s="2">
        <v>1</v>
      </c>
      <c r="E9" s="3">
        <v>-5028.5</v>
      </c>
      <c r="F9">
        <v>4.5639000000000003</v>
      </c>
      <c r="G9">
        <v>4.5773000000000001</v>
      </c>
      <c r="H9" s="5">
        <v>4.5902000000000003</v>
      </c>
      <c r="I9">
        <v>4.5105000000000004</v>
      </c>
      <c r="J9">
        <v>4.5167999999999999</v>
      </c>
      <c r="K9">
        <v>4.5236999999999998</v>
      </c>
      <c r="L9">
        <v>4.5308000000000002</v>
      </c>
      <c r="M9">
        <v>4.5381999999999998</v>
      </c>
      <c r="R9">
        <f t="shared" si="0"/>
        <v>4008.5</v>
      </c>
      <c r="S9">
        <f t="shared" si="0"/>
        <v>4008.5</v>
      </c>
      <c r="T9" s="5">
        <f t="shared" si="0"/>
        <v>4008.5</v>
      </c>
      <c r="U9">
        <f t="shared" si="0"/>
        <v>4008.5</v>
      </c>
      <c r="V9" s="6">
        <f t="shared" si="0"/>
        <v>4008.5</v>
      </c>
      <c r="W9">
        <f t="shared" si="0"/>
        <v>4008.5</v>
      </c>
      <c r="X9" s="6">
        <f t="shared" si="0"/>
        <v>4008.5</v>
      </c>
      <c r="Y9">
        <f t="shared" si="0"/>
        <v>4008.5</v>
      </c>
    </row>
    <row r="10" spans="1:25" x14ac:dyDescent="0.55000000000000004">
      <c r="B10" s="4">
        <v>2</v>
      </c>
      <c r="D10" s="2">
        <v>-2</v>
      </c>
      <c r="E10" s="3">
        <v>3004.3</v>
      </c>
      <c r="F10">
        <v>-2.6162999999999998</v>
      </c>
      <c r="G10">
        <v>-2.6029</v>
      </c>
      <c r="H10">
        <v>-2.59</v>
      </c>
      <c r="I10" s="5">
        <v>-2.6697000000000002</v>
      </c>
      <c r="J10">
        <v>-2.6634000000000002</v>
      </c>
      <c r="K10">
        <v>-2.6564999999999999</v>
      </c>
      <c r="L10">
        <v>-2.6494</v>
      </c>
      <c r="M10">
        <v>-2.6419999999999999</v>
      </c>
      <c r="R10">
        <f t="shared" si="0"/>
        <v>-4024.3</v>
      </c>
      <c r="S10">
        <f t="shared" si="0"/>
        <v>-4024.3</v>
      </c>
      <c r="T10">
        <f t="shared" si="0"/>
        <v>-4024.3</v>
      </c>
      <c r="U10" s="5">
        <f t="shared" si="0"/>
        <v>-4024.3</v>
      </c>
      <c r="V10" s="1">
        <f t="shared" si="0"/>
        <v>-4024.3</v>
      </c>
      <c r="W10">
        <f t="shared" si="0"/>
        <v>-4024.3</v>
      </c>
      <c r="X10">
        <f t="shared" si="0"/>
        <v>-4024.3</v>
      </c>
      <c r="Y10">
        <f t="shared" si="0"/>
        <v>-4024.3</v>
      </c>
    </row>
    <row r="11" spans="1:25" x14ac:dyDescent="0.55000000000000004">
      <c r="D11" s="2">
        <v>-1</v>
      </c>
      <c r="E11" s="3">
        <v>3009.3</v>
      </c>
      <c r="F11">
        <v>-2.6194000000000002</v>
      </c>
      <c r="G11">
        <v>-2.6059999999999999</v>
      </c>
      <c r="H11">
        <v>-2.5931999999999999</v>
      </c>
      <c r="I11">
        <v>-2.6728000000000001</v>
      </c>
      <c r="J11" s="5">
        <v>-2.6665000000000001</v>
      </c>
      <c r="K11">
        <v>-2.6597</v>
      </c>
      <c r="L11">
        <v>-2.6524999999999999</v>
      </c>
      <c r="M11">
        <v>-2.6452</v>
      </c>
      <c r="R11">
        <f t="shared" si="0"/>
        <v>-4029.3</v>
      </c>
      <c r="S11">
        <f t="shared" si="0"/>
        <v>-4029.3</v>
      </c>
      <c r="T11">
        <f t="shared" si="0"/>
        <v>-4029.3</v>
      </c>
      <c r="U11">
        <f t="shared" si="0"/>
        <v>-4029.3</v>
      </c>
      <c r="V11" s="5">
        <f t="shared" si="0"/>
        <v>-4029.3</v>
      </c>
      <c r="W11" s="1">
        <f t="shared" si="0"/>
        <v>-4029.3</v>
      </c>
      <c r="X11">
        <f t="shared" si="0"/>
        <v>-4029.3</v>
      </c>
      <c r="Y11">
        <f t="shared" si="0"/>
        <v>-4029.3</v>
      </c>
    </row>
    <row r="12" spans="1:25" x14ac:dyDescent="0.55000000000000004">
      <c r="D12" s="2">
        <v>0</v>
      </c>
      <c r="E12" s="3">
        <v>3014.2</v>
      </c>
      <c r="F12">
        <v>-2.6225999999999998</v>
      </c>
      <c r="G12">
        <v>-2.6092</v>
      </c>
      <c r="H12">
        <v>-2.5962999999999998</v>
      </c>
      <c r="I12">
        <v>-2.6760000000000002</v>
      </c>
      <c r="J12">
        <v>-2.6697000000000002</v>
      </c>
      <c r="K12" s="5">
        <v>-2.6627999999999998</v>
      </c>
      <c r="L12">
        <v>-2.6556999999999999</v>
      </c>
      <c r="M12">
        <v>-2.6482999999999999</v>
      </c>
      <c r="R12">
        <f t="shared" si="0"/>
        <v>-4034.2</v>
      </c>
      <c r="S12">
        <f t="shared" si="0"/>
        <v>-4034.2</v>
      </c>
      <c r="T12">
        <f t="shared" si="0"/>
        <v>-4034.2</v>
      </c>
      <c r="U12">
        <f t="shared" si="0"/>
        <v>-4034.2</v>
      </c>
      <c r="V12" s="1">
        <f t="shared" si="0"/>
        <v>-4034.2</v>
      </c>
      <c r="W12" s="5">
        <f t="shared" si="0"/>
        <v>-4034.2</v>
      </c>
      <c r="X12" s="1">
        <f t="shared" si="0"/>
        <v>-4034.2</v>
      </c>
      <c r="Y12">
        <f t="shared" si="0"/>
        <v>-4034.2</v>
      </c>
    </row>
    <row r="13" spans="1:25" x14ac:dyDescent="0.55000000000000004">
      <c r="D13" s="2">
        <v>1</v>
      </c>
      <c r="E13" s="3">
        <v>3019.1</v>
      </c>
      <c r="F13">
        <v>-2.6257000000000001</v>
      </c>
      <c r="G13">
        <v>-2.6122999999999998</v>
      </c>
      <c r="H13">
        <v>-2.5994999999999999</v>
      </c>
      <c r="I13">
        <v>-2.6791</v>
      </c>
      <c r="J13">
        <v>-2.6728000000000001</v>
      </c>
      <c r="K13">
        <v>-2.6659999999999999</v>
      </c>
      <c r="L13" s="5">
        <v>-2.6587999999999998</v>
      </c>
      <c r="M13">
        <v>-2.6515</v>
      </c>
      <c r="R13">
        <f t="shared" si="0"/>
        <v>-4039.1</v>
      </c>
      <c r="S13">
        <f t="shared" si="0"/>
        <v>-4039.1</v>
      </c>
      <c r="T13">
        <f t="shared" si="0"/>
        <v>-4039.1</v>
      </c>
      <c r="U13">
        <f t="shared" si="0"/>
        <v>-4039.1</v>
      </c>
      <c r="V13">
        <f t="shared" si="0"/>
        <v>-4039.1</v>
      </c>
      <c r="W13" s="1">
        <f t="shared" si="0"/>
        <v>-4039.1</v>
      </c>
      <c r="X13" s="5">
        <f t="shared" si="0"/>
        <v>-4039.1</v>
      </c>
      <c r="Y13">
        <f t="shared" si="0"/>
        <v>-4039.1</v>
      </c>
    </row>
    <row r="14" spans="1:25" x14ac:dyDescent="0.55000000000000004">
      <c r="D14" s="2">
        <v>2</v>
      </c>
      <c r="E14" s="3">
        <v>3024</v>
      </c>
      <c r="F14">
        <v>-2.6288999999999998</v>
      </c>
      <c r="G14">
        <v>-2.6154999999999999</v>
      </c>
      <c r="H14">
        <v>-2.6025999999999998</v>
      </c>
      <c r="I14">
        <v>-2.6823000000000001</v>
      </c>
      <c r="J14">
        <v>-2.6760000000000002</v>
      </c>
      <c r="K14">
        <v>-2.6690999999999998</v>
      </c>
      <c r="L14">
        <v>-2.6619999999999999</v>
      </c>
      <c r="M14" s="5">
        <v>-2.6545999999999998</v>
      </c>
      <c r="O14">
        <f>E14-E7</f>
        <v>8042.7</v>
      </c>
      <c r="R14">
        <f t="shared" si="0"/>
        <v>-4044</v>
      </c>
      <c r="S14">
        <f t="shared" si="0"/>
        <v>-4044</v>
      </c>
      <c r="T14">
        <f t="shared" si="0"/>
        <v>-4044</v>
      </c>
      <c r="U14">
        <f t="shared" si="0"/>
        <v>-4044</v>
      </c>
      <c r="V14">
        <f t="shared" si="0"/>
        <v>-4044</v>
      </c>
      <c r="W14" s="1">
        <f t="shared" si="0"/>
        <v>-4044</v>
      </c>
      <c r="X14" s="1">
        <f t="shared" si="0"/>
        <v>-4044</v>
      </c>
      <c r="Y14" s="5">
        <f t="shared" si="0"/>
        <v>-4044</v>
      </c>
    </row>
    <row r="16" spans="1:25" x14ac:dyDescent="0.55000000000000004">
      <c r="J16" s="7">
        <f>J10-K12</f>
        <v>-6.0000000000037801E-4</v>
      </c>
      <c r="K16">
        <f>K11-L13</f>
        <v>-9.0000000000012292E-4</v>
      </c>
    </row>
    <row r="17" spans="1:25" x14ac:dyDescent="0.55000000000000004">
      <c r="F17" t="s">
        <v>0</v>
      </c>
      <c r="J17">
        <f>J12-I10</f>
        <v>0</v>
      </c>
      <c r="K17">
        <f>K13-J11</f>
        <v>5.0000000000016698E-4</v>
      </c>
      <c r="L17">
        <f>L12-M14</f>
        <v>-1.1000000000001009E-3</v>
      </c>
    </row>
    <row r="18" spans="1:25" x14ac:dyDescent="0.55000000000000004">
      <c r="B18" t="s">
        <v>6</v>
      </c>
      <c r="C18">
        <v>-1180</v>
      </c>
      <c r="F18" s="4" t="s">
        <v>3</v>
      </c>
      <c r="K18">
        <f>K14-I10</f>
        <v>6.0000000000037801E-4</v>
      </c>
      <c r="L18">
        <f>L14-K12</f>
        <v>7.9999999999991189E-4</v>
      </c>
    </row>
    <row r="19" spans="1:25" x14ac:dyDescent="0.55000000000000004">
      <c r="F19" s="4">
        <v>1</v>
      </c>
      <c r="I19" s="4">
        <v>2</v>
      </c>
    </row>
    <row r="20" spans="1:25" x14ac:dyDescent="0.55000000000000004">
      <c r="F20" s="2" t="s">
        <v>4</v>
      </c>
    </row>
    <row r="21" spans="1:25" x14ac:dyDescent="0.55000000000000004">
      <c r="F21" s="2">
        <v>-1</v>
      </c>
      <c r="G21" s="2">
        <v>0</v>
      </c>
      <c r="H21" s="2">
        <v>1</v>
      </c>
      <c r="I21" s="2">
        <v>-2</v>
      </c>
      <c r="J21" s="2">
        <v>-1</v>
      </c>
      <c r="K21" s="2">
        <v>0</v>
      </c>
      <c r="L21" s="2">
        <v>1</v>
      </c>
      <c r="M21" s="2">
        <v>2</v>
      </c>
    </row>
    <row r="22" spans="1:25" x14ac:dyDescent="0.55000000000000004">
      <c r="A22" t="s">
        <v>1</v>
      </c>
      <c r="E22" s="3" t="s">
        <v>5</v>
      </c>
      <c r="F22" s="3">
        <v>85.974800000000002</v>
      </c>
      <c r="G22" s="3">
        <v>106.81659999999999</v>
      </c>
      <c r="H22" s="3">
        <v>126.7302</v>
      </c>
      <c r="I22" s="3">
        <v>12.7821</v>
      </c>
      <c r="J22" s="3">
        <v>22.485099999999999</v>
      </c>
      <c r="K22" s="3">
        <v>33.159700000000001</v>
      </c>
      <c r="L22" s="3">
        <v>44.313600000000001</v>
      </c>
      <c r="M22" s="3">
        <v>55.7331</v>
      </c>
    </row>
    <row r="23" spans="1:25" x14ac:dyDescent="0.55000000000000004">
      <c r="A23" s="4" t="s">
        <v>2</v>
      </c>
      <c r="B23" s="4">
        <v>1</v>
      </c>
      <c r="C23" s="2" t="s">
        <v>4</v>
      </c>
      <c r="D23" s="2">
        <v>-1</v>
      </c>
      <c r="E23" s="3">
        <v>-5018.7</v>
      </c>
      <c r="F23" s="5">
        <f>$C$18 + F$22 -$E23</f>
        <v>3924.6747999999998</v>
      </c>
      <c r="G23">
        <f t="shared" ref="G23:M23" si="1">$C$18 + G$22 -$E23</f>
        <v>3945.5165999999999</v>
      </c>
      <c r="H23">
        <f t="shared" si="1"/>
        <v>3965.4301999999998</v>
      </c>
      <c r="I23">
        <f t="shared" si="1"/>
        <v>3851.4820999999997</v>
      </c>
      <c r="J23">
        <f t="shared" si="1"/>
        <v>3861.1850999999997</v>
      </c>
      <c r="K23">
        <f t="shared" si="1"/>
        <v>3871.8597</v>
      </c>
      <c r="L23">
        <f t="shared" si="1"/>
        <v>3883.0135999999998</v>
      </c>
      <c r="M23">
        <f t="shared" si="1"/>
        <v>3894.4330999999997</v>
      </c>
    </row>
    <row r="24" spans="1:25" x14ac:dyDescent="0.55000000000000004">
      <c r="D24" s="2">
        <v>0</v>
      </c>
      <c r="E24" s="3">
        <v>-5023.6000000000004</v>
      </c>
      <c r="F24">
        <f t="shared" ref="F24:M30" si="2">$C$18 + F$22 -$E24</f>
        <v>3929.5748000000003</v>
      </c>
      <c r="G24" s="5">
        <f t="shared" si="2"/>
        <v>3950.4166000000005</v>
      </c>
      <c r="H24">
        <f t="shared" si="2"/>
        <v>3970.3302000000003</v>
      </c>
      <c r="I24">
        <f t="shared" si="2"/>
        <v>3856.3821000000003</v>
      </c>
      <c r="J24">
        <f t="shared" si="2"/>
        <v>3866.0851000000002</v>
      </c>
      <c r="K24">
        <f t="shared" si="2"/>
        <v>3876.7597000000005</v>
      </c>
      <c r="L24">
        <f t="shared" si="2"/>
        <v>3887.9136000000003</v>
      </c>
      <c r="M24">
        <f t="shared" si="2"/>
        <v>3899.3331000000003</v>
      </c>
    </row>
    <row r="25" spans="1:25" x14ac:dyDescent="0.55000000000000004">
      <c r="D25" s="2">
        <v>1</v>
      </c>
      <c r="E25" s="3">
        <v>-5029</v>
      </c>
      <c r="F25">
        <f t="shared" si="2"/>
        <v>3934.9748</v>
      </c>
      <c r="G25">
        <f t="shared" si="2"/>
        <v>3955.8166000000001</v>
      </c>
      <c r="H25" s="5">
        <f t="shared" si="2"/>
        <v>3975.7302</v>
      </c>
      <c r="I25">
        <f t="shared" si="2"/>
        <v>3861.7820999999999</v>
      </c>
      <c r="J25" s="6">
        <f t="shared" si="2"/>
        <v>3871.4850999999999</v>
      </c>
      <c r="K25">
        <f t="shared" si="2"/>
        <v>3882.1597000000002</v>
      </c>
      <c r="L25">
        <f t="shared" si="2"/>
        <v>3893.3136</v>
      </c>
      <c r="M25">
        <f t="shared" si="2"/>
        <v>3904.7330999999999</v>
      </c>
    </row>
    <row r="26" spans="1:25" x14ac:dyDescent="0.55000000000000004">
      <c r="B26" s="4">
        <v>2</v>
      </c>
      <c r="D26" s="2">
        <v>-2</v>
      </c>
      <c r="E26" s="3">
        <v>3004.3</v>
      </c>
      <c r="F26">
        <f t="shared" si="2"/>
        <v>-4098.3252000000002</v>
      </c>
      <c r="G26">
        <f t="shared" si="2"/>
        <v>-4077.4834000000001</v>
      </c>
      <c r="H26">
        <f t="shared" si="2"/>
        <v>-4057.5698000000002</v>
      </c>
      <c r="I26">
        <f t="shared" si="2"/>
        <v>-4171.5179000000007</v>
      </c>
      <c r="J26" s="5">
        <f t="shared" si="2"/>
        <v>-4161.8149000000003</v>
      </c>
      <c r="K26">
        <f t="shared" si="2"/>
        <v>-4151.1403</v>
      </c>
      <c r="L26">
        <f t="shared" si="2"/>
        <v>-4139.9863999999998</v>
      </c>
      <c r="M26">
        <f t="shared" si="2"/>
        <v>-4128.5668999999998</v>
      </c>
      <c r="N26" t="s">
        <v>7</v>
      </c>
    </row>
    <row r="27" spans="1:25" x14ac:dyDescent="0.55000000000000004">
      <c r="D27" s="2">
        <v>-1</v>
      </c>
      <c r="E27" s="3">
        <v>3009.3</v>
      </c>
      <c r="F27">
        <f t="shared" si="2"/>
        <v>-4103.3252000000002</v>
      </c>
      <c r="G27">
        <f t="shared" si="2"/>
        <v>-4082.4834000000001</v>
      </c>
      <c r="H27">
        <f t="shared" si="2"/>
        <v>-4062.5698000000002</v>
      </c>
      <c r="I27" s="5">
        <f t="shared" si="2"/>
        <v>-4176.5179000000007</v>
      </c>
      <c r="J27">
        <f t="shared" si="2"/>
        <v>-4166.8149000000003</v>
      </c>
      <c r="K27">
        <f t="shared" si="2"/>
        <v>-4156.1403</v>
      </c>
      <c r="L27" s="1">
        <f t="shared" si="2"/>
        <v>-4144.9863999999998</v>
      </c>
      <c r="M27">
        <f t="shared" si="2"/>
        <v>-4133.5668999999998</v>
      </c>
    </row>
    <row r="28" spans="1:25" x14ac:dyDescent="0.55000000000000004">
      <c r="D28" s="2">
        <v>0</v>
      </c>
      <c r="E28" s="3">
        <v>3014.2</v>
      </c>
      <c r="F28">
        <f t="shared" si="2"/>
        <v>-4108.2251999999999</v>
      </c>
      <c r="G28">
        <f t="shared" si="2"/>
        <v>-4087.3833999999997</v>
      </c>
      <c r="H28">
        <f t="shared" si="2"/>
        <v>-4067.4697999999999</v>
      </c>
      <c r="I28">
        <f t="shared" si="2"/>
        <v>-4181.4179000000004</v>
      </c>
      <c r="J28" s="6">
        <f t="shared" si="2"/>
        <v>-4171.7148999999999</v>
      </c>
      <c r="K28" s="5">
        <f t="shared" si="2"/>
        <v>-4161.0402999999997</v>
      </c>
      <c r="L28">
        <f t="shared" si="2"/>
        <v>-4149.8863999999994</v>
      </c>
      <c r="M28">
        <f t="shared" si="2"/>
        <v>-4138.4668999999994</v>
      </c>
    </row>
    <row r="29" spans="1:25" x14ac:dyDescent="0.55000000000000004">
      <c r="D29" s="2">
        <v>1</v>
      </c>
      <c r="E29" s="3">
        <v>3019.1</v>
      </c>
      <c r="F29">
        <f t="shared" si="2"/>
        <v>-4113.1252000000004</v>
      </c>
      <c r="G29">
        <f t="shared" si="2"/>
        <v>-4092.2833999999998</v>
      </c>
      <c r="H29">
        <f t="shared" si="2"/>
        <v>-4072.3697999999999</v>
      </c>
      <c r="I29">
        <f t="shared" si="2"/>
        <v>-4186.3179</v>
      </c>
      <c r="J29" s="1">
        <f t="shared" si="2"/>
        <v>-4176.6148999999996</v>
      </c>
      <c r="K29">
        <f t="shared" si="2"/>
        <v>-4165.9403000000002</v>
      </c>
      <c r="L29">
        <f t="shared" si="2"/>
        <v>-4154.7864</v>
      </c>
      <c r="M29" s="5">
        <f t="shared" si="2"/>
        <v>-4143.3669</v>
      </c>
      <c r="R29">
        <v>4.5575999999999999</v>
      </c>
      <c r="S29">
        <v>4.5709999999999997</v>
      </c>
      <c r="T29">
        <v>4.5838999999999999</v>
      </c>
      <c r="U29">
        <v>4.5042</v>
      </c>
      <c r="V29">
        <v>4.5105000000000004</v>
      </c>
      <c r="W29">
        <v>4.5174000000000003</v>
      </c>
      <c r="X29">
        <v>4.5244999999999997</v>
      </c>
      <c r="Y29">
        <v>4.5319000000000003</v>
      </c>
    </row>
    <row r="30" spans="1:25" x14ac:dyDescent="0.55000000000000004">
      <c r="D30" s="2">
        <v>2</v>
      </c>
      <c r="E30" s="3">
        <v>3024</v>
      </c>
      <c r="F30">
        <f t="shared" si="2"/>
        <v>-4118.0252</v>
      </c>
      <c r="G30">
        <f t="shared" si="2"/>
        <v>-4097.1833999999999</v>
      </c>
      <c r="H30">
        <f t="shared" si="2"/>
        <v>-4077.2698</v>
      </c>
      <c r="I30">
        <f t="shared" si="2"/>
        <v>-4191.2178999999996</v>
      </c>
      <c r="J30">
        <f t="shared" si="2"/>
        <v>-4181.5149000000001</v>
      </c>
      <c r="K30">
        <f t="shared" si="2"/>
        <v>-4170.8402999999998</v>
      </c>
      <c r="L30" s="5">
        <f t="shared" si="2"/>
        <v>-4159.6864000000005</v>
      </c>
      <c r="M30">
        <f t="shared" si="2"/>
        <v>-4148.2669000000005</v>
      </c>
      <c r="R30">
        <v>4.5608000000000004</v>
      </c>
      <c r="S30">
        <v>4.5742000000000003</v>
      </c>
      <c r="T30">
        <v>4.5869999999999997</v>
      </c>
      <c r="U30">
        <v>4.5073999999999996</v>
      </c>
      <c r="V30">
        <v>4.5137</v>
      </c>
      <c r="W30">
        <v>4.5205000000000002</v>
      </c>
      <c r="X30">
        <v>4.5277000000000003</v>
      </c>
      <c r="Y30">
        <v>4.5350000000000001</v>
      </c>
    </row>
    <row r="31" spans="1:25" x14ac:dyDescent="0.55000000000000004">
      <c r="R31">
        <v>4.5639000000000003</v>
      </c>
      <c r="S31">
        <v>4.5773000000000001</v>
      </c>
      <c r="T31">
        <v>4.5902000000000003</v>
      </c>
      <c r="U31">
        <v>4.5105000000000004</v>
      </c>
      <c r="V31">
        <v>4.5167999999999999</v>
      </c>
      <c r="W31">
        <v>4.5236999999999998</v>
      </c>
      <c r="X31">
        <v>4.5308000000000002</v>
      </c>
      <c r="Y31">
        <v>4.5381999999999998</v>
      </c>
    </row>
    <row r="32" spans="1:25" x14ac:dyDescent="0.55000000000000004">
      <c r="J32">
        <f>J29-I27</f>
        <v>-9.6999999998843123E-2</v>
      </c>
      <c r="K32">
        <f>J26-K28</f>
        <v>-0.77460000000064611</v>
      </c>
      <c r="L32">
        <f>L27-M29</f>
        <v>-1.619499999999789</v>
      </c>
      <c r="R32">
        <v>-2.6162999999999998</v>
      </c>
      <c r="S32">
        <v>-2.6029</v>
      </c>
      <c r="T32">
        <v>-2.59</v>
      </c>
      <c r="U32">
        <v>-2.6697000000000002</v>
      </c>
      <c r="V32">
        <v>-2.6634000000000002</v>
      </c>
      <c r="W32">
        <v>-2.6564999999999999</v>
      </c>
      <c r="X32">
        <v>-2.6494</v>
      </c>
      <c r="Y32">
        <v>-2.6419999999999999</v>
      </c>
    </row>
    <row r="33" spans="18:25" x14ac:dyDescent="0.55000000000000004">
      <c r="R33">
        <v>-2.6194000000000002</v>
      </c>
      <c r="S33">
        <v>-2.6059999999999999</v>
      </c>
      <c r="T33">
        <v>-2.5931999999999999</v>
      </c>
      <c r="U33">
        <v>-2.6728000000000001</v>
      </c>
      <c r="V33">
        <v>-2.6665000000000001</v>
      </c>
      <c r="W33">
        <v>-2.6597</v>
      </c>
      <c r="X33">
        <v>-2.6524999999999999</v>
      </c>
      <c r="Y33">
        <v>-2.6452</v>
      </c>
    </row>
    <row r="34" spans="18:25" x14ac:dyDescent="0.55000000000000004">
      <c r="R34">
        <v>-2.6225999999999998</v>
      </c>
      <c r="S34">
        <v>-2.6092</v>
      </c>
      <c r="T34">
        <v>-2.5962999999999998</v>
      </c>
      <c r="U34">
        <v>-2.6760000000000002</v>
      </c>
      <c r="V34">
        <v>-2.6697000000000002</v>
      </c>
      <c r="W34">
        <v>-2.6627999999999998</v>
      </c>
      <c r="X34">
        <v>-2.6556999999999999</v>
      </c>
      <c r="Y34">
        <v>-2.6482999999999999</v>
      </c>
    </row>
    <row r="35" spans="18:25" x14ac:dyDescent="0.55000000000000004">
      <c r="R35">
        <v>-2.6257000000000001</v>
      </c>
      <c r="S35">
        <v>-2.6122999999999998</v>
      </c>
      <c r="T35">
        <v>-2.5994999999999999</v>
      </c>
      <c r="U35">
        <v>-2.6791</v>
      </c>
      <c r="V35">
        <v>-2.6728000000000001</v>
      </c>
      <c r="W35">
        <v>-2.6659999999999999</v>
      </c>
      <c r="X35">
        <v>-2.6587999999999998</v>
      </c>
      <c r="Y35">
        <v>-2.6515</v>
      </c>
    </row>
    <row r="36" spans="18:25" x14ac:dyDescent="0.55000000000000004">
      <c r="R36">
        <v>-2.6288999999999998</v>
      </c>
      <c r="S36">
        <v>-2.6154999999999999</v>
      </c>
      <c r="T36">
        <v>-2.6025999999999998</v>
      </c>
      <c r="U36">
        <v>-2.6823000000000001</v>
      </c>
      <c r="V36">
        <v>-2.6760000000000002</v>
      </c>
      <c r="W36">
        <v>-2.6690999999999998</v>
      </c>
      <c r="X36">
        <v>-2.6619999999999999</v>
      </c>
      <c r="Y36">
        <v>-2.6545999999999998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02"/>
  <sheetViews>
    <sheetView topLeftCell="A14" zoomScaleNormal="100" workbookViewId="0">
      <selection activeCell="N31" sqref="N31"/>
    </sheetView>
  </sheetViews>
  <sheetFormatPr defaultRowHeight="14.4" x14ac:dyDescent="0.55000000000000004"/>
  <cols>
    <col min="2" max="2" width="2" bestFit="1" customWidth="1"/>
    <col min="3" max="3" width="3.68359375" bestFit="1" customWidth="1"/>
    <col min="4" max="4" width="2.68359375" bestFit="1" customWidth="1"/>
    <col min="13" max="13" width="10.578125" customWidth="1"/>
    <col min="14" max="14" width="11.83984375" bestFit="1" customWidth="1"/>
    <col min="17" max="17" width="10.68359375" customWidth="1"/>
    <col min="18" max="18" width="12.26171875" bestFit="1" customWidth="1"/>
  </cols>
  <sheetData>
    <row r="1" spans="1:29" x14ac:dyDescent="0.55000000000000004">
      <c r="A1" t="s">
        <v>84</v>
      </c>
      <c r="Q1" t="s">
        <v>167</v>
      </c>
    </row>
    <row r="2" spans="1:29" x14ac:dyDescent="0.55000000000000004">
      <c r="Q2" s="26" t="s">
        <v>144</v>
      </c>
      <c r="R2" s="26" t="s">
        <v>56</v>
      </c>
      <c r="S2" s="26" t="s">
        <v>145</v>
      </c>
      <c r="T2" s="26"/>
      <c r="U2" s="26" t="s">
        <v>80</v>
      </c>
      <c r="V2" s="26"/>
      <c r="W2" s="26" t="s">
        <v>168</v>
      </c>
      <c r="X2" s="26" t="s">
        <v>80</v>
      </c>
      <c r="Y2" s="3"/>
      <c r="Z2" s="26" t="s">
        <v>168</v>
      </c>
    </row>
    <row r="3" spans="1:29" x14ac:dyDescent="0.55000000000000004">
      <c r="A3" t="s">
        <v>12</v>
      </c>
      <c r="E3" t="s">
        <v>81</v>
      </c>
      <c r="O3" s="25"/>
      <c r="P3" s="25"/>
      <c r="Q3">
        <f>F27</f>
        <v>4020.0506474032709</v>
      </c>
      <c r="R3" s="13">
        <f>ABS(Q3)</f>
        <v>4020.0506474032709</v>
      </c>
      <c r="S3" s="13">
        <f>$R$3</f>
        <v>4020.0506474032709</v>
      </c>
      <c r="T3" s="13" t="s">
        <v>146</v>
      </c>
      <c r="U3" s="95">
        <f>$R$28</f>
        <v>3950.7847914522836</v>
      </c>
      <c r="V3" s="95" t="s">
        <v>155</v>
      </c>
      <c r="X3" s="95">
        <f>$R$28</f>
        <v>3950.7847914522836</v>
      </c>
      <c r="Y3" s="95" t="s">
        <v>155</v>
      </c>
      <c r="AA3" s="95">
        <v>3892.7847914522836</v>
      </c>
    </row>
    <row r="4" spans="1:29" x14ac:dyDescent="0.55000000000000004">
      <c r="F4" t="s">
        <v>11</v>
      </c>
      <c r="O4" s="25"/>
      <c r="P4" s="25"/>
      <c r="Q4">
        <f>F28</f>
        <v>4023.3449247417011</v>
      </c>
      <c r="R4">
        <f t="shared" ref="R4:R66" si="0">ABS(Q4)</f>
        <v>4023.3449247417011</v>
      </c>
      <c r="S4" s="14">
        <f>$R$5</f>
        <v>4026.6365039681605</v>
      </c>
      <c r="T4" s="14" t="s">
        <v>139</v>
      </c>
      <c r="U4" s="7">
        <f>$R$35</f>
        <v>3954.2770923921671</v>
      </c>
      <c r="V4" s="7" t="s">
        <v>157</v>
      </c>
      <c r="W4">
        <f>U4-U3</f>
        <v>3.4923009398835347</v>
      </c>
      <c r="X4" s="7">
        <f>$R$35</f>
        <v>3954.2770923921671</v>
      </c>
      <c r="Y4" s="7" t="s">
        <v>157</v>
      </c>
      <c r="Z4">
        <f>X4-X3</f>
        <v>3.4923009398835347</v>
      </c>
      <c r="AA4" s="7">
        <v>3896.2770923921671</v>
      </c>
    </row>
    <row r="5" spans="1:29" x14ac:dyDescent="0.55000000000000004">
      <c r="A5" t="s">
        <v>6</v>
      </c>
      <c r="G5" s="9" t="s">
        <v>3</v>
      </c>
      <c r="K5" s="9" t="s">
        <v>3</v>
      </c>
      <c r="N5" s="25"/>
      <c r="O5" s="25"/>
      <c r="P5" s="25"/>
      <c r="Q5">
        <f>F29</f>
        <v>4026.6365039681605</v>
      </c>
      <c r="R5" s="14">
        <f t="shared" si="0"/>
        <v>4026.6365039681605</v>
      </c>
      <c r="S5" s="27">
        <f>$R$7</f>
        <v>4011.1135903949094</v>
      </c>
      <c r="T5" s="27" t="s">
        <v>131</v>
      </c>
      <c r="U5" s="95">
        <f>$R$37</f>
        <v>3960.8629489570567</v>
      </c>
      <c r="V5" s="95" t="s">
        <v>158</v>
      </c>
      <c r="W5">
        <f t="shared" ref="W5:W32" si="1">U5-U4</f>
        <v>6.5858565648895819</v>
      </c>
      <c r="X5" s="95">
        <f>$R$37</f>
        <v>3960.8629489570567</v>
      </c>
      <c r="Y5" s="95" t="s">
        <v>158</v>
      </c>
      <c r="Z5">
        <f t="shared" ref="Z5:Z32" si="2">X5-X4</f>
        <v>6.5858565648895819</v>
      </c>
      <c r="AA5" s="29">
        <v>3902.8629489570567</v>
      </c>
    </row>
    <row r="6" spans="1:29" x14ac:dyDescent="0.55000000000000004">
      <c r="A6">
        <v>-1092</v>
      </c>
      <c r="G6" s="9">
        <v>1</v>
      </c>
      <c r="K6" s="9">
        <v>2</v>
      </c>
      <c r="N6" s="25"/>
      <c r="O6" s="25"/>
      <c r="P6" s="25"/>
      <c r="Q6">
        <f>F30</f>
        <v>-4007.8166082986891</v>
      </c>
      <c r="R6">
        <f t="shared" si="0"/>
        <v>4007.8166082986891</v>
      </c>
      <c r="S6" s="29">
        <f>$R$9</f>
        <v>4017.6994469597994</v>
      </c>
      <c r="T6" s="29" t="s">
        <v>148</v>
      </c>
      <c r="U6" s="7">
        <f>$R$44</f>
        <v>3964.7328551226683</v>
      </c>
      <c r="V6" s="7" t="s">
        <v>160</v>
      </c>
      <c r="W6">
        <f t="shared" si="1"/>
        <v>3.86990616561161</v>
      </c>
      <c r="X6" s="7">
        <f>$R$44</f>
        <v>3964.7328551226683</v>
      </c>
      <c r="Y6" s="7" t="s">
        <v>160</v>
      </c>
      <c r="Z6">
        <f t="shared" si="2"/>
        <v>3.86990616561161</v>
      </c>
      <c r="AA6" s="27">
        <v>3906.7328551226683</v>
      </c>
    </row>
    <row r="7" spans="1:29" x14ac:dyDescent="0.55000000000000004">
      <c r="G7" s="2" t="s">
        <v>9</v>
      </c>
      <c r="K7" s="2" t="s">
        <v>9</v>
      </c>
      <c r="N7" s="25"/>
      <c r="O7" s="25"/>
      <c r="P7" s="25"/>
      <c r="Q7">
        <f>F31</f>
        <v>-4011.1135903949094</v>
      </c>
      <c r="R7" s="7">
        <f t="shared" si="0"/>
        <v>4011.1135903949094</v>
      </c>
      <c r="S7" s="32">
        <f>$R$12</f>
        <v>4037.3215678899123</v>
      </c>
      <c r="T7" s="32" t="s">
        <v>147</v>
      </c>
      <c r="U7" s="95">
        <f>$R$51</f>
        <v>3968.8370189222896</v>
      </c>
      <c r="V7" s="95" t="s">
        <v>162</v>
      </c>
      <c r="W7">
        <f t="shared" si="1"/>
        <v>4.1041637996213467</v>
      </c>
      <c r="X7" s="95">
        <f>$R$51</f>
        <v>3968.8370189222896</v>
      </c>
      <c r="Y7" s="95" t="s">
        <v>162</v>
      </c>
      <c r="Z7">
        <f t="shared" si="2"/>
        <v>4.1041637996213467</v>
      </c>
      <c r="AA7" s="29">
        <v>3910.8370189222896</v>
      </c>
    </row>
    <row r="8" spans="1:29" x14ac:dyDescent="0.55000000000000004">
      <c r="F8" s="2">
        <v>-1</v>
      </c>
      <c r="G8" s="2">
        <v>0</v>
      </c>
      <c r="H8" s="2">
        <v>1</v>
      </c>
      <c r="I8" s="2">
        <v>-2</v>
      </c>
      <c r="J8" s="2">
        <v>-1</v>
      </c>
      <c r="K8" s="2">
        <v>0</v>
      </c>
      <c r="L8" s="2">
        <v>1</v>
      </c>
      <c r="M8" s="2">
        <v>2</v>
      </c>
      <c r="N8" s="25"/>
      <c r="O8" s="25"/>
      <c r="P8" s="25"/>
      <c r="Q8">
        <f>F32</f>
        <v>-4014.4078677333391</v>
      </c>
      <c r="R8">
        <f t="shared" si="0"/>
        <v>4014.4078677333391</v>
      </c>
      <c r="S8" s="29">
        <f>$R$14</f>
        <v>3993.8399651504778</v>
      </c>
      <c r="T8" s="29" t="s">
        <v>149</v>
      </c>
      <c r="U8" s="7">
        <f>$R$53</f>
        <v>3975.4228754871792</v>
      </c>
      <c r="V8" s="7" t="s">
        <v>163</v>
      </c>
      <c r="W8">
        <f t="shared" si="1"/>
        <v>6.5858565648895819</v>
      </c>
      <c r="X8" s="7">
        <f>$R$53</f>
        <v>3975.4228754871792</v>
      </c>
      <c r="Y8" s="7" t="s">
        <v>163</v>
      </c>
      <c r="Z8">
        <f t="shared" si="2"/>
        <v>6.5858565648895819</v>
      </c>
      <c r="AA8" s="27">
        <v>3917.4228754871792</v>
      </c>
    </row>
    <row r="9" spans="1:29" x14ac:dyDescent="0.55000000000000004">
      <c r="A9" t="s">
        <v>10</v>
      </c>
      <c r="E9" s="10" t="s">
        <v>5</v>
      </c>
      <c r="F9" s="10">
        <v>91.750778504180701</v>
      </c>
      <c r="G9" s="10">
        <v>105.727421652392</v>
      </c>
      <c r="H9" s="10">
        <v>119.265060615528</v>
      </c>
      <c r="I9" s="10">
        <v>19.190645214762799</v>
      </c>
      <c r="J9" s="10">
        <v>25.977223493076799</v>
      </c>
      <c r="K9" s="10">
        <v>33.138708885147999</v>
      </c>
      <c r="L9" s="10">
        <v>40.537150023199203</v>
      </c>
      <c r="M9" s="10">
        <v>48.093347842039599</v>
      </c>
      <c r="N9" s="25"/>
      <c r="O9" s="25"/>
      <c r="P9" s="25"/>
      <c r="Q9">
        <f>F33</f>
        <v>-4017.6994469597994</v>
      </c>
      <c r="R9" s="95">
        <f t="shared" si="0"/>
        <v>4017.6994469597994</v>
      </c>
      <c r="S9" s="27">
        <f>$R$16</f>
        <v>4000.4312245851279</v>
      </c>
      <c r="T9" s="27" t="s">
        <v>150</v>
      </c>
      <c r="U9" s="95">
        <f>$R$60</f>
        <v>3979.6874940795597</v>
      </c>
      <c r="V9" s="95" t="s">
        <v>165</v>
      </c>
      <c r="W9">
        <f t="shared" si="1"/>
        <v>4.2646185923804296</v>
      </c>
      <c r="X9" s="95">
        <f>$R$60</f>
        <v>3979.6874940795597</v>
      </c>
      <c r="Y9" s="95" t="s">
        <v>165</v>
      </c>
      <c r="Z9">
        <f t="shared" si="2"/>
        <v>4.2646185923804296</v>
      </c>
      <c r="AA9" s="29">
        <v>3921.6874940795597</v>
      </c>
      <c r="AB9">
        <f>ABS($AA$10-AA9)</f>
        <v>40.363153323711231</v>
      </c>
    </row>
    <row r="10" spans="1:29" x14ac:dyDescent="0.55000000000000004">
      <c r="D10" s="2">
        <v>-1</v>
      </c>
      <c r="E10" s="10">
        <v>-5020.2998688990901</v>
      </c>
      <c r="F10" s="13">
        <f t="shared" ref="F10:M17" si="3">F$9-$E10 +$A$6</f>
        <v>4020.0506474032709</v>
      </c>
      <c r="G10" s="6">
        <f t="shared" si="3"/>
        <v>4034.0272905514821</v>
      </c>
      <c r="H10" s="6">
        <f t="shared" si="3"/>
        <v>4047.5649295146177</v>
      </c>
      <c r="I10" s="6">
        <f t="shared" si="3"/>
        <v>3947.4905141138534</v>
      </c>
      <c r="J10" s="6">
        <f t="shared" si="3"/>
        <v>3954.2770923921671</v>
      </c>
      <c r="K10" s="6">
        <f t="shared" si="3"/>
        <v>3961.4385777842381</v>
      </c>
      <c r="L10" s="6">
        <f t="shared" si="3"/>
        <v>3968.8370189222896</v>
      </c>
      <c r="M10" s="6">
        <f t="shared" si="3"/>
        <v>3976.3932167411294</v>
      </c>
      <c r="N10" s="25"/>
      <c r="O10" s="25"/>
      <c r="P10" s="25"/>
      <c r="Q10">
        <f>F34</f>
        <v>-4020.9883346929491</v>
      </c>
      <c r="R10">
        <f t="shared" si="0"/>
        <v>4020.9883346929491</v>
      </c>
      <c r="S10" s="29">
        <f>$R$18</f>
        <v>4007.0116915447379</v>
      </c>
      <c r="T10" s="29" t="s">
        <v>151</v>
      </c>
      <c r="U10" s="13">
        <f>$R$3</f>
        <v>4020.0506474032709</v>
      </c>
      <c r="V10" s="13" t="s">
        <v>146</v>
      </c>
      <c r="W10">
        <f t="shared" si="1"/>
        <v>40.363153323711231</v>
      </c>
      <c r="X10" s="13">
        <f>$R$3</f>
        <v>4020.0506474032709</v>
      </c>
      <c r="Y10" s="13" t="s">
        <v>146</v>
      </c>
      <c r="Z10">
        <f t="shared" si="2"/>
        <v>40.363153323711231</v>
      </c>
      <c r="AA10" s="32">
        <v>3962.0506474032709</v>
      </c>
      <c r="AB10">
        <f t="shared" ref="AB10:AB11" si="4">ABS($AA$10-AA10)</f>
        <v>0</v>
      </c>
    </row>
    <row r="11" spans="1:29" x14ac:dyDescent="0.55000000000000004">
      <c r="A11" s="9" t="s">
        <v>2</v>
      </c>
      <c r="B11" s="9">
        <v>1</v>
      </c>
      <c r="C11" s="2" t="s">
        <v>8</v>
      </c>
      <c r="D11" s="2">
        <v>0</v>
      </c>
      <c r="E11" s="10">
        <v>-5023.5941462375204</v>
      </c>
      <c r="F11" s="6">
        <f t="shared" si="3"/>
        <v>4023.3449247417011</v>
      </c>
      <c r="G11" s="13">
        <f t="shared" si="3"/>
        <v>4037.3215678899123</v>
      </c>
      <c r="H11" s="6">
        <f t="shared" si="3"/>
        <v>4050.8592068530488</v>
      </c>
      <c r="I11" s="6">
        <f t="shared" si="3"/>
        <v>3950.7847914522836</v>
      </c>
      <c r="J11" s="6">
        <f t="shared" si="3"/>
        <v>3957.5713697305973</v>
      </c>
      <c r="K11" s="6">
        <f t="shared" si="3"/>
        <v>3964.7328551226683</v>
      </c>
      <c r="L11" s="6">
        <f t="shared" si="3"/>
        <v>3972.1312962607199</v>
      </c>
      <c r="M11" s="6">
        <f t="shared" si="3"/>
        <v>3979.6874940795597</v>
      </c>
      <c r="N11" s="25"/>
      <c r="O11" s="25"/>
      <c r="P11" s="25"/>
      <c r="Q11">
        <f>G27</f>
        <v>4034.0272905514821</v>
      </c>
      <c r="R11">
        <f t="shared" si="0"/>
        <v>4034.0272905514821</v>
      </c>
      <c r="S11" s="28">
        <f>$R$19</f>
        <v>4047.5649295146177</v>
      </c>
      <c r="T11" s="28" t="s">
        <v>138</v>
      </c>
      <c r="U11" s="14">
        <f>$R$5</f>
        <v>4026.6365039681605</v>
      </c>
      <c r="V11" s="14" t="s">
        <v>139</v>
      </c>
      <c r="W11">
        <f t="shared" si="1"/>
        <v>6.5858565648895819</v>
      </c>
      <c r="X11" s="14">
        <f>$R$5</f>
        <v>4026.6365039681605</v>
      </c>
      <c r="Y11" s="14" t="s">
        <v>139</v>
      </c>
      <c r="Z11">
        <f t="shared" si="2"/>
        <v>6.5858565648895819</v>
      </c>
      <c r="AA11" s="28">
        <v>3968.6365039681605</v>
      </c>
      <c r="AB11">
        <f t="shared" si="4"/>
        <v>6.5858565648895819</v>
      </c>
      <c r="AC11">
        <f>ABS($AA$12-AA11)</f>
        <v>10.685063921751862</v>
      </c>
    </row>
    <row r="12" spans="1:29" x14ac:dyDescent="0.55000000000000004">
      <c r="D12" s="2">
        <v>1</v>
      </c>
      <c r="E12" s="10">
        <v>-5026.8857254639797</v>
      </c>
      <c r="F12" s="6">
        <f t="shared" si="3"/>
        <v>4026.6365039681605</v>
      </c>
      <c r="G12" s="6">
        <f t="shared" si="3"/>
        <v>4040.6131471163717</v>
      </c>
      <c r="H12" s="13">
        <f t="shared" si="3"/>
        <v>4054.1507860795082</v>
      </c>
      <c r="I12" s="6">
        <f t="shared" si="3"/>
        <v>3954.0763706787429</v>
      </c>
      <c r="J12" s="6">
        <f t="shared" si="3"/>
        <v>3960.8629489570567</v>
      </c>
      <c r="K12" s="6">
        <f t="shared" si="3"/>
        <v>3968.0244343491277</v>
      </c>
      <c r="L12" s="6">
        <f t="shared" si="3"/>
        <v>3975.4228754871792</v>
      </c>
      <c r="M12" s="6">
        <f t="shared" si="3"/>
        <v>3982.979073306019</v>
      </c>
      <c r="N12" s="25"/>
      <c r="O12" s="25"/>
      <c r="P12" s="25"/>
      <c r="Q12">
        <f>G28</f>
        <v>4037.3215678899123</v>
      </c>
      <c r="R12" s="13">
        <f t="shared" si="0"/>
        <v>4037.3215678899123</v>
      </c>
      <c r="S12" s="32">
        <f>$R$21</f>
        <v>4054.1507860795082</v>
      </c>
      <c r="T12" s="32" t="s">
        <v>152</v>
      </c>
      <c r="U12" s="32">
        <f>$R$12</f>
        <v>4037.3215678899123</v>
      </c>
      <c r="V12" s="32" t="s">
        <v>147</v>
      </c>
      <c r="W12">
        <f t="shared" si="1"/>
        <v>10.685063921751862</v>
      </c>
      <c r="X12" s="32">
        <f>$R$12</f>
        <v>4037.3215678899123</v>
      </c>
      <c r="Y12" s="32" t="s">
        <v>147</v>
      </c>
      <c r="Z12">
        <f t="shared" si="2"/>
        <v>10.685063921751862</v>
      </c>
      <c r="AA12" s="32">
        <v>3979.3215678899123</v>
      </c>
      <c r="AC12">
        <f t="shared" ref="AC12:AC13" si="5">ABS($AA$12-AA12)</f>
        <v>0</v>
      </c>
    </row>
    <row r="13" spans="1:29" x14ac:dyDescent="0.55000000000000004">
      <c r="D13" s="2">
        <v>-2</v>
      </c>
      <c r="E13" s="10">
        <v>3007.5673868028698</v>
      </c>
      <c r="F13" s="6">
        <f t="shared" si="3"/>
        <v>-4007.8166082986891</v>
      </c>
      <c r="G13" s="6">
        <f t="shared" si="3"/>
        <v>-3993.8399651504778</v>
      </c>
      <c r="H13" s="6">
        <f t="shared" si="3"/>
        <v>-3980.3023261873418</v>
      </c>
      <c r="I13" s="13">
        <f t="shared" si="3"/>
        <v>-4080.3767415881071</v>
      </c>
      <c r="J13" s="11">
        <f t="shared" si="3"/>
        <v>-4073.5901633097928</v>
      </c>
      <c r="K13" s="6">
        <f t="shared" si="3"/>
        <v>-4066.4286779177219</v>
      </c>
      <c r="L13" s="6">
        <f t="shared" si="3"/>
        <v>-4059.0302367796708</v>
      </c>
      <c r="M13" s="6">
        <f t="shared" si="3"/>
        <v>-4051.4740389608301</v>
      </c>
      <c r="Q13">
        <f>G29</f>
        <v>4040.6131471163717</v>
      </c>
      <c r="R13">
        <f t="shared" si="0"/>
        <v>4040.6131471163717</v>
      </c>
      <c r="S13" s="95">
        <f>$R$23</f>
        <v>3983.5993082835621</v>
      </c>
      <c r="T13" s="95" t="s">
        <v>153</v>
      </c>
      <c r="U13" s="28">
        <f>$R$19</f>
        <v>4047.5649295146177</v>
      </c>
      <c r="V13" s="28" t="s">
        <v>138</v>
      </c>
      <c r="W13">
        <f t="shared" si="1"/>
        <v>10.243361624705358</v>
      </c>
      <c r="X13" s="28">
        <f>$R$19</f>
        <v>4047.5649295146177</v>
      </c>
      <c r="Y13" s="28" t="s">
        <v>138</v>
      </c>
      <c r="Z13">
        <f t="shared" si="2"/>
        <v>10.243361624705358</v>
      </c>
      <c r="AA13" s="14">
        <v>3989.5649295146177</v>
      </c>
      <c r="AB13">
        <f>ABS($AA$14-AA13)</f>
        <v>6.5858565648904914</v>
      </c>
      <c r="AC13">
        <f t="shared" si="5"/>
        <v>10.243361624705358</v>
      </c>
    </row>
    <row r="14" spans="1:29" x14ac:dyDescent="0.55000000000000004">
      <c r="D14" s="2">
        <v>-1</v>
      </c>
      <c r="E14" s="10">
        <v>3010.8643688990901</v>
      </c>
      <c r="F14" s="6">
        <f t="shared" si="3"/>
        <v>-4011.1135903949094</v>
      </c>
      <c r="G14" s="6">
        <f t="shared" si="3"/>
        <v>-3997.1369472466981</v>
      </c>
      <c r="H14" s="6">
        <f t="shared" si="3"/>
        <v>-3983.5993082835621</v>
      </c>
      <c r="I14" s="6">
        <f t="shared" si="3"/>
        <v>-4083.6737236843273</v>
      </c>
      <c r="J14" s="13">
        <f t="shared" si="3"/>
        <v>-4076.8871454060131</v>
      </c>
      <c r="K14" s="11">
        <f t="shared" si="3"/>
        <v>-4069.7256600139422</v>
      </c>
      <c r="L14" s="6">
        <f t="shared" si="3"/>
        <v>-4062.327218875891</v>
      </c>
      <c r="M14" s="6">
        <f t="shared" si="3"/>
        <v>-4054.7710210570503</v>
      </c>
      <c r="Q14">
        <f>G30</f>
        <v>-3993.8399651504778</v>
      </c>
      <c r="R14" s="95">
        <f t="shared" si="0"/>
        <v>3993.8399651504778</v>
      </c>
      <c r="S14" s="7">
        <f>$R$25</f>
        <v>3990.1851648484521</v>
      </c>
      <c r="T14" s="7" t="s">
        <v>154</v>
      </c>
      <c r="U14" s="32">
        <f>$R$21</f>
        <v>4054.1507860795082</v>
      </c>
      <c r="V14" s="32" t="s">
        <v>152</v>
      </c>
      <c r="W14">
        <f t="shared" si="1"/>
        <v>6.5858565648904914</v>
      </c>
      <c r="X14" s="32">
        <f>$R$21</f>
        <v>4054.1507860795082</v>
      </c>
      <c r="Y14" s="32" t="s">
        <v>152</v>
      </c>
      <c r="Z14">
        <f t="shared" si="2"/>
        <v>6.5858565648904914</v>
      </c>
      <c r="AA14" s="5">
        <v>3996.1507860795082</v>
      </c>
      <c r="AB14">
        <f t="shared" ref="AB14:AB15" si="6">ABS($AA$14-AA14)</f>
        <v>0</v>
      </c>
    </row>
    <row r="15" spans="1:29" x14ac:dyDescent="0.55000000000000004">
      <c r="A15" s="9" t="s">
        <v>2</v>
      </c>
      <c r="B15" s="9">
        <v>2</v>
      </c>
      <c r="C15" s="2" t="s">
        <v>8</v>
      </c>
      <c r="D15" s="2">
        <v>0</v>
      </c>
      <c r="E15" s="10">
        <v>3014.1586462375199</v>
      </c>
      <c r="F15" s="6">
        <f t="shared" si="3"/>
        <v>-4014.4078677333391</v>
      </c>
      <c r="G15" s="6">
        <f t="shared" si="3"/>
        <v>-4000.4312245851279</v>
      </c>
      <c r="H15" s="6">
        <f t="shared" si="3"/>
        <v>-3986.8935856219919</v>
      </c>
      <c r="I15" s="6">
        <f t="shared" si="3"/>
        <v>-4086.9680010227571</v>
      </c>
      <c r="J15" s="1">
        <f t="shared" si="3"/>
        <v>-4080.1814227444429</v>
      </c>
      <c r="K15" s="13">
        <f t="shared" si="3"/>
        <v>-4073.0199373523719</v>
      </c>
      <c r="L15" s="12">
        <f t="shared" si="3"/>
        <v>-4065.6214962143208</v>
      </c>
      <c r="M15" s="6">
        <f t="shared" si="3"/>
        <v>-4058.0652983954801</v>
      </c>
      <c r="Q15">
        <f>G31</f>
        <v>-3997.1369472466981</v>
      </c>
      <c r="R15">
        <f t="shared" si="0"/>
        <v>3997.1369472466981</v>
      </c>
      <c r="S15" s="95">
        <f>$R$28</f>
        <v>3950.7847914522836</v>
      </c>
      <c r="T15" s="95" t="s">
        <v>155</v>
      </c>
      <c r="U15" s="95">
        <f>$R$23</f>
        <v>3983.5993082835621</v>
      </c>
      <c r="V15" s="95" t="s">
        <v>153</v>
      </c>
      <c r="W15">
        <f t="shared" si="1"/>
        <v>-70.551477795946084</v>
      </c>
      <c r="X15" s="95">
        <f>$R$23</f>
        <v>3983.5993082835621</v>
      </c>
      <c r="Y15" s="95" t="s">
        <v>153</v>
      </c>
      <c r="Z15">
        <f t="shared" si="2"/>
        <v>-70.551477795946084</v>
      </c>
      <c r="AA15" s="16">
        <v>4041.5993082835621</v>
      </c>
      <c r="AB15">
        <f t="shared" si="6"/>
        <v>45.448522204053916</v>
      </c>
    </row>
    <row r="16" spans="1:29" x14ac:dyDescent="0.55000000000000004">
      <c r="D16" s="2">
        <v>1</v>
      </c>
      <c r="E16" s="10">
        <v>3017.4502254639801</v>
      </c>
      <c r="F16" s="6">
        <f t="shared" si="3"/>
        <v>-4017.6994469597994</v>
      </c>
      <c r="G16" s="6">
        <f t="shared" si="3"/>
        <v>-4003.7228038115882</v>
      </c>
      <c r="H16" s="6">
        <f t="shared" si="3"/>
        <v>-3990.1851648484521</v>
      </c>
      <c r="I16" s="6">
        <f t="shared" si="3"/>
        <v>-4090.2595802492174</v>
      </c>
      <c r="J16" s="6">
        <f t="shared" si="3"/>
        <v>-4083.4730019709032</v>
      </c>
      <c r="K16" s="11">
        <f t="shared" si="3"/>
        <v>-4076.3115165788322</v>
      </c>
      <c r="L16" s="13">
        <f t="shared" si="3"/>
        <v>-4068.9130754407811</v>
      </c>
      <c r="M16" s="6">
        <f t="shared" si="3"/>
        <v>-4061.3568776219404</v>
      </c>
      <c r="Q16">
        <f>G32</f>
        <v>-4000.4312245851279</v>
      </c>
      <c r="R16" s="7">
        <f t="shared" si="0"/>
        <v>4000.4312245851279</v>
      </c>
      <c r="S16" s="5">
        <f>$R$30</f>
        <v>4080.3767415881071</v>
      </c>
      <c r="T16" s="5" t="s">
        <v>156</v>
      </c>
      <c r="U16" s="7">
        <f>$R$25</f>
        <v>3990.1851648484521</v>
      </c>
      <c r="V16" s="7" t="s">
        <v>154</v>
      </c>
      <c r="W16">
        <f t="shared" si="1"/>
        <v>6.5858565648900367</v>
      </c>
      <c r="X16" s="7">
        <f>$R$25</f>
        <v>3990.1851648484521</v>
      </c>
      <c r="Y16" s="7" t="s">
        <v>154</v>
      </c>
      <c r="Z16">
        <f t="shared" si="2"/>
        <v>6.5858565648900367</v>
      </c>
      <c r="AA16" s="7">
        <v>4048.1851648484521</v>
      </c>
    </row>
    <row r="17" spans="1:29" x14ac:dyDescent="0.55000000000000004">
      <c r="D17" s="2">
        <v>2</v>
      </c>
      <c r="E17" s="10">
        <v>3020.7391131971299</v>
      </c>
      <c r="F17" s="6">
        <f t="shared" si="3"/>
        <v>-4020.9883346929491</v>
      </c>
      <c r="G17" s="6">
        <f t="shared" si="3"/>
        <v>-4007.0116915447379</v>
      </c>
      <c r="H17" s="6">
        <f t="shared" si="3"/>
        <v>-3993.4740525816019</v>
      </c>
      <c r="I17" s="6">
        <f t="shared" si="3"/>
        <v>-4093.5484679823671</v>
      </c>
      <c r="J17" s="6">
        <f t="shared" si="3"/>
        <v>-4086.7618897040529</v>
      </c>
      <c r="K17" s="6">
        <f t="shared" si="3"/>
        <v>-4079.6004043119819</v>
      </c>
      <c r="L17" s="11">
        <f t="shared" si="3"/>
        <v>-4072.2019631739308</v>
      </c>
      <c r="M17" s="13">
        <f t="shared" si="3"/>
        <v>-4064.6457653550901</v>
      </c>
      <c r="Q17">
        <f>G33</f>
        <v>-4003.7228038115882</v>
      </c>
      <c r="R17">
        <f t="shared" si="0"/>
        <v>4003.7228038115882</v>
      </c>
      <c r="S17" s="14">
        <f>$R$32</f>
        <v>4086.9680010227571</v>
      </c>
      <c r="T17" s="14" t="s">
        <v>134</v>
      </c>
      <c r="U17" s="29">
        <f>$R$14</f>
        <v>3993.8399651504778</v>
      </c>
      <c r="V17" s="29" t="s">
        <v>149</v>
      </c>
      <c r="W17">
        <f t="shared" si="1"/>
        <v>3.6548003020257056</v>
      </c>
      <c r="X17" s="29">
        <f>$R$14</f>
        <v>3993.8399651504778</v>
      </c>
      <c r="Y17" s="29" t="s">
        <v>149</v>
      </c>
      <c r="Z17">
        <f t="shared" si="2"/>
        <v>3.6548003020257056</v>
      </c>
      <c r="AA17" s="95">
        <v>4051.8399651504778</v>
      </c>
    </row>
    <row r="18" spans="1:29" x14ac:dyDescent="0.55000000000000004">
      <c r="Q18">
        <f>G34</f>
        <v>-4007.0116915447379</v>
      </c>
      <c r="R18" s="95">
        <f t="shared" si="0"/>
        <v>4007.0116915447379</v>
      </c>
      <c r="S18" s="7">
        <f>$R$35</f>
        <v>3954.2770923921671</v>
      </c>
      <c r="T18" s="7" t="s">
        <v>157</v>
      </c>
      <c r="U18" s="27">
        <f>$R$16</f>
        <v>4000.4312245851279</v>
      </c>
      <c r="V18" s="27" t="s">
        <v>150</v>
      </c>
      <c r="W18">
        <f t="shared" si="1"/>
        <v>6.5912594346500555</v>
      </c>
      <c r="X18" s="27">
        <f>$R$16</f>
        <v>4000.4312245851279</v>
      </c>
      <c r="Y18" s="27" t="s">
        <v>150</v>
      </c>
      <c r="Z18">
        <f t="shared" si="2"/>
        <v>6.5912594346500555</v>
      </c>
      <c r="AA18" s="7">
        <v>4058.4312245851279</v>
      </c>
    </row>
    <row r="19" spans="1:29" x14ac:dyDescent="0.55000000000000004">
      <c r="Q19">
        <f>H27</f>
        <v>4047.5649295146177</v>
      </c>
      <c r="R19" s="14">
        <f t="shared" si="0"/>
        <v>4047.5649295146177</v>
      </c>
      <c r="S19" s="95">
        <f>$R$37</f>
        <v>3960.8629489570567</v>
      </c>
      <c r="T19" s="95" t="s">
        <v>158</v>
      </c>
      <c r="U19" s="29">
        <f>$R$18</f>
        <v>4007.0116915447379</v>
      </c>
      <c r="V19" s="29" t="s">
        <v>151</v>
      </c>
      <c r="W19">
        <f t="shared" si="1"/>
        <v>6.5804669596100211</v>
      </c>
      <c r="X19" s="29">
        <f>$R$18</f>
        <v>4007.0116915447379</v>
      </c>
      <c r="Y19" s="29" t="s">
        <v>151</v>
      </c>
      <c r="Z19">
        <f t="shared" si="2"/>
        <v>6.5804669596100211</v>
      </c>
      <c r="AA19" s="95">
        <v>4065.0116915447379</v>
      </c>
    </row>
    <row r="20" spans="1:29" x14ac:dyDescent="0.55000000000000004">
      <c r="A20" t="s">
        <v>12</v>
      </c>
      <c r="E20" t="s">
        <v>82</v>
      </c>
      <c r="Q20">
        <f>H28</f>
        <v>4050.8592068530488</v>
      </c>
      <c r="R20">
        <f t="shared" si="0"/>
        <v>4050.8592068530488</v>
      </c>
      <c r="S20" s="5">
        <f>$R$39</f>
        <v>4076.8871454060131</v>
      </c>
      <c r="T20" s="5" t="s">
        <v>159</v>
      </c>
      <c r="U20" s="27">
        <f>$R$7</f>
        <v>4011.1135903949094</v>
      </c>
      <c r="V20" s="27" t="s">
        <v>131</v>
      </c>
      <c r="W20">
        <f t="shared" si="1"/>
        <v>4.1018988501714375</v>
      </c>
      <c r="X20" s="27">
        <f>$R$7</f>
        <v>4011.1135903949094</v>
      </c>
      <c r="Y20" s="27" t="s">
        <v>131</v>
      </c>
      <c r="Z20">
        <f t="shared" si="2"/>
        <v>4.1018988501714375</v>
      </c>
      <c r="AA20" s="7">
        <v>4069.1135903949094</v>
      </c>
    </row>
    <row r="21" spans="1:29" x14ac:dyDescent="0.55000000000000004">
      <c r="F21" t="s">
        <v>11</v>
      </c>
      <c r="Q21">
        <f>H29</f>
        <v>4054.1507860795082</v>
      </c>
      <c r="R21" s="13">
        <f t="shared" si="0"/>
        <v>4054.1507860795082</v>
      </c>
      <c r="S21" s="14">
        <f>$R$41</f>
        <v>4083.4730019709032</v>
      </c>
      <c r="T21" s="14" t="s">
        <v>133</v>
      </c>
      <c r="U21" s="29">
        <f>$R$9</f>
        <v>4017.6994469597994</v>
      </c>
      <c r="V21" s="29" t="s">
        <v>148</v>
      </c>
      <c r="W21">
        <f t="shared" si="1"/>
        <v>6.5858565648900367</v>
      </c>
      <c r="X21" s="29">
        <f>$R$9</f>
        <v>4017.6994469597994</v>
      </c>
      <c r="Y21" s="29" t="s">
        <v>148</v>
      </c>
      <c r="Z21">
        <f t="shared" si="2"/>
        <v>6.5858565648900367</v>
      </c>
      <c r="AA21" s="95">
        <v>4075.6994469597994</v>
      </c>
    </row>
    <row r="22" spans="1:29" x14ac:dyDescent="0.55000000000000004">
      <c r="A22" t="s">
        <v>6</v>
      </c>
      <c r="G22" s="9" t="s">
        <v>3</v>
      </c>
      <c r="K22" s="9" t="s">
        <v>3</v>
      </c>
      <c r="Q22">
        <f>H30</f>
        <v>-3980.3023261873418</v>
      </c>
      <c r="R22">
        <f t="shared" si="0"/>
        <v>3980.3023261873418</v>
      </c>
      <c r="S22" s="7">
        <f>$R$44</f>
        <v>3964.7328551226683</v>
      </c>
      <c r="T22" s="7" t="s">
        <v>160</v>
      </c>
      <c r="U22" s="14">
        <f>$R$64</f>
        <v>4058.0652983954801</v>
      </c>
      <c r="V22" s="14" t="s">
        <v>137</v>
      </c>
      <c r="W22">
        <f t="shared" si="1"/>
        <v>40.365851435680725</v>
      </c>
      <c r="X22" s="14">
        <f>$R$64</f>
        <v>4058.0652983954801</v>
      </c>
      <c r="Y22" s="14" t="s">
        <v>137</v>
      </c>
      <c r="Z22">
        <f t="shared" si="2"/>
        <v>40.365851435680725</v>
      </c>
      <c r="AA22" s="14">
        <v>4116.0652983954806</v>
      </c>
    </row>
    <row r="23" spans="1:29" x14ac:dyDescent="0.55000000000000004">
      <c r="A23">
        <v>-1092</v>
      </c>
      <c r="G23" s="9">
        <v>1</v>
      </c>
      <c r="K23" s="9">
        <v>2</v>
      </c>
      <c r="Q23">
        <f>H31</f>
        <v>-3983.5993082835621</v>
      </c>
      <c r="R23" s="95">
        <f t="shared" si="0"/>
        <v>3983.5993082835621</v>
      </c>
      <c r="S23" s="14">
        <f>$R$46</f>
        <v>4066.4286779177219</v>
      </c>
      <c r="T23" s="14" t="s">
        <v>135</v>
      </c>
      <c r="U23" s="14">
        <f>$R$55</f>
        <v>4062.327218875891</v>
      </c>
      <c r="V23" s="14" t="s">
        <v>136</v>
      </c>
      <c r="W23" s="122">
        <f>U23-U22</f>
        <v>4.2619204804109359</v>
      </c>
      <c r="X23" s="14">
        <f>$R$55</f>
        <v>4062.327218875891</v>
      </c>
      <c r="Y23" s="14" t="s">
        <v>136</v>
      </c>
      <c r="Z23">
        <f t="shared" si="2"/>
        <v>4.2619204804109359</v>
      </c>
      <c r="AA23" s="14">
        <v>4120.327218875891</v>
      </c>
      <c r="AB23">
        <f>ABS($AA$24-AA23)</f>
        <v>2.3185464791986305</v>
      </c>
    </row>
    <row r="24" spans="1:29" x14ac:dyDescent="0.55000000000000004">
      <c r="G24" s="2" t="s">
        <v>9</v>
      </c>
      <c r="K24" s="2" t="s">
        <v>9</v>
      </c>
      <c r="Q24">
        <f>H32</f>
        <v>-3986.8935856219919</v>
      </c>
      <c r="R24">
        <f t="shared" si="0"/>
        <v>3986.8935856219919</v>
      </c>
      <c r="S24" s="5">
        <f>$R$48</f>
        <v>4073.0199373523719</v>
      </c>
      <c r="T24" s="5" t="s">
        <v>161</v>
      </c>
      <c r="U24" s="5">
        <f>$R$66</f>
        <v>4064.6457653550901</v>
      </c>
      <c r="V24" s="5" t="s">
        <v>166</v>
      </c>
      <c r="W24" s="11">
        <f>U24-U23</f>
        <v>2.3185464791990853</v>
      </c>
      <c r="X24" s="5">
        <f>$R$66</f>
        <v>4064.6457653550901</v>
      </c>
      <c r="Y24" s="5" t="s">
        <v>166</v>
      </c>
      <c r="Z24">
        <f t="shared" si="2"/>
        <v>2.3185464791990853</v>
      </c>
      <c r="AA24" s="5">
        <v>4122.6457653550897</v>
      </c>
      <c r="AB24">
        <f t="shared" ref="AB24:AB25" si="7">ABS($AA$24-AA24)</f>
        <v>0</v>
      </c>
    </row>
    <row r="25" spans="1:29" x14ac:dyDescent="0.55000000000000004">
      <c r="F25" s="2">
        <v>-1</v>
      </c>
      <c r="G25" s="2">
        <v>0</v>
      </c>
      <c r="H25" s="2">
        <v>1</v>
      </c>
      <c r="I25" s="2">
        <v>-2</v>
      </c>
      <c r="J25" s="2">
        <v>-1</v>
      </c>
      <c r="K25" s="2">
        <v>0</v>
      </c>
      <c r="L25" s="2">
        <v>1</v>
      </c>
      <c r="M25" s="2">
        <v>2</v>
      </c>
      <c r="Q25">
        <f>H33</f>
        <v>-3990.1851648484521</v>
      </c>
      <c r="R25" s="7">
        <f t="shared" si="0"/>
        <v>3990.1851648484521</v>
      </c>
      <c r="S25" s="14">
        <f>$R$50</f>
        <v>4079.6004043119819</v>
      </c>
      <c r="T25" s="14" t="s">
        <v>132</v>
      </c>
      <c r="U25" s="14">
        <f>$R$46</f>
        <v>4066.4286779177219</v>
      </c>
      <c r="V25" s="14" t="s">
        <v>135</v>
      </c>
      <c r="W25" s="123">
        <f t="shared" si="1"/>
        <v>1.7829125626317364</v>
      </c>
      <c r="X25" s="14">
        <f>$R$46</f>
        <v>4066.4286779177219</v>
      </c>
      <c r="Y25" s="14" t="s">
        <v>135</v>
      </c>
      <c r="Z25">
        <f t="shared" si="2"/>
        <v>1.7829125626317364</v>
      </c>
      <c r="AA25" s="14">
        <v>4124.4286779177219</v>
      </c>
      <c r="AB25">
        <f t="shared" si="7"/>
        <v>1.7829125626321911</v>
      </c>
      <c r="AC25">
        <f>ABS($AA$26-AA25)</f>
        <v>2.4843975230596698</v>
      </c>
    </row>
    <row r="26" spans="1:29" x14ac:dyDescent="0.55000000000000004">
      <c r="A26" t="s">
        <v>10</v>
      </c>
      <c r="E26" s="10" t="s">
        <v>5</v>
      </c>
      <c r="F26" s="10">
        <v>91.750778504180701</v>
      </c>
      <c r="G26" s="10">
        <v>105.727421652392</v>
      </c>
      <c r="H26" s="10">
        <v>119.265060615528</v>
      </c>
      <c r="I26" s="10">
        <v>19.190645214762799</v>
      </c>
      <c r="J26" s="10">
        <v>25.977223493076799</v>
      </c>
      <c r="K26" s="10">
        <v>33.138708885147999</v>
      </c>
      <c r="L26" s="10">
        <v>40.537150023199203</v>
      </c>
      <c r="M26" s="10">
        <v>48.093347842039599</v>
      </c>
      <c r="Q26">
        <f>H34</f>
        <v>-3993.4740525816019</v>
      </c>
      <c r="R26">
        <f t="shared" si="0"/>
        <v>3993.4740525816019</v>
      </c>
      <c r="S26" s="95">
        <f>$R$51</f>
        <v>3968.8370189222896</v>
      </c>
      <c r="T26" s="95" t="s">
        <v>162</v>
      </c>
      <c r="U26" s="5">
        <f>$R$57</f>
        <v>4068.9130754407811</v>
      </c>
      <c r="V26" s="5" t="s">
        <v>164</v>
      </c>
      <c r="W26" s="18">
        <f>U26-U25</f>
        <v>2.484397523059215</v>
      </c>
      <c r="X26" s="5">
        <f>$R$57</f>
        <v>4068.9130754407811</v>
      </c>
      <c r="Y26" s="5" t="s">
        <v>164</v>
      </c>
      <c r="Z26">
        <f t="shared" si="2"/>
        <v>2.484397523059215</v>
      </c>
      <c r="AA26" s="5">
        <v>4126.9130754407815</v>
      </c>
      <c r="AC26">
        <f t="shared" ref="AC26:AC27" si="8">ABS($AA$26-AA26)</f>
        <v>0</v>
      </c>
    </row>
    <row r="27" spans="1:29" x14ac:dyDescent="0.55000000000000004">
      <c r="D27" s="2">
        <v>-1</v>
      </c>
      <c r="E27" s="10">
        <v>-5020.2998688990901</v>
      </c>
      <c r="F27" s="13">
        <f t="shared" ref="F27:M34" si="9">F$9-$E27 +$A$23</f>
        <v>4020.0506474032709</v>
      </c>
      <c r="G27" s="6">
        <f t="shared" si="9"/>
        <v>4034.0272905514821</v>
      </c>
      <c r="H27" s="14">
        <f t="shared" si="9"/>
        <v>4047.5649295146177</v>
      </c>
      <c r="I27" s="6">
        <f t="shared" si="9"/>
        <v>3947.4905141138534</v>
      </c>
      <c r="J27" s="15">
        <f t="shared" si="9"/>
        <v>3954.2770923921671</v>
      </c>
      <c r="K27" s="6">
        <f t="shared" si="9"/>
        <v>3961.4385777842381</v>
      </c>
      <c r="L27" s="16">
        <f t="shared" si="9"/>
        <v>3968.8370189222896</v>
      </c>
      <c r="M27" s="6">
        <f t="shared" si="9"/>
        <v>3976.3932167411294</v>
      </c>
      <c r="Q27">
        <f>I27</f>
        <v>3947.4905141138534</v>
      </c>
      <c r="R27">
        <f t="shared" si="0"/>
        <v>3947.4905141138534</v>
      </c>
      <c r="S27" s="7">
        <f>$R$53</f>
        <v>3975.4228754871792</v>
      </c>
      <c r="T27" s="7" t="s">
        <v>163</v>
      </c>
      <c r="U27" s="5">
        <f>$R$48</f>
        <v>4073.0199373523719</v>
      </c>
      <c r="V27" s="5" t="s">
        <v>161</v>
      </c>
      <c r="W27" s="119">
        <f>U27-U26</f>
        <v>4.1068619115908405</v>
      </c>
      <c r="X27" s="5">
        <f>$R$48</f>
        <v>4073.0199373523719</v>
      </c>
      <c r="Y27" s="5" t="s">
        <v>161</v>
      </c>
      <c r="Z27">
        <f t="shared" si="2"/>
        <v>4.1068619115908405</v>
      </c>
      <c r="AA27" s="5">
        <v>4131.0199373523719</v>
      </c>
      <c r="AC27">
        <f t="shared" si="8"/>
        <v>4.1068619115903857</v>
      </c>
    </row>
    <row r="28" spans="1:29" x14ac:dyDescent="0.55000000000000004">
      <c r="A28" s="9" t="s">
        <v>2</v>
      </c>
      <c r="B28" s="9">
        <v>1</v>
      </c>
      <c r="C28" s="2" t="s">
        <v>8</v>
      </c>
      <c r="D28" s="2">
        <v>0</v>
      </c>
      <c r="E28" s="10">
        <v>-5023.5941462375204</v>
      </c>
      <c r="F28" s="6">
        <f t="shared" si="9"/>
        <v>4023.3449247417011</v>
      </c>
      <c r="G28" s="13">
        <f t="shared" si="9"/>
        <v>4037.3215678899123</v>
      </c>
      <c r="H28" s="6">
        <f t="shared" si="9"/>
        <v>4050.8592068530488</v>
      </c>
      <c r="I28" s="16">
        <f t="shared" si="9"/>
        <v>3950.7847914522836</v>
      </c>
      <c r="J28" s="6">
        <f t="shared" si="9"/>
        <v>3957.5713697305973</v>
      </c>
      <c r="K28" s="15">
        <f t="shared" si="9"/>
        <v>3964.7328551226683</v>
      </c>
      <c r="L28" s="6">
        <f t="shared" si="9"/>
        <v>3972.1312962607199</v>
      </c>
      <c r="M28" s="16">
        <f t="shared" si="9"/>
        <v>3979.6874940795597</v>
      </c>
      <c r="Q28">
        <f>I28</f>
        <v>3950.7847914522836</v>
      </c>
      <c r="R28" s="95">
        <f t="shared" si="0"/>
        <v>3950.7847914522836</v>
      </c>
      <c r="S28" s="14">
        <f>$R$55</f>
        <v>4062.327218875891</v>
      </c>
      <c r="T28" s="14" t="s">
        <v>136</v>
      </c>
      <c r="U28" s="5">
        <f>$R$39</f>
        <v>4076.8871454060131</v>
      </c>
      <c r="V28" s="5" t="s">
        <v>159</v>
      </c>
      <c r="W28" s="119">
        <f>U28-U27</f>
        <v>3.8672080536412068</v>
      </c>
      <c r="X28" s="5">
        <f>$R$39</f>
        <v>4076.8871454060131</v>
      </c>
      <c r="Y28" s="5" t="s">
        <v>159</v>
      </c>
      <c r="Z28">
        <f t="shared" si="2"/>
        <v>3.8672080536412068</v>
      </c>
      <c r="AA28" s="5">
        <v>4134.8871454060136</v>
      </c>
      <c r="AB28">
        <f>ABS($AA$28-AA28)</f>
        <v>0</v>
      </c>
    </row>
    <row r="29" spans="1:29" x14ac:dyDescent="0.55000000000000004">
      <c r="D29" s="2">
        <v>1</v>
      </c>
      <c r="E29" s="10">
        <v>-5026.8857254639797</v>
      </c>
      <c r="F29" s="14">
        <f t="shared" si="9"/>
        <v>4026.6365039681605</v>
      </c>
      <c r="G29" s="6">
        <f t="shared" si="9"/>
        <v>4040.6131471163717</v>
      </c>
      <c r="H29" s="13">
        <f t="shared" si="9"/>
        <v>4054.1507860795082</v>
      </c>
      <c r="I29" s="17">
        <f t="shared" si="9"/>
        <v>3954.0763706787429</v>
      </c>
      <c r="J29" s="16">
        <f t="shared" si="9"/>
        <v>3960.8629489570567</v>
      </c>
      <c r="K29" s="17">
        <f t="shared" si="9"/>
        <v>3968.0244343491277</v>
      </c>
      <c r="L29" s="15">
        <f t="shared" si="9"/>
        <v>3975.4228754871792</v>
      </c>
      <c r="M29" s="17">
        <f t="shared" si="9"/>
        <v>3982.979073306019</v>
      </c>
      <c r="Q29">
        <f>I29</f>
        <v>3954.0763706787429</v>
      </c>
      <c r="R29">
        <f t="shared" si="0"/>
        <v>3954.0763706787429</v>
      </c>
      <c r="S29" s="5">
        <f>$R$57</f>
        <v>4068.9130754407811</v>
      </c>
      <c r="T29" s="5" t="s">
        <v>164</v>
      </c>
      <c r="U29" s="14">
        <f>$R$50</f>
        <v>4079.6004043119819</v>
      </c>
      <c r="V29" s="14" t="s">
        <v>132</v>
      </c>
      <c r="W29" s="18">
        <f>U29-U28</f>
        <v>2.7132589059688144</v>
      </c>
      <c r="X29" s="14">
        <f>$R$50</f>
        <v>4079.6004043119819</v>
      </c>
      <c r="Y29" s="14" t="s">
        <v>132</v>
      </c>
      <c r="Z29">
        <f t="shared" si="2"/>
        <v>2.7132589059688144</v>
      </c>
      <c r="AA29" s="14">
        <v>4137.6004043119819</v>
      </c>
      <c r="AB29">
        <f>ABS($AA$28-AA29)</f>
        <v>2.7132589059683596</v>
      </c>
      <c r="AC29">
        <f>ABS($AA$30-AA29)</f>
        <v>0.77633727612465009</v>
      </c>
    </row>
    <row r="30" spans="1:29" x14ac:dyDescent="0.55000000000000004">
      <c r="D30" s="2">
        <v>-2</v>
      </c>
      <c r="E30" s="10">
        <v>3007.5673868028698</v>
      </c>
      <c r="F30" s="6">
        <f t="shared" si="9"/>
        <v>-4007.8166082986891</v>
      </c>
      <c r="G30" s="16">
        <f t="shared" si="9"/>
        <v>-3993.8399651504778</v>
      </c>
      <c r="H30" s="6">
        <f t="shared" si="9"/>
        <v>-3980.3023261873418</v>
      </c>
      <c r="I30" s="19">
        <f t="shared" si="9"/>
        <v>-4080.3767415881071</v>
      </c>
      <c r="J30" s="6">
        <f t="shared" si="9"/>
        <v>-4073.5901633097928</v>
      </c>
      <c r="K30" s="18">
        <f t="shared" si="9"/>
        <v>-4066.4286779177219</v>
      </c>
      <c r="L30" s="17">
        <f t="shared" si="9"/>
        <v>-4059.0302367796708</v>
      </c>
      <c r="M30" s="17">
        <f t="shared" si="9"/>
        <v>-4051.4740389608301</v>
      </c>
      <c r="N30" t="s">
        <v>170</v>
      </c>
      <c r="Q30">
        <f>I30</f>
        <v>-4080.3767415881071</v>
      </c>
      <c r="R30" s="5">
        <f t="shared" si="0"/>
        <v>4080.3767415881071</v>
      </c>
      <c r="S30" s="95">
        <f>$R$60</f>
        <v>3979.6874940795597</v>
      </c>
      <c r="T30" s="95" t="s">
        <v>165</v>
      </c>
      <c r="U30" s="5">
        <f>$R$30</f>
        <v>4080.3767415881071</v>
      </c>
      <c r="V30" s="5" t="s">
        <v>156</v>
      </c>
      <c r="W30" s="124">
        <f>U30-U29</f>
        <v>0.77633727612510484</v>
      </c>
      <c r="X30" s="5">
        <f>$R$30</f>
        <v>4080.3767415881071</v>
      </c>
      <c r="Y30" s="5" t="s">
        <v>156</v>
      </c>
      <c r="Z30">
        <f t="shared" si="2"/>
        <v>0.77633727612510484</v>
      </c>
      <c r="AA30" s="5">
        <v>4138.3767415881066</v>
      </c>
      <c r="AC30">
        <f t="shared" ref="AC30:AC31" si="10">ABS($AA$30-AA30)</f>
        <v>0</v>
      </c>
    </row>
    <row r="31" spans="1:29" x14ac:dyDescent="0.55000000000000004">
      <c r="D31" s="2">
        <v>-1</v>
      </c>
      <c r="E31" s="10">
        <v>3010.8643688990901</v>
      </c>
      <c r="F31" s="15">
        <f t="shared" si="9"/>
        <v>-4011.1135903949094</v>
      </c>
      <c r="G31" s="6">
        <f t="shared" si="9"/>
        <v>-3997.1369472466981</v>
      </c>
      <c r="H31" s="16">
        <f t="shared" si="9"/>
        <v>-3983.5993082835621</v>
      </c>
      <c r="I31" s="17">
        <f t="shared" si="9"/>
        <v>-4083.6737236843273</v>
      </c>
      <c r="J31" s="19">
        <f t="shared" si="9"/>
        <v>-4076.8871454060131</v>
      </c>
      <c r="K31" s="6">
        <f t="shared" si="9"/>
        <v>-4069.7256600139422</v>
      </c>
      <c r="L31" s="18">
        <f t="shared" si="9"/>
        <v>-4062.327218875891</v>
      </c>
      <c r="M31" s="17">
        <f t="shared" si="9"/>
        <v>-4054.7710210570503</v>
      </c>
      <c r="N31" t="s">
        <v>175</v>
      </c>
      <c r="Q31">
        <f>I31</f>
        <v>-4083.6737236843273</v>
      </c>
      <c r="R31">
        <f t="shared" si="0"/>
        <v>4083.6737236843273</v>
      </c>
      <c r="S31" s="14">
        <f>$R$64</f>
        <v>4058.0652983954801</v>
      </c>
      <c r="T31" s="14" t="s">
        <v>137</v>
      </c>
      <c r="U31" s="14">
        <f>$R$41</f>
        <v>4083.4730019709032</v>
      </c>
      <c r="V31" s="14" t="s">
        <v>133</v>
      </c>
      <c r="W31">
        <f>U31-U30</f>
        <v>3.0962603827961175</v>
      </c>
      <c r="X31" s="14">
        <f>$R$41</f>
        <v>4083.4730019709032</v>
      </c>
      <c r="Y31" s="14" t="s">
        <v>133</v>
      </c>
      <c r="Z31">
        <f t="shared" si="2"/>
        <v>3.0962603827961175</v>
      </c>
      <c r="AA31" s="14">
        <v>4141.4730019709032</v>
      </c>
      <c r="AC31">
        <f t="shared" si="10"/>
        <v>3.0962603827965722</v>
      </c>
    </row>
    <row r="32" spans="1:29" x14ac:dyDescent="0.55000000000000004">
      <c r="A32" s="9" t="s">
        <v>2</v>
      </c>
      <c r="B32" s="9">
        <v>2</v>
      </c>
      <c r="C32" s="2" t="s">
        <v>8</v>
      </c>
      <c r="D32" s="2">
        <v>0</v>
      </c>
      <c r="E32" s="10">
        <v>3014.1586462375199</v>
      </c>
      <c r="F32" s="17">
        <f t="shared" si="9"/>
        <v>-4014.4078677333391</v>
      </c>
      <c r="G32" s="15">
        <f t="shared" si="9"/>
        <v>-4000.4312245851279</v>
      </c>
      <c r="H32" s="17">
        <f t="shared" si="9"/>
        <v>-3986.8935856219919</v>
      </c>
      <c r="I32" s="18">
        <f t="shared" si="9"/>
        <v>-4086.9680010227571</v>
      </c>
      <c r="J32" s="6">
        <f t="shared" si="9"/>
        <v>-4080.1814227444429</v>
      </c>
      <c r="K32" s="19">
        <f t="shared" si="9"/>
        <v>-4073.0199373523719</v>
      </c>
      <c r="L32" s="6">
        <f t="shared" si="9"/>
        <v>-4065.6214962143208</v>
      </c>
      <c r="M32" s="18">
        <f t="shared" si="9"/>
        <v>-4058.0652983954801</v>
      </c>
      <c r="Q32">
        <f>I32</f>
        <v>-4086.9680010227571</v>
      </c>
      <c r="R32" s="14">
        <f t="shared" si="0"/>
        <v>4086.9680010227571</v>
      </c>
      <c r="S32" s="5">
        <f>$R$66</f>
        <v>4064.6457653550901</v>
      </c>
      <c r="T32" s="5" t="s">
        <v>166</v>
      </c>
      <c r="U32" s="14">
        <f>$R$32</f>
        <v>4086.9680010227571</v>
      </c>
      <c r="V32" s="14" t="s">
        <v>134</v>
      </c>
      <c r="W32" s="120">
        <f t="shared" si="1"/>
        <v>3.494999051853938</v>
      </c>
      <c r="X32" s="14">
        <f>$R$32</f>
        <v>4086.9680010227571</v>
      </c>
      <c r="Y32" s="14" t="s">
        <v>134</v>
      </c>
      <c r="Z32">
        <f t="shared" si="2"/>
        <v>3.494999051853938</v>
      </c>
      <c r="AA32" s="14">
        <v>4144.9680010227567</v>
      </c>
    </row>
    <row r="33" spans="4:25" x14ac:dyDescent="0.55000000000000004">
      <c r="D33" s="2">
        <v>1</v>
      </c>
      <c r="E33" s="10">
        <v>3017.4502254639801</v>
      </c>
      <c r="F33" s="16">
        <f t="shared" si="9"/>
        <v>-4017.6994469597994</v>
      </c>
      <c r="G33" s="6">
        <f t="shared" si="9"/>
        <v>-4003.7228038115882</v>
      </c>
      <c r="H33" s="15">
        <f t="shared" si="9"/>
        <v>-3990.1851648484521</v>
      </c>
      <c r="I33" s="17">
        <f t="shared" si="9"/>
        <v>-4090.2595802492174</v>
      </c>
      <c r="J33" s="18">
        <f t="shared" si="9"/>
        <v>-4083.4730019709032</v>
      </c>
      <c r="K33" s="6">
        <f t="shared" si="9"/>
        <v>-4076.3115165788322</v>
      </c>
      <c r="L33" s="19">
        <f t="shared" si="9"/>
        <v>-4068.9130754407811</v>
      </c>
      <c r="M33" s="17">
        <f t="shared" si="9"/>
        <v>-4061.3568776219404</v>
      </c>
      <c r="Q33">
        <f>I33</f>
        <v>-4090.2595802492174</v>
      </c>
      <c r="R33">
        <f t="shared" si="0"/>
        <v>4090.2595802492174</v>
      </c>
      <c r="W33" s="25" t="s">
        <v>174</v>
      </c>
    </row>
    <row r="34" spans="4:25" x14ac:dyDescent="0.55000000000000004">
      <c r="D34" s="2">
        <v>2</v>
      </c>
      <c r="E34" s="10">
        <v>3020.7391131971299</v>
      </c>
      <c r="F34" s="17">
        <f t="shared" si="9"/>
        <v>-4020.9883346929491</v>
      </c>
      <c r="G34" s="16">
        <f t="shared" si="9"/>
        <v>-4007.0116915447379</v>
      </c>
      <c r="H34" s="17">
        <f t="shared" si="9"/>
        <v>-3993.4740525816019</v>
      </c>
      <c r="I34" s="17">
        <f t="shared" si="9"/>
        <v>-4093.5484679823671</v>
      </c>
      <c r="J34" s="17">
        <f t="shared" si="9"/>
        <v>-4086.7618897040529</v>
      </c>
      <c r="K34" s="18">
        <f t="shared" si="9"/>
        <v>-4079.6004043119819</v>
      </c>
      <c r="L34" s="6">
        <f t="shared" si="9"/>
        <v>-4072.2019631739308</v>
      </c>
      <c r="M34" s="19">
        <f t="shared" si="9"/>
        <v>-4064.6457653550901</v>
      </c>
      <c r="Q34">
        <f>I34</f>
        <v>-4093.5484679823671</v>
      </c>
      <c r="R34">
        <f t="shared" si="0"/>
        <v>4093.5484679823671</v>
      </c>
      <c r="V34" s="14" t="s">
        <v>171</v>
      </c>
      <c r="W34" s="14"/>
      <c r="X34" s="14"/>
      <c r="Y34" s="14"/>
    </row>
    <row r="35" spans="4:25" x14ac:dyDescent="0.55000000000000004">
      <c r="D35" s="6"/>
      <c r="E35" s="6"/>
      <c r="F35" s="17"/>
      <c r="G35" s="16"/>
      <c r="H35" s="17"/>
      <c r="I35" s="17"/>
      <c r="J35" s="17"/>
      <c r="K35" s="17" t="s">
        <v>169</v>
      </c>
      <c r="L35" s="6"/>
      <c r="M35" s="17"/>
      <c r="Q35">
        <f>J27</f>
        <v>3954.2770923921671</v>
      </c>
      <c r="R35" s="7">
        <f t="shared" si="0"/>
        <v>3954.2770923921671</v>
      </c>
      <c r="T35" t="s">
        <v>177</v>
      </c>
      <c r="V35" s="116" t="s">
        <v>172</v>
      </c>
      <c r="W35" s="116"/>
      <c r="X35" s="116"/>
      <c r="Y35" s="116"/>
    </row>
    <row r="36" spans="4:25" x14ac:dyDescent="0.55000000000000004">
      <c r="E36" t="s">
        <v>83</v>
      </c>
      <c r="H36" t="s">
        <v>80</v>
      </c>
      <c r="K36" t="s">
        <v>176</v>
      </c>
      <c r="Q36">
        <f>J28</f>
        <v>3957.5713697305973</v>
      </c>
      <c r="R36">
        <f t="shared" si="0"/>
        <v>3957.5713697305973</v>
      </c>
      <c r="V36" s="121" t="s">
        <v>173</v>
      </c>
      <c r="W36" s="121"/>
      <c r="X36" s="121"/>
      <c r="Y36" s="121"/>
    </row>
    <row r="37" spans="4:25" x14ac:dyDescent="0.55000000000000004">
      <c r="E37" s="25"/>
      <c r="F37" s="26" t="s">
        <v>56</v>
      </c>
      <c r="G37" s="26" t="s">
        <v>6</v>
      </c>
      <c r="H37" s="37">
        <v>-1092</v>
      </c>
      <c r="I37" s="25"/>
      <c r="J37" s="25"/>
      <c r="K37" s="37">
        <v>-1091</v>
      </c>
      <c r="L37" s="25"/>
      <c r="M37" s="37">
        <v>-1040</v>
      </c>
      <c r="Q37">
        <f>J29</f>
        <v>3960.8629489570567</v>
      </c>
      <c r="R37" s="95">
        <f t="shared" si="0"/>
        <v>3960.8629489570567</v>
      </c>
      <c r="V37" s="95" t="s">
        <v>171</v>
      </c>
    </row>
    <row r="38" spans="4:25" x14ac:dyDescent="0.55000000000000004">
      <c r="E38" s="25">
        <f>F27</f>
        <v>4020.0506474032709</v>
      </c>
      <c r="F38" s="25">
        <f t="shared" ref="F38:F67" si="11">ABS(E38)</f>
        <v>4020.0506474032709</v>
      </c>
      <c r="G38" s="25"/>
      <c r="H38" s="25">
        <v>3950.7847914522836</v>
      </c>
      <c r="I38" s="25"/>
      <c r="J38" s="25"/>
      <c r="K38" s="25">
        <v>3951.7847914522836</v>
      </c>
      <c r="L38" s="25"/>
      <c r="M38" s="25">
        <v>3931.5993082835621</v>
      </c>
      <c r="Q38">
        <f>J30</f>
        <v>-4073.5901633097928</v>
      </c>
      <c r="R38">
        <f t="shared" si="0"/>
        <v>4073.5901633097928</v>
      </c>
      <c r="T38" t="s">
        <v>178</v>
      </c>
      <c r="V38" s="119" t="s">
        <v>172</v>
      </c>
    </row>
    <row r="39" spans="4:25" x14ac:dyDescent="0.55000000000000004">
      <c r="E39" s="25">
        <f>G28</f>
        <v>4037.3215678899123</v>
      </c>
      <c r="F39" s="25">
        <f t="shared" si="11"/>
        <v>4037.3215678899123</v>
      </c>
      <c r="G39" s="25"/>
      <c r="H39" s="25">
        <v>3954.2770923921671</v>
      </c>
      <c r="I39" s="25"/>
      <c r="J39" s="25"/>
      <c r="K39" s="25">
        <v>3955.2770923921671</v>
      </c>
      <c r="L39" s="25"/>
      <c r="M39" s="25">
        <v>3938.1851648484521</v>
      </c>
      <c r="Q39">
        <f>J31</f>
        <v>-4076.8871454060131</v>
      </c>
      <c r="R39" s="5">
        <f t="shared" si="0"/>
        <v>4076.8871454060131</v>
      </c>
      <c r="V39" s="120" t="s">
        <v>173</v>
      </c>
    </row>
    <row r="40" spans="4:25" x14ac:dyDescent="0.55000000000000004">
      <c r="E40" s="25">
        <f>H29</f>
        <v>4054.1507860795082</v>
      </c>
      <c r="F40" s="25">
        <f t="shared" si="11"/>
        <v>4054.1507860795082</v>
      </c>
      <c r="G40" s="25"/>
      <c r="H40" s="25">
        <v>3960.8629489570567</v>
      </c>
      <c r="I40" s="25"/>
      <c r="J40" s="25"/>
      <c r="K40" s="25">
        <v>3961.8629489570567</v>
      </c>
      <c r="L40" s="25"/>
      <c r="M40" s="25">
        <v>3941.8399651504778</v>
      </c>
      <c r="Q40">
        <f>J32</f>
        <v>-4080.1814227444429</v>
      </c>
      <c r="R40">
        <f t="shared" si="0"/>
        <v>4080.1814227444429</v>
      </c>
    </row>
    <row r="41" spans="4:25" x14ac:dyDescent="0.55000000000000004">
      <c r="E41" s="25">
        <f>I30</f>
        <v>-4080.3767415881071</v>
      </c>
      <c r="F41" s="25">
        <f t="shared" si="11"/>
        <v>4080.3767415881071</v>
      </c>
      <c r="G41" s="25"/>
      <c r="H41" s="25">
        <v>3964.7328551226683</v>
      </c>
      <c r="I41" s="25"/>
      <c r="J41" s="25"/>
      <c r="K41" s="25">
        <v>3965.7328551226683</v>
      </c>
      <c r="L41" s="25"/>
      <c r="M41" s="25">
        <v>3948.4312245851279</v>
      </c>
      <c r="Q41">
        <f>J33</f>
        <v>-4083.4730019709032</v>
      </c>
      <c r="R41" s="14">
        <f t="shared" si="0"/>
        <v>4083.4730019709032</v>
      </c>
    </row>
    <row r="42" spans="4:25" x14ac:dyDescent="0.55000000000000004">
      <c r="E42" s="25">
        <f>J31</f>
        <v>-4076.8871454060131</v>
      </c>
      <c r="F42" s="25">
        <f t="shared" si="11"/>
        <v>4076.8871454060131</v>
      </c>
      <c r="G42" s="25"/>
      <c r="H42" s="25">
        <v>3968.8370189222896</v>
      </c>
      <c r="I42" s="25"/>
      <c r="J42" s="25"/>
      <c r="K42" s="25">
        <v>3969.8370189222896</v>
      </c>
      <c r="L42" s="25"/>
      <c r="M42" s="25">
        <v>3955.0116915447379</v>
      </c>
      <c r="Q42">
        <f>J34</f>
        <v>-4086.7618897040529</v>
      </c>
      <c r="R42">
        <f t="shared" si="0"/>
        <v>4086.7618897040529</v>
      </c>
    </row>
    <row r="43" spans="4:25" x14ac:dyDescent="0.55000000000000004">
      <c r="E43" s="25">
        <f>K32</f>
        <v>-4073.0199373523719</v>
      </c>
      <c r="F43" s="25">
        <f t="shared" si="11"/>
        <v>4073.0199373523719</v>
      </c>
      <c r="G43" s="25"/>
      <c r="H43" s="25">
        <v>3975.4228754871792</v>
      </c>
      <c r="I43" s="25"/>
      <c r="J43" s="25"/>
      <c r="K43" s="25">
        <v>3976.4228754871792</v>
      </c>
      <c r="L43" s="25"/>
      <c r="M43" s="25">
        <v>3959.1135903949094</v>
      </c>
      <c r="Q43">
        <f>K27</f>
        <v>3961.4385777842381</v>
      </c>
      <c r="R43">
        <f t="shared" si="0"/>
        <v>3961.4385777842381</v>
      </c>
    </row>
    <row r="44" spans="4:25" x14ac:dyDescent="0.55000000000000004">
      <c r="E44" s="25">
        <f>L33</f>
        <v>-4068.9130754407811</v>
      </c>
      <c r="F44" s="25">
        <f t="shared" si="11"/>
        <v>4068.9130754407811</v>
      </c>
      <c r="G44" s="25"/>
      <c r="H44" s="25">
        <v>3979.6874940795597</v>
      </c>
      <c r="I44" s="25"/>
      <c r="J44" s="25"/>
      <c r="K44" s="25">
        <v>3980.6874940795597</v>
      </c>
      <c r="L44" s="25"/>
      <c r="M44" s="25">
        <v>3965.6994469597994</v>
      </c>
      <c r="Q44">
        <f>K28</f>
        <v>3964.7328551226683</v>
      </c>
      <c r="R44" s="7">
        <f t="shared" si="0"/>
        <v>3964.7328551226683</v>
      </c>
    </row>
    <row r="45" spans="4:25" x14ac:dyDescent="0.55000000000000004">
      <c r="E45" s="25">
        <f>M34</f>
        <v>-4064.6457653550901</v>
      </c>
      <c r="F45" s="25">
        <f t="shared" si="11"/>
        <v>4064.6457653550901</v>
      </c>
      <c r="G45" s="25"/>
      <c r="H45" s="25">
        <v>3983.5993082835621</v>
      </c>
      <c r="I45" s="25"/>
      <c r="J45" s="25"/>
      <c r="K45" s="25">
        <v>3982.5993082835621</v>
      </c>
      <c r="L45" s="25"/>
      <c r="M45" s="25">
        <v>4002.7847914522836</v>
      </c>
      <c r="Q45">
        <f>K29</f>
        <v>3968.0244343491277</v>
      </c>
      <c r="R45">
        <f t="shared" si="0"/>
        <v>3968.0244343491277</v>
      </c>
    </row>
    <row r="46" spans="4:25" x14ac:dyDescent="0.55000000000000004">
      <c r="E46" s="25">
        <f>I28</f>
        <v>3950.7847914522836</v>
      </c>
      <c r="F46" s="25">
        <f t="shared" si="11"/>
        <v>3950.7847914522836</v>
      </c>
      <c r="G46" s="25"/>
      <c r="H46" s="25">
        <v>3990.1851648484521</v>
      </c>
      <c r="I46" s="25"/>
      <c r="J46" s="25"/>
      <c r="K46" s="25">
        <v>3989.1851648484521</v>
      </c>
      <c r="L46" s="25"/>
      <c r="M46" s="25">
        <v>4006.0652983954801</v>
      </c>
      <c r="Q46">
        <f>K30</f>
        <v>-4066.4286779177219</v>
      </c>
      <c r="R46" s="14">
        <f t="shared" si="0"/>
        <v>4066.4286779177219</v>
      </c>
    </row>
    <row r="47" spans="4:25" x14ac:dyDescent="0.55000000000000004">
      <c r="E47" s="25">
        <f>J27</f>
        <v>3954.2770923921671</v>
      </c>
      <c r="F47" s="25">
        <f t="shared" si="11"/>
        <v>3954.2770923921671</v>
      </c>
      <c r="G47" s="25"/>
      <c r="H47" s="25">
        <v>3993.8399651504778</v>
      </c>
      <c r="I47" s="25"/>
      <c r="J47" s="25"/>
      <c r="K47" s="25">
        <v>3992.8399651504778</v>
      </c>
      <c r="L47" s="25"/>
      <c r="M47" s="25">
        <v>4006.2770923921671</v>
      </c>
      <c r="Q47">
        <f>K31</f>
        <v>-4069.7256600139422</v>
      </c>
      <c r="R47">
        <f t="shared" si="0"/>
        <v>4069.7256600139422</v>
      </c>
    </row>
    <row r="48" spans="4:25" x14ac:dyDescent="0.55000000000000004">
      <c r="E48" s="25">
        <f>J29</f>
        <v>3960.8629489570567</v>
      </c>
      <c r="F48" s="25">
        <f t="shared" si="11"/>
        <v>3960.8629489570567</v>
      </c>
      <c r="G48" s="25" t="s">
        <v>36</v>
      </c>
      <c r="H48" s="27">
        <v>4000.4312245851279</v>
      </c>
      <c r="I48" s="25"/>
      <c r="J48" s="25"/>
      <c r="K48" s="25">
        <v>3999.4312245851279</v>
      </c>
      <c r="L48" s="25" t="s">
        <v>22</v>
      </c>
      <c r="M48" s="28">
        <v>4010.327218875891</v>
      </c>
      <c r="Q48">
        <f>K32</f>
        <v>-4073.0199373523719</v>
      </c>
      <c r="R48" s="5">
        <f t="shared" si="0"/>
        <v>4073.0199373523719</v>
      </c>
    </row>
    <row r="49" spans="5:18" x14ac:dyDescent="0.55000000000000004">
      <c r="E49" s="25">
        <f>K28</f>
        <v>3964.7328551226683</v>
      </c>
      <c r="F49" s="25">
        <f t="shared" si="11"/>
        <v>3964.7328551226683</v>
      </c>
      <c r="G49" s="25" t="s">
        <v>37</v>
      </c>
      <c r="H49" s="29">
        <v>4007.0116915447379</v>
      </c>
      <c r="I49" s="25"/>
      <c r="J49" s="25"/>
      <c r="K49" s="25">
        <v>4006.0116915447379</v>
      </c>
      <c r="L49" s="25" t="s">
        <v>20</v>
      </c>
      <c r="M49" s="30">
        <v>4012.6457653550901</v>
      </c>
      <c r="Q49">
        <f>K33</f>
        <v>-4076.3115165788322</v>
      </c>
      <c r="R49">
        <f t="shared" si="0"/>
        <v>4076.3115165788322</v>
      </c>
    </row>
    <row r="50" spans="5:18" x14ac:dyDescent="0.55000000000000004">
      <c r="E50" s="25">
        <f>L27</f>
        <v>3968.8370189222896</v>
      </c>
      <c r="F50" s="25">
        <f t="shared" si="11"/>
        <v>3968.8370189222896</v>
      </c>
      <c r="G50" s="25" t="s">
        <v>34</v>
      </c>
      <c r="H50" s="27">
        <v>4011.1135903949094</v>
      </c>
      <c r="I50" s="25"/>
      <c r="J50" s="25"/>
      <c r="K50" s="25">
        <v>4010.1135903949094</v>
      </c>
      <c r="L50" s="25" t="s">
        <v>23</v>
      </c>
      <c r="M50" s="31">
        <v>4012.8629489570567</v>
      </c>
      <c r="Q50">
        <f>K34</f>
        <v>-4079.6004043119819</v>
      </c>
      <c r="R50" s="14">
        <f t="shared" si="0"/>
        <v>4079.6004043119819</v>
      </c>
    </row>
    <row r="51" spans="5:18" x14ac:dyDescent="0.55000000000000004">
      <c r="E51" s="25">
        <f>L29</f>
        <v>3975.4228754871792</v>
      </c>
      <c r="F51" s="25">
        <f t="shared" si="11"/>
        <v>3975.4228754871792</v>
      </c>
      <c r="G51" s="25" t="s">
        <v>46</v>
      </c>
      <c r="H51" s="29">
        <v>4017.6994469597994</v>
      </c>
      <c r="I51" s="25">
        <f>H52-H51</f>
        <v>2.3512004434714981</v>
      </c>
      <c r="J51" s="25" t="s">
        <v>26</v>
      </c>
      <c r="K51" s="29">
        <v>4016.6994469597994</v>
      </c>
      <c r="L51" s="25"/>
      <c r="M51" s="25">
        <v>4014.4286779177219</v>
      </c>
      <c r="Q51">
        <f>L27</f>
        <v>3968.8370189222896</v>
      </c>
      <c r="R51" s="95">
        <f t="shared" si="0"/>
        <v>3968.8370189222896</v>
      </c>
    </row>
    <row r="52" spans="5:18" x14ac:dyDescent="0.55000000000000004">
      <c r="E52" s="25">
        <f>M28</f>
        <v>3979.6874940795597</v>
      </c>
      <c r="F52" s="25">
        <f t="shared" si="11"/>
        <v>3979.6874940795597</v>
      </c>
      <c r="G52" s="25" t="s">
        <v>45</v>
      </c>
      <c r="H52" s="32">
        <v>4020.0506474032709</v>
      </c>
      <c r="I52" s="25"/>
      <c r="J52" s="25" t="s">
        <v>13</v>
      </c>
      <c r="K52" s="32">
        <v>4021.0506474032709</v>
      </c>
      <c r="L52" s="25" t="s">
        <v>15</v>
      </c>
      <c r="M52" s="27">
        <v>4016.7328551226683</v>
      </c>
      <c r="Q52">
        <f t="shared" ref="Q52:Q58" si="12">L28</f>
        <v>3972.1312962607199</v>
      </c>
      <c r="R52">
        <f t="shared" si="0"/>
        <v>3972.1312962607199</v>
      </c>
    </row>
    <row r="53" spans="5:18" x14ac:dyDescent="0.55000000000000004">
      <c r="E53" s="25">
        <f>F31</f>
        <v>-4011.1135903949094</v>
      </c>
      <c r="F53" s="25">
        <f t="shared" si="11"/>
        <v>4011.1135903949094</v>
      </c>
      <c r="G53" s="25"/>
      <c r="H53" s="25">
        <f>F66</f>
        <v>4026.6365039681605</v>
      </c>
      <c r="I53" s="25"/>
      <c r="J53" s="25"/>
      <c r="K53" s="25"/>
      <c r="L53" s="25"/>
      <c r="M53" s="25"/>
      <c r="Q53">
        <f t="shared" si="12"/>
        <v>3975.4228754871792</v>
      </c>
      <c r="R53" s="7">
        <f t="shared" si="0"/>
        <v>3975.4228754871792</v>
      </c>
    </row>
    <row r="54" spans="5:18" x14ac:dyDescent="0.55000000000000004">
      <c r="E54" s="25">
        <f>G30</f>
        <v>-3993.8399651504778</v>
      </c>
      <c r="F54" s="25">
        <f t="shared" si="11"/>
        <v>3993.8399651504778</v>
      </c>
      <c r="G54" s="25" t="s">
        <v>44</v>
      </c>
      <c r="H54" s="32">
        <v>4037.3215678899123</v>
      </c>
      <c r="I54" s="25"/>
      <c r="J54" s="25" t="s">
        <v>15</v>
      </c>
      <c r="K54" s="32">
        <v>4038.3215678899123</v>
      </c>
      <c r="L54" s="25" t="s">
        <v>19</v>
      </c>
      <c r="M54" s="30">
        <v>4016.9130754407811</v>
      </c>
      <c r="Q54">
        <f t="shared" si="12"/>
        <v>-4059.0302367796708</v>
      </c>
      <c r="R54">
        <f t="shared" si="0"/>
        <v>4059.0302367796708</v>
      </c>
    </row>
    <row r="55" spans="5:18" x14ac:dyDescent="0.55000000000000004">
      <c r="E55" s="25">
        <f>G32</f>
        <v>-4000.4312245851279</v>
      </c>
      <c r="F55" s="25">
        <f t="shared" si="11"/>
        <v>4000.4312245851279</v>
      </c>
      <c r="G55" s="25"/>
      <c r="H55" s="25">
        <f>F67</f>
        <v>4047.5649295146177</v>
      </c>
      <c r="I55" s="25"/>
      <c r="J55" s="25"/>
      <c r="K55" s="25"/>
      <c r="L55" s="25"/>
      <c r="M55" s="25"/>
      <c r="Q55">
        <f t="shared" si="12"/>
        <v>-4062.327218875891</v>
      </c>
      <c r="R55" s="14">
        <f t="shared" si="0"/>
        <v>4062.327218875891</v>
      </c>
    </row>
    <row r="56" spans="5:18" x14ac:dyDescent="0.55000000000000004">
      <c r="E56" s="25">
        <f>H31</f>
        <v>-3983.5993082835621</v>
      </c>
      <c r="F56" s="25">
        <f t="shared" si="11"/>
        <v>3983.5993082835621</v>
      </c>
      <c r="G56" s="25" t="s">
        <v>43</v>
      </c>
      <c r="H56" s="32">
        <v>4054.1507860795082</v>
      </c>
      <c r="I56" s="25"/>
      <c r="J56" s="25" t="s">
        <v>14</v>
      </c>
      <c r="K56" s="32">
        <v>4055.1507860795082</v>
      </c>
      <c r="L56" s="25" t="s">
        <v>24</v>
      </c>
      <c r="M56" s="29">
        <v>4020.8370189222896</v>
      </c>
      <c r="Q56">
        <f t="shared" si="12"/>
        <v>-4065.6214962143208</v>
      </c>
      <c r="R56">
        <f t="shared" si="0"/>
        <v>4065.6214962143208</v>
      </c>
    </row>
    <row r="57" spans="5:18" x14ac:dyDescent="0.55000000000000004">
      <c r="E57" s="25">
        <f>F33</f>
        <v>-4017.6994469597994</v>
      </c>
      <c r="F57" s="25">
        <f t="shared" si="11"/>
        <v>4017.6994469597994</v>
      </c>
      <c r="G57" s="25" t="s">
        <v>42</v>
      </c>
      <c r="H57" s="28">
        <v>4058.0652983954801</v>
      </c>
      <c r="I57" s="25">
        <f>H57-H56</f>
        <v>3.9145123159719333</v>
      </c>
      <c r="J57" s="25" t="s">
        <v>28</v>
      </c>
      <c r="K57" s="28">
        <v>4057.0652983954801</v>
      </c>
      <c r="L57" s="25" t="s">
        <v>18</v>
      </c>
      <c r="M57" s="30">
        <v>4021.0199373523719</v>
      </c>
      <c r="Q57">
        <f t="shared" si="12"/>
        <v>-4068.9130754407811</v>
      </c>
      <c r="R57" s="5">
        <f t="shared" si="0"/>
        <v>4068.9130754407811</v>
      </c>
    </row>
    <row r="58" spans="5:18" x14ac:dyDescent="0.55000000000000004">
      <c r="E58" s="25">
        <f>G34</f>
        <v>-4007.0116915447379</v>
      </c>
      <c r="F58" s="25">
        <f t="shared" si="11"/>
        <v>4007.0116915447379</v>
      </c>
      <c r="G58" s="25" t="s">
        <v>41</v>
      </c>
      <c r="H58" s="28">
        <v>4062.327218875891</v>
      </c>
      <c r="I58" s="25">
        <f>H59-H58</f>
        <v>2.3185464791990853</v>
      </c>
      <c r="J58" s="25" t="s">
        <v>29</v>
      </c>
      <c r="K58" s="28">
        <v>4061.327218875891</v>
      </c>
      <c r="L58" s="25" t="s">
        <v>17</v>
      </c>
      <c r="M58" s="30">
        <v>4024.8871454060131</v>
      </c>
      <c r="Q58">
        <f t="shared" si="12"/>
        <v>-4072.2019631739308</v>
      </c>
      <c r="R58">
        <f t="shared" si="0"/>
        <v>4072.2019631739308</v>
      </c>
    </row>
    <row r="59" spans="5:18" x14ac:dyDescent="0.55000000000000004">
      <c r="E59" s="25">
        <f>H33</f>
        <v>-3990.1851648484521</v>
      </c>
      <c r="F59" s="25">
        <f t="shared" si="11"/>
        <v>3990.1851648484521</v>
      </c>
      <c r="G59" s="33" t="s">
        <v>40</v>
      </c>
      <c r="H59" s="30">
        <v>4064.6457653550901</v>
      </c>
      <c r="I59" s="25"/>
      <c r="J59" s="25" t="s">
        <v>20</v>
      </c>
      <c r="K59" s="30">
        <v>4063.6457653550901</v>
      </c>
      <c r="L59" s="25" t="s">
        <v>14</v>
      </c>
      <c r="M59" s="27">
        <v>4027.4228754871792</v>
      </c>
      <c r="Q59">
        <f>M27</f>
        <v>3976.3932167411294</v>
      </c>
      <c r="R59">
        <f t="shared" si="0"/>
        <v>3976.3932167411294</v>
      </c>
    </row>
    <row r="60" spans="5:18" x14ac:dyDescent="0.55000000000000004">
      <c r="E60" s="25">
        <f>K30</f>
        <v>-4066.4286779177219</v>
      </c>
      <c r="F60" s="25">
        <f t="shared" si="11"/>
        <v>4066.4286779177219</v>
      </c>
      <c r="G60" s="25" t="s">
        <v>38</v>
      </c>
      <c r="H60" s="28">
        <v>4066.4286779177219</v>
      </c>
      <c r="I60" s="25">
        <f>H60-H59</f>
        <v>1.7829125626317364</v>
      </c>
      <c r="J60" s="25" t="s">
        <v>30</v>
      </c>
      <c r="K60" s="28">
        <v>4065.4286779177219</v>
      </c>
      <c r="L60" s="25" t="s">
        <v>25</v>
      </c>
      <c r="M60" s="28">
        <v>4027.6004043119819</v>
      </c>
      <c r="Q60">
        <f t="shared" ref="Q60:Q65" si="13">M28</f>
        <v>3979.6874940795597</v>
      </c>
      <c r="R60" s="95">
        <f t="shared" si="0"/>
        <v>3979.6874940795597</v>
      </c>
    </row>
    <row r="61" spans="5:18" x14ac:dyDescent="0.55000000000000004">
      <c r="E61" s="25">
        <f>L31</f>
        <v>-4062.327218875891</v>
      </c>
      <c r="F61" s="25">
        <f t="shared" si="11"/>
        <v>4062.327218875891</v>
      </c>
      <c r="G61" s="33" t="s">
        <v>35</v>
      </c>
      <c r="H61" s="30">
        <v>4068.9130754407811</v>
      </c>
      <c r="I61" s="25">
        <f>H61-H60</f>
        <v>2.484397523059215</v>
      </c>
      <c r="J61" s="25" t="s">
        <v>19</v>
      </c>
      <c r="K61" s="30">
        <v>4067.9130754407811</v>
      </c>
      <c r="L61" s="25" t="s">
        <v>16</v>
      </c>
      <c r="M61" s="30">
        <v>4028.3767415881071</v>
      </c>
      <c r="Q61">
        <f t="shared" si="13"/>
        <v>3982.979073306019</v>
      </c>
      <c r="R61">
        <f t="shared" si="0"/>
        <v>3982.979073306019</v>
      </c>
    </row>
    <row r="62" spans="5:18" x14ac:dyDescent="0.55000000000000004">
      <c r="E62" s="25">
        <f>M32</f>
        <v>-4058.0652983954801</v>
      </c>
      <c r="F62" s="25">
        <f t="shared" si="11"/>
        <v>4058.0652983954801</v>
      </c>
      <c r="G62" s="33" t="s">
        <v>36</v>
      </c>
      <c r="H62" s="30">
        <v>4073.0199373523719</v>
      </c>
      <c r="I62" s="25"/>
      <c r="J62" s="25" t="s">
        <v>18</v>
      </c>
      <c r="K62" s="30">
        <v>4072.0199373523719</v>
      </c>
      <c r="L62" s="25" t="s">
        <v>26</v>
      </c>
      <c r="M62" s="28">
        <v>4031.4730019709032</v>
      </c>
      <c r="Q62">
        <f t="shared" si="13"/>
        <v>-4051.4740389608301</v>
      </c>
      <c r="R62">
        <f t="shared" si="0"/>
        <v>4051.4740389608301</v>
      </c>
    </row>
    <row r="63" spans="5:18" x14ac:dyDescent="0.55000000000000004">
      <c r="E63" s="25">
        <f>I32</f>
        <v>-4086.9680010227571</v>
      </c>
      <c r="F63" s="25">
        <f t="shared" si="11"/>
        <v>4086.9680010227571</v>
      </c>
      <c r="G63" s="25" t="s">
        <v>34</v>
      </c>
      <c r="H63" s="30">
        <v>4076.8871454060131</v>
      </c>
      <c r="I63" s="25">
        <f>H64-H63</f>
        <v>2.7132589059688144</v>
      </c>
      <c r="J63" s="25" t="s">
        <v>17</v>
      </c>
      <c r="K63" s="30">
        <v>4075.8871454060131</v>
      </c>
      <c r="L63" s="25"/>
      <c r="M63" s="25">
        <v>4031.6874940795597</v>
      </c>
      <c r="Q63">
        <f t="shared" si="13"/>
        <v>-4054.7710210570503</v>
      </c>
      <c r="R63">
        <f t="shared" si="0"/>
        <v>4054.7710210570503</v>
      </c>
    </row>
    <row r="64" spans="5:18" x14ac:dyDescent="0.55000000000000004">
      <c r="E64" s="25">
        <f>J33</f>
        <v>-4083.4730019709032</v>
      </c>
      <c r="F64" s="25">
        <f t="shared" si="11"/>
        <v>4083.4730019709032</v>
      </c>
      <c r="G64" s="34" t="s">
        <v>37</v>
      </c>
      <c r="H64" s="35">
        <v>4079.6004043119819</v>
      </c>
      <c r="I64" s="25"/>
      <c r="J64" s="25" t="s">
        <v>25</v>
      </c>
      <c r="K64" s="28">
        <v>4078.6004043119819</v>
      </c>
      <c r="L64" s="25" t="s">
        <v>27</v>
      </c>
      <c r="M64" s="28">
        <v>4034.9680010227571</v>
      </c>
      <c r="O64" s="20"/>
      <c r="Q64">
        <f t="shared" si="13"/>
        <v>-4058.0652983954801</v>
      </c>
      <c r="R64" s="14">
        <f t="shared" si="0"/>
        <v>4058.0652983954801</v>
      </c>
    </row>
    <row r="65" spans="4:28" x14ac:dyDescent="0.55000000000000004">
      <c r="E65" s="25">
        <f>K34</f>
        <v>-4079.6004043119819</v>
      </c>
      <c r="F65" s="25">
        <f t="shared" si="11"/>
        <v>4079.6004043119819</v>
      </c>
      <c r="G65" s="25" t="s">
        <v>33</v>
      </c>
      <c r="H65" s="30">
        <v>4080.3767415881071</v>
      </c>
      <c r="I65" s="25">
        <f>H65-H64</f>
        <v>0.77633727612510484</v>
      </c>
      <c r="J65" s="25" t="s">
        <v>16</v>
      </c>
      <c r="K65" s="30">
        <v>4079.3767415881071</v>
      </c>
      <c r="L65" s="25" t="s">
        <v>21</v>
      </c>
      <c r="M65" s="32">
        <v>4072.0506474032709</v>
      </c>
      <c r="Q65">
        <f t="shared" si="13"/>
        <v>-4061.3568776219404</v>
      </c>
      <c r="R65">
        <f t="shared" si="0"/>
        <v>4061.3568776219404</v>
      </c>
    </row>
    <row r="66" spans="4:28" x14ac:dyDescent="0.55000000000000004">
      <c r="E66" s="25">
        <f>F29</f>
        <v>4026.6365039681605</v>
      </c>
      <c r="F66" s="25">
        <f t="shared" si="11"/>
        <v>4026.6365039681605</v>
      </c>
      <c r="G66" s="25" t="s">
        <v>32</v>
      </c>
      <c r="H66" s="28">
        <v>4083.4730019709032</v>
      </c>
      <c r="I66" s="25">
        <f>H66-H65</f>
        <v>3.0962603827961175</v>
      </c>
      <c r="J66" s="25" t="s">
        <v>26</v>
      </c>
      <c r="K66" s="28">
        <v>4082.4730019709032</v>
      </c>
      <c r="L66" s="25" t="s">
        <v>15</v>
      </c>
      <c r="M66" s="32">
        <v>4089.3215678899123</v>
      </c>
      <c r="Q66">
        <f>M34</f>
        <v>-4064.6457653550901</v>
      </c>
      <c r="R66" s="5">
        <f t="shared" si="0"/>
        <v>4064.6457653550901</v>
      </c>
    </row>
    <row r="67" spans="4:28" x14ac:dyDescent="0.55000000000000004">
      <c r="E67" s="25">
        <f>H27</f>
        <v>4047.5649295146177</v>
      </c>
      <c r="F67" s="25">
        <f t="shared" si="11"/>
        <v>4047.5649295146177</v>
      </c>
      <c r="G67" s="25" t="s">
        <v>39</v>
      </c>
      <c r="H67" s="28">
        <v>4086.9680010227571</v>
      </c>
      <c r="I67" s="25"/>
      <c r="J67" s="25"/>
      <c r="K67" s="36">
        <v>4085.9680010227571</v>
      </c>
      <c r="L67" s="25" t="s">
        <v>14</v>
      </c>
      <c r="M67" s="32">
        <v>4106.1507860795082</v>
      </c>
    </row>
    <row r="68" spans="4:28" x14ac:dyDescent="0.55000000000000004">
      <c r="H68" t="s">
        <v>64</v>
      </c>
    </row>
    <row r="69" spans="4:28" x14ac:dyDescent="0.55000000000000004">
      <c r="N69">
        <f>1/SQRT(3)</f>
        <v>0.57735026918962584</v>
      </c>
    </row>
    <row r="70" spans="4:28" x14ac:dyDescent="0.55000000000000004">
      <c r="J70">
        <f>SQRT(2*F75+1)</f>
        <v>1.7320508075688772</v>
      </c>
      <c r="N70">
        <f>1/SQRT(5)</f>
        <v>0.44721359549995793</v>
      </c>
    </row>
    <row r="71" spans="4:28" x14ac:dyDescent="0.55000000000000004">
      <c r="G71" t="s">
        <v>31</v>
      </c>
      <c r="L71" s="51" t="s">
        <v>52</v>
      </c>
      <c r="M71" s="26" t="s">
        <v>53</v>
      </c>
    </row>
    <row r="72" spans="4:28" x14ac:dyDescent="0.55000000000000004">
      <c r="K72" s="48"/>
      <c r="L72" s="50">
        <v>0.5</v>
      </c>
      <c r="M72" s="49">
        <v>2.5</v>
      </c>
      <c r="N72" t="s">
        <v>51</v>
      </c>
    </row>
    <row r="73" spans="4:28" x14ac:dyDescent="0.55000000000000004">
      <c r="E73" s="26" t="s">
        <v>2</v>
      </c>
      <c r="F73" s="26" t="s">
        <v>3</v>
      </c>
      <c r="G73" s="26" t="s">
        <v>8</v>
      </c>
      <c r="H73" s="26" t="s">
        <v>9</v>
      </c>
      <c r="I73" s="25"/>
      <c r="J73" s="25"/>
      <c r="K73" s="47" t="s">
        <v>47</v>
      </c>
      <c r="L73" s="26" t="s">
        <v>54</v>
      </c>
      <c r="M73" s="26" t="s">
        <v>55</v>
      </c>
      <c r="N73" s="26" t="s">
        <v>48</v>
      </c>
      <c r="O73" s="26" t="s">
        <v>49</v>
      </c>
      <c r="P73" s="26" t="s">
        <v>50</v>
      </c>
      <c r="Q73" s="25"/>
      <c r="S73" s="3" t="s">
        <v>57</v>
      </c>
      <c r="T73" s="92"/>
      <c r="U73" s="88"/>
      <c r="Z73" s="22"/>
      <c r="AA73" s="52" t="s">
        <v>57</v>
      </c>
    </row>
    <row r="74" spans="4:28" x14ac:dyDescent="0.55000000000000004">
      <c r="E74" s="25">
        <v>2</v>
      </c>
      <c r="F74" s="25">
        <v>1</v>
      </c>
      <c r="G74" s="25">
        <v>0</v>
      </c>
      <c r="H74" s="25">
        <v>0</v>
      </c>
      <c r="I74" s="25" t="s">
        <v>96</v>
      </c>
      <c r="J74" s="27">
        <v>4000.4312245851279</v>
      </c>
      <c r="K74" s="25">
        <v>0</v>
      </c>
      <c r="L74" s="25">
        <f>N69/10</f>
        <v>5.7735026918962581E-2</v>
      </c>
      <c r="M74" s="25">
        <f t="shared" ref="M74:M93" si="14">SQRT(2*F74+1)*L74*K74</f>
        <v>0</v>
      </c>
      <c r="N74" s="38"/>
      <c r="O74" s="38"/>
      <c r="P74" s="39"/>
      <c r="Q74" s="25">
        <v>1</v>
      </c>
      <c r="R74" s="27">
        <v>4000.4312245851279</v>
      </c>
      <c r="S74" s="25">
        <f t="shared" ref="S74:S90" si="15">R75-R74</f>
        <v>6.5804669596100211</v>
      </c>
      <c r="T74" s="25"/>
      <c r="U74" s="25"/>
      <c r="W74">
        <v>1</v>
      </c>
      <c r="X74">
        <v>1</v>
      </c>
      <c r="Y74">
        <v>1</v>
      </c>
      <c r="Z74" s="32">
        <v>4020.0506474032709</v>
      </c>
      <c r="AA74" s="25">
        <f t="shared" ref="AA74:AA80" si="16">Z75-Z74</f>
        <v>17.270920486641444</v>
      </c>
      <c r="AB74" t="s">
        <v>91</v>
      </c>
    </row>
    <row r="75" spans="4:28" x14ac:dyDescent="0.55000000000000004">
      <c r="E75" s="25">
        <v>2</v>
      </c>
      <c r="F75" s="25">
        <v>1</v>
      </c>
      <c r="G75" s="25">
        <v>2</v>
      </c>
      <c r="H75" s="25">
        <v>0</v>
      </c>
      <c r="I75" s="25" t="s">
        <v>97</v>
      </c>
      <c r="J75" s="29">
        <v>4007.0116915447379</v>
      </c>
      <c r="K75" s="25">
        <v>7.4499999999999997E-2</v>
      </c>
      <c r="L75" s="25">
        <f>N69/10</f>
        <v>5.7735026918962581E-2</v>
      </c>
      <c r="M75" s="25">
        <f t="shared" si="14"/>
        <v>7.45E-3</v>
      </c>
      <c r="N75" s="38"/>
      <c r="O75" s="40"/>
      <c r="P75" s="41"/>
      <c r="Q75" s="25">
        <f>Q74+1</f>
        <v>2</v>
      </c>
      <c r="R75" s="29">
        <v>4007.0116915447379</v>
      </c>
      <c r="S75" s="25">
        <f t="shared" si="15"/>
        <v>4.1018988501714375</v>
      </c>
      <c r="T75" s="25"/>
      <c r="U75" s="25"/>
      <c r="Y75">
        <v>2</v>
      </c>
      <c r="Z75" s="32">
        <v>4037.3215678899123</v>
      </c>
      <c r="AA75" s="25">
        <f t="shared" si="16"/>
        <v>16.829218189595849</v>
      </c>
      <c r="AB75" s="93" t="s">
        <v>92</v>
      </c>
    </row>
    <row r="76" spans="4:28" x14ac:dyDescent="0.55000000000000004">
      <c r="E76" s="25">
        <v>2</v>
      </c>
      <c r="F76" s="25">
        <v>1</v>
      </c>
      <c r="G76" s="25">
        <v>-1</v>
      </c>
      <c r="H76" s="25">
        <v>-1</v>
      </c>
      <c r="I76" s="25" t="s">
        <v>98</v>
      </c>
      <c r="J76" s="27">
        <v>4011.1135903949094</v>
      </c>
      <c r="K76" s="25">
        <v>0.15809999999999999</v>
      </c>
      <c r="L76" s="25">
        <f>N69/10</f>
        <v>5.7735026918962581E-2</v>
      </c>
      <c r="M76" s="25">
        <f t="shared" si="14"/>
        <v>1.5810000000000001E-2</v>
      </c>
      <c r="N76" s="40"/>
      <c r="O76" s="40"/>
      <c r="P76" s="41"/>
      <c r="Q76" s="25">
        <f>Q75+1</f>
        <v>3</v>
      </c>
      <c r="R76" s="27">
        <v>4011.1135903949094</v>
      </c>
      <c r="S76" s="25">
        <f t="shared" si="15"/>
        <v>6.5858565648900367</v>
      </c>
      <c r="T76" s="117"/>
      <c r="U76" s="118"/>
      <c r="W76">
        <v>2</v>
      </c>
      <c r="X76">
        <v>2</v>
      </c>
      <c r="Y76">
        <v>3</v>
      </c>
      <c r="Z76" s="32">
        <v>4054.1507860795082</v>
      </c>
      <c r="AA76" s="25">
        <f t="shared" si="16"/>
        <v>10.494979275581954</v>
      </c>
      <c r="AB76" t="s">
        <v>93</v>
      </c>
    </row>
    <row r="77" spans="4:28" x14ac:dyDescent="0.55000000000000004">
      <c r="E77" s="25">
        <v>2</v>
      </c>
      <c r="F77" s="25">
        <v>1</v>
      </c>
      <c r="G77" s="25">
        <v>1</v>
      </c>
      <c r="H77" s="25">
        <v>-1</v>
      </c>
      <c r="I77" s="25" t="s">
        <v>99</v>
      </c>
      <c r="J77" s="29">
        <v>4017.6994469597994</v>
      </c>
      <c r="K77" s="25">
        <v>5.2699999999999997E-2</v>
      </c>
      <c r="L77" s="25">
        <f>N69/10</f>
        <v>5.7735026918962581E-2</v>
      </c>
      <c r="M77" s="25">
        <f t="shared" si="14"/>
        <v>5.2700000000000004E-3</v>
      </c>
      <c r="N77" s="40"/>
      <c r="O77" s="40"/>
      <c r="P77" s="41"/>
      <c r="Q77" s="25">
        <f>Q76+1</f>
        <v>4</v>
      </c>
      <c r="R77" s="29">
        <v>4017.6994469597994</v>
      </c>
      <c r="S77" s="25">
        <f t="shared" si="15"/>
        <v>2.3512004434714981</v>
      </c>
      <c r="T77" s="25"/>
      <c r="U77" s="25"/>
      <c r="X77">
        <v>3</v>
      </c>
      <c r="Y77">
        <v>4</v>
      </c>
      <c r="Z77" s="30">
        <v>4064.6457653550901</v>
      </c>
      <c r="AA77" s="25">
        <f t="shared" si="16"/>
        <v>4.2673100856909514</v>
      </c>
      <c r="AB77" t="s">
        <v>94</v>
      </c>
    </row>
    <row r="78" spans="4:28" x14ac:dyDescent="0.55000000000000004">
      <c r="E78" s="25">
        <v>1</v>
      </c>
      <c r="F78" s="25">
        <v>1</v>
      </c>
      <c r="G78" s="25">
        <v>-1</v>
      </c>
      <c r="H78" s="25">
        <v>-1</v>
      </c>
      <c r="I78" s="25" t="s">
        <v>45</v>
      </c>
      <c r="J78" s="32">
        <v>4020.0506474032709</v>
      </c>
      <c r="K78" s="25">
        <v>9.1300000000000006E-2</v>
      </c>
      <c r="L78" s="25">
        <f>N70/2</f>
        <v>0.22360679774997896</v>
      </c>
      <c r="M78" s="25">
        <f t="shared" si="14"/>
        <v>3.5360337950873712E-2</v>
      </c>
      <c r="N78" s="42"/>
      <c r="O78" s="42"/>
      <c r="P78" s="43"/>
      <c r="Q78" s="25">
        <f>Q77+1</f>
        <v>5</v>
      </c>
      <c r="R78" s="32">
        <v>4020.0506474032709</v>
      </c>
      <c r="S78" s="25">
        <f t="shared" si="15"/>
        <v>17.270920486641444</v>
      </c>
      <c r="T78" s="25"/>
      <c r="U78" s="25"/>
      <c r="Y78">
        <v>5</v>
      </c>
      <c r="Z78" s="30">
        <v>4068.9130754407811</v>
      </c>
      <c r="AA78" s="25">
        <f t="shared" si="16"/>
        <v>4.1068619115908405</v>
      </c>
      <c r="AB78" t="s">
        <v>93</v>
      </c>
    </row>
    <row r="79" spans="4:28" x14ac:dyDescent="0.55000000000000004">
      <c r="D79" t="s">
        <v>102</v>
      </c>
      <c r="E79" s="25">
        <v>1</v>
      </c>
      <c r="F79" s="25">
        <v>1</v>
      </c>
      <c r="G79" s="25">
        <v>1</v>
      </c>
      <c r="H79" s="25">
        <v>-1</v>
      </c>
      <c r="I79" s="25" t="s">
        <v>100</v>
      </c>
      <c r="J79" s="28">
        <f>H53</f>
        <v>4026.6365039681605</v>
      </c>
      <c r="K79" s="25">
        <v>9.1300000000000006E-2</v>
      </c>
      <c r="L79" s="25">
        <f>N70/2</f>
        <v>0.22360679774997896</v>
      </c>
      <c r="M79" s="25">
        <f t="shared" si="14"/>
        <v>3.5360337950873712E-2</v>
      </c>
      <c r="N79" s="40"/>
      <c r="O79" s="40"/>
      <c r="P79" s="40"/>
      <c r="Q79" s="25">
        <v>19</v>
      </c>
      <c r="R79" s="32">
        <v>4037.3215678899123</v>
      </c>
      <c r="S79" s="25">
        <f t="shared" si="15"/>
        <v>16.829218189595849</v>
      </c>
      <c r="T79" s="25"/>
      <c r="U79" s="25"/>
      <c r="W79">
        <v>3</v>
      </c>
      <c r="X79">
        <v>4</v>
      </c>
      <c r="Y79">
        <v>6</v>
      </c>
      <c r="Z79" s="30">
        <v>4073.0199373523719</v>
      </c>
      <c r="AA79" s="25">
        <f t="shared" si="16"/>
        <v>3.8672080536412068</v>
      </c>
      <c r="AB79" t="s">
        <v>92</v>
      </c>
    </row>
    <row r="80" spans="4:28" x14ac:dyDescent="0.55000000000000004">
      <c r="E80" s="25">
        <v>1</v>
      </c>
      <c r="F80" s="25">
        <v>1</v>
      </c>
      <c r="G80" s="25">
        <v>0</v>
      </c>
      <c r="H80" s="25">
        <v>0</v>
      </c>
      <c r="I80" s="25" t="s">
        <v>44</v>
      </c>
      <c r="J80" s="32">
        <v>4037.3215678899123</v>
      </c>
      <c r="K80" s="25">
        <v>0.18260000000000001</v>
      </c>
      <c r="L80" s="25">
        <f>N70/2</f>
        <v>0.22360679774997896</v>
      </c>
      <c r="M80" s="25">
        <f t="shared" si="14"/>
        <v>7.0720675901747423E-2</v>
      </c>
      <c r="N80" s="38"/>
      <c r="O80" s="38"/>
      <c r="P80" s="43"/>
      <c r="Q80" s="25">
        <f>Q78+1</f>
        <v>6</v>
      </c>
      <c r="R80" s="32">
        <v>4054.1507860795082</v>
      </c>
      <c r="S80" s="25">
        <f t="shared" si="15"/>
        <v>3.9145123159719333</v>
      </c>
      <c r="T80" s="25"/>
      <c r="U80" s="25"/>
      <c r="Y80">
        <v>7</v>
      </c>
      <c r="Z80" s="30">
        <v>4076.8871454060131</v>
      </c>
      <c r="AA80" s="25">
        <f t="shared" si="16"/>
        <v>3.4895961820939192</v>
      </c>
      <c r="AB80" t="s">
        <v>91</v>
      </c>
    </row>
    <row r="81" spans="4:28" x14ac:dyDescent="0.55000000000000004">
      <c r="D81" t="s">
        <v>102</v>
      </c>
      <c r="E81" s="25">
        <v>1</v>
      </c>
      <c r="F81" s="25">
        <v>1</v>
      </c>
      <c r="G81" s="25">
        <v>-1</v>
      </c>
      <c r="H81" s="25">
        <v>1</v>
      </c>
      <c r="I81" s="25" t="s">
        <v>101</v>
      </c>
      <c r="J81" s="28">
        <f>H55</f>
        <v>4047.5649295146177</v>
      </c>
      <c r="K81" s="25">
        <v>9.1300000000000006E-2</v>
      </c>
      <c r="L81" s="25">
        <f>N70/2</f>
        <v>0.22360679774997896</v>
      </c>
      <c r="M81" s="25">
        <f t="shared" si="14"/>
        <v>3.5360337950873712E-2</v>
      </c>
      <c r="N81" s="40"/>
      <c r="O81" s="40"/>
      <c r="P81" s="40"/>
      <c r="Q81" s="25">
        <v>20</v>
      </c>
      <c r="R81" s="28">
        <v>4058.0652983954801</v>
      </c>
      <c r="S81" s="25">
        <f t="shared" si="15"/>
        <v>4.2619204804109359</v>
      </c>
      <c r="T81" s="25"/>
      <c r="U81" s="25"/>
      <c r="X81">
        <v>5</v>
      </c>
      <c r="Z81" s="30">
        <v>4080.3767415881071</v>
      </c>
      <c r="AA81" s="25"/>
      <c r="AB81" t="s">
        <v>95</v>
      </c>
    </row>
    <row r="82" spans="4:28" x14ac:dyDescent="0.55000000000000004">
      <c r="E82" s="25">
        <v>1</v>
      </c>
      <c r="F82" s="25">
        <v>1</v>
      </c>
      <c r="G82" s="25">
        <v>1</v>
      </c>
      <c r="H82" s="25">
        <v>1</v>
      </c>
      <c r="I82" s="25" t="s">
        <v>43</v>
      </c>
      <c r="J82" s="32">
        <v>4054.1507860795082</v>
      </c>
      <c r="K82" s="25">
        <v>9.1300000000000006E-2</v>
      </c>
      <c r="L82" s="25">
        <f>N70/2</f>
        <v>0.22360679774997896</v>
      </c>
      <c r="M82" s="25">
        <f t="shared" si="14"/>
        <v>3.5360337950873712E-2</v>
      </c>
      <c r="N82" s="42"/>
      <c r="O82" s="42"/>
      <c r="P82" s="43"/>
      <c r="Q82" s="25">
        <f>Q80+1</f>
        <v>7</v>
      </c>
      <c r="R82" s="28">
        <v>4062.327218875891</v>
      </c>
      <c r="S82" s="25">
        <f t="shared" si="15"/>
        <v>2.3185464791990853</v>
      </c>
      <c r="T82" s="25"/>
      <c r="U82" s="25"/>
    </row>
    <row r="83" spans="4:28" x14ac:dyDescent="0.55000000000000004">
      <c r="E83" s="25">
        <v>2</v>
      </c>
      <c r="F83" s="25">
        <v>2</v>
      </c>
      <c r="G83" s="25">
        <v>0</v>
      </c>
      <c r="H83" s="25">
        <v>2</v>
      </c>
      <c r="I83" s="25" t="s">
        <v>42</v>
      </c>
      <c r="J83" s="28">
        <v>4058.0652983954801</v>
      </c>
      <c r="K83" s="25">
        <v>4.8794999999999998E-2</v>
      </c>
      <c r="L83" s="25">
        <v>0.1</v>
      </c>
      <c r="M83" s="25">
        <f t="shared" si="14"/>
        <v>1.0910893696210225E-2</v>
      </c>
      <c r="N83" s="40"/>
      <c r="O83" s="40"/>
      <c r="P83" s="41"/>
      <c r="Q83" s="25">
        <f t="shared" ref="Q83:Q93" si="17">Q82+1</f>
        <v>8</v>
      </c>
      <c r="R83" s="30">
        <v>4064.6457653550901</v>
      </c>
      <c r="S83" s="25">
        <f t="shared" si="15"/>
        <v>1.7829125626317364</v>
      </c>
      <c r="T83" s="25"/>
      <c r="U83" s="25"/>
    </row>
    <row r="84" spans="4:28" x14ac:dyDescent="0.55000000000000004">
      <c r="E84" s="25">
        <v>2</v>
      </c>
      <c r="F84" s="25">
        <v>2</v>
      </c>
      <c r="G84" s="25">
        <v>-1</v>
      </c>
      <c r="H84" s="25">
        <v>1</v>
      </c>
      <c r="I84" s="25" t="s">
        <v>41</v>
      </c>
      <c r="J84" s="28">
        <v>4062.327218875891</v>
      </c>
      <c r="K84" s="25">
        <v>5.9760000000000001E-2</v>
      </c>
      <c r="L84" s="25">
        <v>0.1</v>
      </c>
      <c r="M84" s="25">
        <f t="shared" si="14"/>
        <v>1.3362742233538744E-2</v>
      </c>
      <c r="N84" s="38"/>
      <c r="O84" s="38"/>
      <c r="P84" s="41"/>
      <c r="Q84" s="25">
        <f t="shared" si="17"/>
        <v>9</v>
      </c>
      <c r="R84" s="28">
        <v>4066.4286779177219</v>
      </c>
      <c r="S84" s="25">
        <f t="shared" si="15"/>
        <v>2.484397523059215</v>
      </c>
      <c r="T84" s="25"/>
      <c r="U84" s="25"/>
    </row>
    <row r="85" spans="4:28" x14ac:dyDescent="0.55000000000000004">
      <c r="E85" s="25">
        <v>2</v>
      </c>
      <c r="F85" s="25">
        <v>2</v>
      </c>
      <c r="G85" s="25">
        <v>2</v>
      </c>
      <c r="H85" s="25">
        <v>2</v>
      </c>
      <c r="I85" s="33" t="s">
        <v>40</v>
      </c>
      <c r="J85" s="30">
        <v>4064.6457653550901</v>
      </c>
      <c r="K85" s="25">
        <v>0.11952</v>
      </c>
      <c r="L85" s="25">
        <v>0.1</v>
      </c>
      <c r="M85" s="25">
        <f t="shared" si="14"/>
        <v>2.6725484467077489E-2</v>
      </c>
      <c r="N85" s="38"/>
      <c r="O85" s="42"/>
      <c r="P85" s="43"/>
      <c r="Q85" s="25">
        <f t="shared" si="17"/>
        <v>10</v>
      </c>
      <c r="R85" s="30">
        <v>4068.9130754407811</v>
      </c>
      <c r="S85" s="25">
        <f t="shared" si="15"/>
        <v>4.1068619115908405</v>
      </c>
      <c r="T85" s="25"/>
      <c r="U85" s="25"/>
    </row>
    <row r="86" spans="4:28" x14ac:dyDescent="0.55000000000000004">
      <c r="E86" s="25">
        <v>2</v>
      </c>
      <c r="F86" s="25">
        <v>2</v>
      </c>
      <c r="G86" s="25">
        <v>-2</v>
      </c>
      <c r="H86" s="25">
        <v>0</v>
      </c>
      <c r="I86" s="25" t="s">
        <v>38</v>
      </c>
      <c r="J86" s="28">
        <v>4066.4286779177219</v>
      </c>
      <c r="K86" s="25">
        <v>4.8794999999999998E-2</v>
      </c>
      <c r="L86" s="25">
        <v>0.1</v>
      </c>
      <c r="M86" s="25">
        <f t="shared" si="14"/>
        <v>1.0910893696210225E-2</v>
      </c>
      <c r="N86" s="40"/>
      <c r="O86" s="40"/>
      <c r="P86" s="41"/>
      <c r="Q86" s="25">
        <f t="shared" si="17"/>
        <v>11</v>
      </c>
      <c r="R86" s="30">
        <v>4073.0199373523719</v>
      </c>
      <c r="S86" s="25">
        <f t="shared" si="15"/>
        <v>3.8672080536412068</v>
      </c>
      <c r="T86" s="25"/>
      <c r="U86" s="25"/>
    </row>
    <row r="87" spans="4:28" x14ac:dyDescent="0.55000000000000004">
      <c r="E87" s="25">
        <v>2</v>
      </c>
      <c r="F87" s="25">
        <v>2</v>
      </c>
      <c r="G87" s="25">
        <v>1</v>
      </c>
      <c r="H87" s="25">
        <v>1</v>
      </c>
      <c r="I87" s="33" t="s">
        <v>35</v>
      </c>
      <c r="J87" s="30">
        <v>4068.9130754407811</v>
      </c>
      <c r="K87" s="25">
        <v>5.9760000000000001E-2</v>
      </c>
      <c r="L87" s="25">
        <v>0.1</v>
      </c>
      <c r="M87" s="25">
        <f t="shared" si="14"/>
        <v>1.3362742233538744E-2</v>
      </c>
      <c r="N87" s="38"/>
      <c r="O87" s="38"/>
      <c r="P87" s="43"/>
      <c r="Q87" s="25">
        <f t="shared" si="17"/>
        <v>12</v>
      </c>
      <c r="R87" s="30">
        <v>4076.8871454060131</v>
      </c>
      <c r="S87" s="25">
        <f t="shared" si="15"/>
        <v>2.7132589059688144</v>
      </c>
      <c r="T87">
        <f>R89-R87</f>
        <v>3.4895961820939192</v>
      </c>
    </row>
    <row r="88" spans="4:28" x14ac:dyDescent="0.55000000000000004">
      <c r="E88" s="25">
        <v>2</v>
      </c>
      <c r="F88" s="25">
        <v>2</v>
      </c>
      <c r="G88" s="25">
        <v>0</v>
      </c>
      <c r="H88" s="25">
        <v>0</v>
      </c>
      <c r="I88" s="33" t="s">
        <v>36</v>
      </c>
      <c r="J88" s="30">
        <v>4073.0199373523719</v>
      </c>
      <c r="K88" s="25">
        <v>0.11952</v>
      </c>
      <c r="L88" s="25">
        <v>0.1</v>
      </c>
      <c r="M88" s="25">
        <f t="shared" si="14"/>
        <v>2.6725484467077489E-2</v>
      </c>
      <c r="N88" s="42"/>
      <c r="O88" s="42"/>
      <c r="P88" s="43"/>
      <c r="Q88" s="25">
        <f t="shared" si="17"/>
        <v>13</v>
      </c>
      <c r="R88" s="35">
        <v>4079.6004043119819</v>
      </c>
      <c r="S88" s="25">
        <f t="shared" si="15"/>
        <v>0.77633727612510484</v>
      </c>
      <c r="T88" s="25"/>
      <c r="U88" s="25"/>
    </row>
    <row r="89" spans="4:28" x14ac:dyDescent="0.55000000000000004">
      <c r="E89" s="25">
        <v>2</v>
      </c>
      <c r="F89" s="25">
        <v>2</v>
      </c>
      <c r="G89" s="25">
        <v>-1</v>
      </c>
      <c r="H89" s="25">
        <v>-1</v>
      </c>
      <c r="I89" s="25" t="s">
        <v>34</v>
      </c>
      <c r="J89" s="30">
        <v>4076.8871454060131</v>
      </c>
      <c r="K89" s="25">
        <v>5.9760000000000001E-2</v>
      </c>
      <c r="L89" s="25">
        <v>0.1</v>
      </c>
      <c r="M89" s="25">
        <f t="shared" si="14"/>
        <v>1.3362742233538744E-2</v>
      </c>
      <c r="N89" s="38"/>
      <c r="O89" s="38"/>
      <c r="P89" s="43"/>
      <c r="Q89" s="25">
        <f t="shared" si="17"/>
        <v>14</v>
      </c>
      <c r="R89" s="30">
        <v>4080.3767415881071</v>
      </c>
      <c r="S89" s="25">
        <f t="shared" si="15"/>
        <v>3.0962603827961175</v>
      </c>
      <c r="T89" s="25"/>
      <c r="U89" s="25"/>
    </row>
    <row r="90" spans="4:28" x14ac:dyDescent="0.55000000000000004">
      <c r="E90" s="25">
        <v>2</v>
      </c>
      <c r="F90" s="25">
        <v>2</v>
      </c>
      <c r="G90" s="25">
        <v>2</v>
      </c>
      <c r="H90" s="25">
        <v>0</v>
      </c>
      <c r="I90" s="34" t="s">
        <v>37</v>
      </c>
      <c r="J90" s="35">
        <v>4079.6004043119819</v>
      </c>
      <c r="K90" s="25">
        <v>4.8794999999999998E-2</v>
      </c>
      <c r="L90" s="25">
        <v>0.1</v>
      </c>
      <c r="M90" s="25">
        <f t="shared" si="14"/>
        <v>1.0910893696210225E-2</v>
      </c>
      <c r="N90" s="40"/>
      <c r="O90" s="40"/>
      <c r="P90" s="41"/>
      <c r="Q90" s="25">
        <f t="shared" si="17"/>
        <v>15</v>
      </c>
      <c r="R90" s="28">
        <v>4083.4730019709032</v>
      </c>
      <c r="S90" s="25">
        <f t="shared" si="15"/>
        <v>3.494999051853938</v>
      </c>
      <c r="T90" s="25"/>
      <c r="U90" s="25"/>
    </row>
    <row r="91" spans="4:28" x14ac:dyDescent="0.55000000000000004">
      <c r="E91" s="25">
        <v>2</v>
      </c>
      <c r="F91" s="25">
        <v>2</v>
      </c>
      <c r="G91" s="25">
        <v>-2</v>
      </c>
      <c r="H91" s="25">
        <v>-2</v>
      </c>
      <c r="I91" s="25" t="s">
        <v>33</v>
      </c>
      <c r="J91" s="30">
        <v>4080.3767415881071</v>
      </c>
      <c r="K91" s="25">
        <v>0.11952</v>
      </c>
      <c r="L91" s="25">
        <v>0.1</v>
      </c>
      <c r="M91" s="25">
        <f t="shared" si="14"/>
        <v>2.6725484467077489E-2</v>
      </c>
      <c r="N91" s="38"/>
      <c r="O91" s="42"/>
      <c r="P91" s="39"/>
      <c r="Q91" s="25">
        <f t="shared" si="17"/>
        <v>16</v>
      </c>
      <c r="R91" s="28">
        <v>4086.9680010227571</v>
      </c>
      <c r="S91" s="25"/>
      <c r="T91" s="25"/>
      <c r="U91" s="25"/>
    </row>
    <row r="92" spans="4:28" x14ac:dyDescent="0.55000000000000004">
      <c r="E92" s="25">
        <v>2</v>
      </c>
      <c r="F92" s="25">
        <v>2</v>
      </c>
      <c r="G92" s="25">
        <v>1</v>
      </c>
      <c r="H92" s="25">
        <v>-1</v>
      </c>
      <c r="I92" s="25" t="s">
        <v>32</v>
      </c>
      <c r="J92" s="28">
        <v>4083.4730019709032</v>
      </c>
      <c r="K92" s="25">
        <v>5.9760000000000001E-2</v>
      </c>
      <c r="L92" s="25">
        <v>0.1</v>
      </c>
      <c r="M92" s="25">
        <f t="shared" si="14"/>
        <v>1.3362742233538744E-2</v>
      </c>
      <c r="N92" s="38"/>
      <c r="O92" s="38"/>
      <c r="P92" s="41"/>
      <c r="Q92" s="25">
        <f t="shared" si="17"/>
        <v>17</v>
      </c>
    </row>
    <row r="93" spans="4:28" x14ac:dyDescent="0.55000000000000004">
      <c r="E93" s="25">
        <v>2</v>
      </c>
      <c r="F93" s="25">
        <v>2</v>
      </c>
      <c r="G93" s="25">
        <v>0</v>
      </c>
      <c r="H93" s="25">
        <v>-2</v>
      </c>
      <c r="I93" s="25" t="s">
        <v>39</v>
      </c>
      <c r="J93" s="44">
        <v>4086.9680010227571</v>
      </c>
      <c r="K93" s="25">
        <v>4.8794999999999998E-2</v>
      </c>
      <c r="L93" s="25">
        <v>0.1</v>
      </c>
      <c r="M93" s="25">
        <f t="shared" si="14"/>
        <v>1.0910893696210225E-2</v>
      </c>
      <c r="N93" s="45"/>
      <c r="O93" s="45"/>
      <c r="P93" s="46"/>
      <c r="Q93" s="25">
        <f t="shared" si="17"/>
        <v>18</v>
      </c>
    </row>
    <row r="94" spans="4:28" x14ac:dyDescent="0.55000000000000004">
      <c r="P94" s="23"/>
      <c r="Q94" s="23"/>
    </row>
    <row r="95" spans="4:28" x14ac:dyDescent="0.55000000000000004">
      <c r="K95" s="25"/>
    </row>
    <row r="96" spans="4:28" x14ac:dyDescent="0.55000000000000004">
      <c r="L96" s="25"/>
    </row>
    <row r="97" spans="9:18" x14ac:dyDescent="0.55000000000000004">
      <c r="L97" s="25"/>
      <c r="R97" s="24"/>
    </row>
    <row r="98" spans="9:18" x14ac:dyDescent="0.55000000000000004">
      <c r="I98" s="21"/>
      <c r="L98" s="25"/>
    </row>
    <row r="99" spans="9:18" x14ac:dyDescent="0.55000000000000004">
      <c r="L99" s="25"/>
    </row>
    <row r="100" spans="9:18" x14ac:dyDescent="0.55000000000000004">
      <c r="L100" s="25"/>
    </row>
    <row r="101" spans="9:18" x14ac:dyDescent="0.55000000000000004">
      <c r="L101" s="25"/>
    </row>
    <row r="102" spans="9:18" x14ac:dyDescent="0.55000000000000004">
      <c r="L102" s="25"/>
    </row>
  </sheetData>
  <sortState xmlns:xlrd2="http://schemas.microsoft.com/office/spreadsheetml/2017/richdata2" ref="X3:Y32">
    <sortCondition ref="X2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73D89-17E0-437A-B9B8-7353842BB85C}">
  <dimension ref="A1:U101"/>
  <sheetViews>
    <sheetView tabSelected="1" topLeftCell="A69" zoomScale="85" zoomScaleNormal="85" workbookViewId="0">
      <selection activeCell="J72" sqref="J72"/>
    </sheetView>
  </sheetViews>
  <sheetFormatPr defaultRowHeight="14.4" x14ac:dyDescent="0.55000000000000004"/>
  <cols>
    <col min="1" max="5" width="11.68359375" bestFit="1" customWidth="1"/>
    <col min="6" max="6" width="10.47265625" customWidth="1"/>
    <col min="8" max="8" width="10.89453125" customWidth="1"/>
    <col min="9" max="9" width="10.83984375" customWidth="1"/>
    <col min="10" max="10" width="13.41796875" bestFit="1" customWidth="1"/>
    <col min="11" max="11" width="13.41796875" customWidth="1"/>
  </cols>
  <sheetData>
    <row r="1" spans="1:15" x14ac:dyDescent="0.55000000000000004">
      <c r="A1" t="s">
        <v>77</v>
      </c>
    </row>
    <row r="3" spans="1:15" x14ac:dyDescent="0.55000000000000004">
      <c r="A3" s="3" t="s">
        <v>58</v>
      </c>
      <c r="B3" s="3" t="s">
        <v>59</v>
      </c>
      <c r="C3" s="3" t="s">
        <v>76</v>
      </c>
      <c r="D3" s="3" t="s">
        <v>60</v>
      </c>
      <c r="E3" s="26" t="s">
        <v>61</v>
      </c>
      <c r="F3" s="25"/>
      <c r="G3" s="25"/>
    </row>
    <row r="4" spans="1:15" x14ac:dyDescent="0.55000000000000004">
      <c r="A4">
        <f t="shared" ref="A4:A11" si="0">C4-4</f>
        <v>4016.0506474032709</v>
      </c>
      <c r="B4">
        <f t="shared" ref="B4:B11" si="1">C4-2</f>
        <v>4018.0506474032709</v>
      </c>
      <c r="C4" s="32">
        <v>4020.0506474032709</v>
      </c>
      <c r="D4">
        <f t="shared" ref="D4:D11" si="2">C4+2</f>
        <v>4022.0506474032709</v>
      </c>
      <c r="E4" s="25">
        <f t="shared" ref="E4:E11" si="3">C4+4</f>
        <v>4024.0506474032709</v>
      </c>
      <c r="F4" s="25"/>
      <c r="G4" s="25"/>
    </row>
    <row r="5" spans="1:15" ht="14.7" thickBot="1" x14ac:dyDescent="0.6">
      <c r="A5">
        <f t="shared" si="0"/>
        <v>4033.3215678899123</v>
      </c>
      <c r="B5">
        <f t="shared" si="1"/>
        <v>4035.3215678899123</v>
      </c>
      <c r="C5" s="32">
        <v>4037.3215678899123</v>
      </c>
      <c r="D5">
        <f t="shared" si="2"/>
        <v>4039.3215678899123</v>
      </c>
      <c r="E5" s="25">
        <f t="shared" si="3"/>
        <v>4041.3215678899123</v>
      </c>
      <c r="G5" s="26" t="s">
        <v>80</v>
      </c>
      <c r="H5" s="3" t="s">
        <v>75</v>
      </c>
      <c r="I5" s="3" t="s">
        <v>75</v>
      </c>
      <c r="J5" s="26" t="s">
        <v>103</v>
      </c>
      <c r="K5" s="26"/>
      <c r="L5" s="91" t="s">
        <v>85</v>
      </c>
      <c r="M5" s="3"/>
      <c r="N5" s="3"/>
    </row>
    <row r="6" spans="1:15" ht="14.7" thickTop="1" x14ac:dyDescent="0.55000000000000004">
      <c r="A6">
        <f t="shared" si="0"/>
        <v>4050.1507860795082</v>
      </c>
      <c r="B6">
        <f t="shared" si="1"/>
        <v>4052.1507860795082</v>
      </c>
      <c r="C6" s="32">
        <v>4054.1507860795082</v>
      </c>
      <c r="D6">
        <f t="shared" si="2"/>
        <v>4056.1507860795082</v>
      </c>
      <c r="E6" s="25">
        <f t="shared" si="3"/>
        <v>4058.1507860795082</v>
      </c>
      <c r="G6" s="55">
        <v>4016.0506474032709</v>
      </c>
      <c r="H6" s="57">
        <f t="shared" ref="H6:H12" si="4">$G$8-G6</f>
        <v>4</v>
      </c>
      <c r="I6" s="6"/>
    </row>
    <row r="7" spans="1:15" x14ac:dyDescent="0.55000000000000004">
      <c r="A7">
        <f t="shared" si="0"/>
        <v>4060.6457653550901</v>
      </c>
      <c r="B7">
        <f t="shared" si="1"/>
        <v>4062.6457653550901</v>
      </c>
      <c r="C7" s="30">
        <v>4064.6457653550901</v>
      </c>
      <c r="D7">
        <f t="shared" si="2"/>
        <v>4066.6457653550901</v>
      </c>
      <c r="E7" s="25">
        <f t="shared" si="3"/>
        <v>4068.6457653550901</v>
      </c>
      <c r="G7" s="53">
        <v>4018.0506474032709</v>
      </c>
      <c r="H7" s="58">
        <f t="shared" si="4"/>
        <v>2</v>
      </c>
      <c r="I7" s="6"/>
    </row>
    <row r="8" spans="1:15" x14ac:dyDescent="0.55000000000000004">
      <c r="A8">
        <f t="shared" si="0"/>
        <v>4064.9130754407811</v>
      </c>
      <c r="B8">
        <f t="shared" si="1"/>
        <v>4066.9130754407811</v>
      </c>
      <c r="C8" s="30">
        <v>4068.9130754407811</v>
      </c>
      <c r="D8">
        <f t="shared" si="2"/>
        <v>4070.9130754407811</v>
      </c>
      <c r="E8" s="25">
        <f t="shared" si="3"/>
        <v>4072.9130754407811</v>
      </c>
      <c r="G8" s="32">
        <v>4020.0506474032709</v>
      </c>
      <c r="H8" s="59">
        <f t="shared" si="4"/>
        <v>0</v>
      </c>
      <c r="I8" s="6" t="s">
        <v>66</v>
      </c>
      <c r="L8" s="90" t="s">
        <v>62</v>
      </c>
      <c r="M8" s="90" t="s">
        <v>63</v>
      </c>
      <c r="N8" s="90" t="s">
        <v>65</v>
      </c>
    </row>
    <row r="9" spans="1:15" ht="14.7" thickBot="1" x14ac:dyDescent="0.6">
      <c r="A9">
        <f t="shared" si="0"/>
        <v>4069.0199373523719</v>
      </c>
      <c r="B9">
        <f t="shared" si="1"/>
        <v>4071.0199373523719</v>
      </c>
      <c r="C9" s="30">
        <v>4073.0199373523719</v>
      </c>
      <c r="D9">
        <f t="shared" si="2"/>
        <v>4075.0199373523719</v>
      </c>
      <c r="E9" s="25">
        <f t="shared" si="3"/>
        <v>4077.0199373523719</v>
      </c>
      <c r="G9" s="54">
        <v>4022.0506474032709</v>
      </c>
      <c r="H9" s="60">
        <f t="shared" si="4"/>
        <v>-2</v>
      </c>
      <c r="I9" s="6"/>
      <c r="L9">
        <v>2</v>
      </c>
      <c r="M9">
        <v>2</v>
      </c>
      <c r="N9">
        <v>2</v>
      </c>
    </row>
    <row r="10" spans="1:15" ht="14.7" thickTop="1" x14ac:dyDescent="0.55000000000000004">
      <c r="A10">
        <f t="shared" si="0"/>
        <v>4072.8871454060131</v>
      </c>
      <c r="B10">
        <f t="shared" si="1"/>
        <v>4074.8871454060131</v>
      </c>
      <c r="C10" s="30">
        <v>4076.8871454060131</v>
      </c>
      <c r="D10">
        <f t="shared" si="2"/>
        <v>4078.8871454060131</v>
      </c>
      <c r="E10" s="25">
        <f t="shared" si="3"/>
        <v>4080.8871454060131</v>
      </c>
      <c r="G10" s="56">
        <v>4024.0506474032709</v>
      </c>
      <c r="H10" s="61">
        <f t="shared" si="4"/>
        <v>-4</v>
      </c>
      <c r="I10" s="69">
        <f t="shared" ref="I10:I16" si="5">$G$13-G10</f>
        <v>13.270920486641444</v>
      </c>
      <c r="O10" t="s">
        <v>86</v>
      </c>
    </row>
    <row r="11" spans="1:15" x14ac:dyDescent="0.55000000000000004">
      <c r="A11">
        <f t="shared" si="0"/>
        <v>4076.3767415881071</v>
      </c>
      <c r="B11">
        <f t="shared" si="1"/>
        <v>4078.3767415881071</v>
      </c>
      <c r="C11" s="30">
        <v>4080.3767415881071</v>
      </c>
      <c r="D11">
        <f t="shared" si="2"/>
        <v>4082.3767415881071</v>
      </c>
      <c r="E11" s="25">
        <f t="shared" si="3"/>
        <v>4084.3767415881071</v>
      </c>
      <c r="G11" s="55">
        <v>4033.3215678899123</v>
      </c>
      <c r="H11" s="62">
        <f t="shared" si="4"/>
        <v>-13.270920486641444</v>
      </c>
      <c r="I11" s="64">
        <f t="shared" si="5"/>
        <v>4</v>
      </c>
      <c r="O11" t="s">
        <v>87</v>
      </c>
    </row>
    <row r="12" spans="1:15" ht="14.7" thickBot="1" x14ac:dyDescent="0.6">
      <c r="G12" s="53">
        <v>4035.3215678899123</v>
      </c>
      <c r="H12" s="63">
        <f t="shared" si="4"/>
        <v>-15.270920486641444</v>
      </c>
      <c r="I12" s="65">
        <f t="shared" si="5"/>
        <v>2</v>
      </c>
      <c r="O12" t="s">
        <v>88</v>
      </c>
    </row>
    <row r="13" spans="1:15" ht="14.7" thickTop="1" x14ac:dyDescent="0.55000000000000004">
      <c r="B13" t="s">
        <v>78</v>
      </c>
      <c r="E13" t="s">
        <v>79</v>
      </c>
      <c r="G13" s="32">
        <v>4037.3215678899123</v>
      </c>
      <c r="H13" s="87" t="s">
        <v>68</v>
      </c>
      <c r="I13" s="66">
        <f t="shared" si="5"/>
        <v>0</v>
      </c>
      <c r="N13" s="90" t="s">
        <v>65</v>
      </c>
    </row>
    <row r="14" spans="1:15" ht="14.7" thickBot="1" x14ac:dyDescent="0.6">
      <c r="A14" s="55">
        <f t="shared" ref="A14:A21" si="6">C14-4</f>
        <v>4016.0506474032709</v>
      </c>
      <c r="B14" s="53">
        <f t="shared" ref="B14:B21" si="7">C14-2</f>
        <v>4018.0506474032709</v>
      </c>
      <c r="C14" s="32">
        <v>4020.0506474032709</v>
      </c>
      <c r="D14" s="54">
        <f t="shared" ref="D14:D21" si="8">C14+2</f>
        <v>4022.0506474032709</v>
      </c>
      <c r="E14" s="56">
        <f t="shared" ref="E14:E21" si="9">C14+4</f>
        <v>4024.0506474032709</v>
      </c>
      <c r="F14" t="s">
        <v>91</v>
      </c>
      <c r="G14" s="54">
        <v>4039.3215678899123</v>
      </c>
      <c r="H14" s="6"/>
      <c r="I14" s="67">
        <f t="shared" si="5"/>
        <v>-2</v>
      </c>
      <c r="N14">
        <v>2</v>
      </c>
      <c r="O14" t="s">
        <v>89</v>
      </c>
    </row>
    <row r="15" spans="1:15" ht="14.7" thickTop="1" x14ac:dyDescent="0.55000000000000004">
      <c r="A15" s="55">
        <f t="shared" si="6"/>
        <v>4033.3215678899123</v>
      </c>
      <c r="B15" s="53">
        <f t="shared" si="7"/>
        <v>4035.3215678899123</v>
      </c>
      <c r="C15" s="32">
        <v>4037.3215678899123</v>
      </c>
      <c r="D15" s="54">
        <f t="shared" si="8"/>
        <v>4039.3215678899123</v>
      </c>
      <c r="E15" s="56">
        <f t="shared" si="9"/>
        <v>4041.3215678899123</v>
      </c>
      <c r="F15" s="93" t="s">
        <v>92</v>
      </c>
      <c r="G15" s="56">
        <v>4041.3215678899123</v>
      </c>
      <c r="H15" s="69">
        <f t="shared" ref="H15:H21" si="10">$G$18-G15</f>
        <v>12.829218189595849</v>
      </c>
      <c r="I15" s="70">
        <f t="shared" si="5"/>
        <v>-4</v>
      </c>
      <c r="O15" t="s">
        <v>90</v>
      </c>
    </row>
    <row r="16" spans="1:15" ht="14.7" thickBot="1" x14ac:dyDescent="0.6">
      <c r="A16" s="55">
        <f t="shared" si="6"/>
        <v>4050.1507860795082</v>
      </c>
      <c r="B16" s="53">
        <f t="shared" si="7"/>
        <v>4052.1507860795082</v>
      </c>
      <c r="C16" s="32">
        <v>4054.1507860795082</v>
      </c>
      <c r="D16" s="54">
        <f t="shared" si="8"/>
        <v>4056.1507860795082</v>
      </c>
      <c r="E16" s="56">
        <f t="shared" si="9"/>
        <v>4058.1507860795082</v>
      </c>
      <c r="F16" t="s">
        <v>93</v>
      </c>
      <c r="G16" s="55">
        <v>4050.1507860795082</v>
      </c>
      <c r="H16" s="64">
        <f t="shared" si="10"/>
        <v>4</v>
      </c>
      <c r="I16" s="71">
        <f t="shared" si="5"/>
        <v>-12.829218189595849</v>
      </c>
    </row>
    <row r="17" spans="1:19" ht="14.7" thickTop="1" x14ac:dyDescent="0.55000000000000004">
      <c r="A17" s="55">
        <f t="shared" si="6"/>
        <v>4060.6457653550901</v>
      </c>
      <c r="B17" s="53">
        <f t="shared" si="7"/>
        <v>4062.6457653550901</v>
      </c>
      <c r="C17" s="30">
        <v>4064.6457653550901</v>
      </c>
      <c r="D17" s="54">
        <f t="shared" si="8"/>
        <v>4066.6457653550901</v>
      </c>
      <c r="E17" s="56">
        <f t="shared" si="9"/>
        <v>4068.6457653550901</v>
      </c>
      <c r="F17" t="s">
        <v>94</v>
      </c>
      <c r="G17" s="53">
        <v>4052.1507860795082</v>
      </c>
      <c r="H17" s="65">
        <f t="shared" si="10"/>
        <v>2</v>
      </c>
      <c r="I17" s="6"/>
      <c r="O17" s="116" t="s">
        <v>120</v>
      </c>
      <c r="P17" s="116"/>
      <c r="Q17" s="116"/>
      <c r="R17" s="116"/>
      <c r="S17" s="116"/>
    </row>
    <row r="18" spans="1:19" x14ac:dyDescent="0.55000000000000004">
      <c r="A18" s="55">
        <f t="shared" si="6"/>
        <v>4064.9130754407811</v>
      </c>
      <c r="B18" s="53">
        <f t="shared" si="7"/>
        <v>4066.9130754407811</v>
      </c>
      <c r="C18" s="30">
        <v>4068.9130754407811</v>
      </c>
      <c r="D18" s="54">
        <f t="shared" si="8"/>
        <v>4070.9130754407811</v>
      </c>
      <c r="E18" s="56">
        <f t="shared" si="9"/>
        <v>4072.9130754407811</v>
      </c>
      <c r="F18" t="s">
        <v>93</v>
      </c>
      <c r="G18" s="32">
        <v>4054.1507860795082</v>
      </c>
      <c r="H18" s="66">
        <f t="shared" si="10"/>
        <v>0</v>
      </c>
      <c r="I18" s="6" t="s">
        <v>69</v>
      </c>
      <c r="L18" s="90" t="s">
        <v>62</v>
      </c>
      <c r="M18" s="90" t="s">
        <v>63</v>
      </c>
      <c r="N18" s="90" t="s">
        <v>65</v>
      </c>
      <c r="O18" t="s">
        <v>142</v>
      </c>
    </row>
    <row r="19" spans="1:19" ht="14.7" thickBot="1" x14ac:dyDescent="0.6">
      <c r="A19" s="55">
        <f t="shared" si="6"/>
        <v>4069.0199373523719</v>
      </c>
      <c r="B19" s="53">
        <f t="shared" si="7"/>
        <v>4071.0199373523719</v>
      </c>
      <c r="C19" s="30">
        <v>4073.0199373523719</v>
      </c>
      <c r="D19" s="54">
        <f t="shared" si="8"/>
        <v>4075.0199373523719</v>
      </c>
      <c r="E19" s="56">
        <f t="shared" si="9"/>
        <v>4077.0199373523719</v>
      </c>
      <c r="F19" t="s">
        <v>92</v>
      </c>
      <c r="G19" s="54">
        <v>4056.1507860795082</v>
      </c>
      <c r="H19" s="67">
        <f t="shared" si="10"/>
        <v>-2</v>
      </c>
      <c r="I19" s="6"/>
      <c r="L19">
        <v>1</v>
      </c>
      <c r="M19">
        <v>2</v>
      </c>
      <c r="N19">
        <v>2</v>
      </c>
    </row>
    <row r="20" spans="1:19" ht="14.7" thickTop="1" x14ac:dyDescent="0.55000000000000004">
      <c r="A20" s="55">
        <f t="shared" si="6"/>
        <v>4072.8871454060131</v>
      </c>
      <c r="B20" s="53">
        <f t="shared" si="7"/>
        <v>4074.8871454060131</v>
      </c>
      <c r="C20" s="30">
        <v>4076.8871454060131</v>
      </c>
      <c r="D20" s="54">
        <f t="shared" si="8"/>
        <v>4078.8871454060131</v>
      </c>
      <c r="E20" s="56">
        <f t="shared" si="9"/>
        <v>4080.8871454060131</v>
      </c>
      <c r="F20" t="s">
        <v>91</v>
      </c>
      <c r="G20" s="56">
        <v>4058.1507860795082</v>
      </c>
      <c r="H20" s="72">
        <f t="shared" si="10"/>
        <v>-4</v>
      </c>
      <c r="I20" s="69">
        <f t="shared" ref="I20:I26" si="11">$G$23-G20</f>
        <v>6.4949792755819544</v>
      </c>
    </row>
    <row r="21" spans="1:19" ht="14.7" thickBot="1" x14ac:dyDescent="0.6">
      <c r="A21" s="55">
        <f t="shared" si="6"/>
        <v>4076.3767415881071</v>
      </c>
      <c r="B21" s="53">
        <f t="shared" si="7"/>
        <v>4078.3767415881071</v>
      </c>
      <c r="C21" s="30">
        <v>4080.3767415881071</v>
      </c>
      <c r="D21" s="54">
        <f t="shared" si="8"/>
        <v>4082.3767415881071</v>
      </c>
      <c r="E21" s="56">
        <f t="shared" si="9"/>
        <v>4084.3767415881071</v>
      </c>
      <c r="F21" t="s">
        <v>95</v>
      </c>
      <c r="G21" s="55">
        <v>4060.6457653550901</v>
      </c>
      <c r="H21" s="73">
        <f t="shared" si="10"/>
        <v>-6.4949792755819544</v>
      </c>
      <c r="I21" s="64">
        <f t="shared" si="11"/>
        <v>4</v>
      </c>
    </row>
    <row r="22" spans="1:19" ht="14.7" thickTop="1" x14ac:dyDescent="0.55000000000000004">
      <c r="G22" s="53">
        <v>4062.6457653550901</v>
      </c>
      <c r="H22" s="6"/>
      <c r="I22" s="65">
        <f t="shared" si="11"/>
        <v>2</v>
      </c>
      <c r="J22" s="48"/>
      <c r="K22" s="48"/>
    </row>
    <row r="23" spans="1:19" x14ac:dyDescent="0.55000000000000004">
      <c r="E23" s="3" t="s">
        <v>72</v>
      </c>
      <c r="F23" s="3"/>
      <c r="G23" s="30">
        <v>4064.6457653550901</v>
      </c>
      <c r="H23" s="87" t="s">
        <v>67</v>
      </c>
      <c r="I23" s="74">
        <f t="shared" si="11"/>
        <v>0</v>
      </c>
      <c r="M23" s="90" t="s">
        <v>63</v>
      </c>
      <c r="N23" s="90" t="s">
        <v>65</v>
      </c>
    </row>
    <row r="24" spans="1:19" ht="14.7" thickBot="1" x14ac:dyDescent="0.6">
      <c r="F24">
        <f>1.6-ABS(I24)</f>
        <v>1.3326899143090487</v>
      </c>
      <c r="G24" s="55">
        <v>4064.9130754407811</v>
      </c>
      <c r="H24" s="88"/>
      <c r="I24" s="64">
        <f t="shared" si="11"/>
        <v>-0.26731008569095138</v>
      </c>
      <c r="J24" t="s">
        <v>110</v>
      </c>
      <c r="K24" s="25">
        <v>1</v>
      </c>
      <c r="M24" s="92">
        <v>2</v>
      </c>
      <c r="N24" s="113">
        <v>2</v>
      </c>
    </row>
    <row r="25" spans="1:19" ht="14.7" thickTop="1" x14ac:dyDescent="0.55000000000000004">
      <c r="G25" s="54">
        <v>4066.6457653550901</v>
      </c>
      <c r="H25" s="80">
        <f t="shared" ref="H25:H31" si="12">$G$28-G25</f>
        <v>2.2673100856909514</v>
      </c>
      <c r="I25" s="75">
        <f t="shared" si="11"/>
        <v>-2</v>
      </c>
      <c r="K25" s="25"/>
    </row>
    <row r="26" spans="1:19" ht="14.7" thickBot="1" x14ac:dyDescent="0.6">
      <c r="G26" s="53">
        <v>4066.9130754407811</v>
      </c>
      <c r="H26" s="65">
        <f t="shared" si="12"/>
        <v>2</v>
      </c>
      <c r="I26" s="76">
        <f t="shared" si="11"/>
        <v>-2.2673100856909514</v>
      </c>
      <c r="K26" s="25"/>
    </row>
    <row r="27" spans="1:19" ht="14.7" thickTop="1" x14ac:dyDescent="0.55000000000000004">
      <c r="E27">
        <f>1.6-ABS(H27)</f>
        <v>1.3326899143090487</v>
      </c>
      <c r="G27" s="56">
        <v>4068.6457653550901</v>
      </c>
      <c r="H27" s="68">
        <f t="shared" si="12"/>
        <v>0.26731008569095138</v>
      </c>
      <c r="I27" s="6"/>
      <c r="J27" t="s">
        <v>111</v>
      </c>
      <c r="K27" s="25">
        <v>2</v>
      </c>
      <c r="N27" s="113"/>
    </row>
    <row r="28" spans="1:19" x14ac:dyDescent="0.55000000000000004">
      <c r="G28" s="30">
        <v>4068.9130754407811</v>
      </c>
      <c r="H28" s="77">
        <f t="shared" si="12"/>
        <v>0</v>
      </c>
      <c r="I28" s="6" t="s">
        <v>70</v>
      </c>
      <c r="K28" s="25"/>
      <c r="N28" s="90" t="s">
        <v>65</v>
      </c>
    </row>
    <row r="29" spans="1:19" ht="14.7" thickBot="1" x14ac:dyDescent="0.6">
      <c r="E29">
        <f>1.6-ABS(H29)</f>
        <v>1.4931380884091596</v>
      </c>
      <c r="G29" s="55">
        <v>4069.0199373523719</v>
      </c>
      <c r="H29" s="64">
        <f t="shared" si="12"/>
        <v>-0.10686191159084046</v>
      </c>
      <c r="I29" s="6"/>
      <c r="J29" t="s">
        <v>112</v>
      </c>
      <c r="K29" s="25">
        <v>3</v>
      </c>
      <c r="N29" s="113">
        <v>2</v>
      </c>
    </row>
    <row r="30" spans="1:19" ht="14.7" thickTop="1" x14ac:dyDescent="0.55000000000000004">
      <c r="G30" s="54">
        <v>4070.9130754407811</v>
      </c>
      <c r="H30" s="78">
        <f t="shared" si="12"/>
        <v>-2</v>
      </c>
      <c r="I30" s="80">
        <f t="shared" ref="I30:I37" si="13">$G$34-G30</f>
        <v>2.1068619115908405</v>
      </c>
      <c r="K30" s="25"/>
    </row>
    <row r="31" spans="1:19" ht="14.7" thickBot="1" x14ac:dyDescent="0.6">
      <c r="G31" s="53">
        <v>4071.0199373523719</v>
      </c>
      <c r="H31" s="79">
        <f t="shared" si="12"/>
        <v>-2.1068619115908405</v>
      </c>
      <c r="I31" s="65">
        <f t="shared" si="13"/>
        <v>2</v>
      </c>
      <c r="K31" s="25"/>
    </row>
    <row r="32" spans="1:19" ht="14.7" thickTop="1" x14ac:dyDescent="0.55000000000000004">
      <c r="F32">
        <f>1.6-ABS(I32)</f>
        <v>1.4672080536412069</v>
      </c>
      <c r="G32" s="55">
        <v>4072.8871454060131</v>
      </c>
      <c r="H32" s="6"/>
      <c r="I32" s="64">
        <f t="shared" si="13"/>
        <v>0.13279194635879321</v>
      </c>
      <c r="J32" t="s">
        <v>113</v>
      </c>
      <c r="K32" s="25">
        <v>4</v>
      </c>
      <c r="M32" s="92"/>
      <c r="N32" s="114"/>
    </row>
    <row r="33" spans="4:20" x14ac:dyDescent="0.55000000000000004">
      <c r="F33">
        <f>1.6-ABS(I33)</f>
        <v>1.4931380884091596</v>
      </c>
      <c r="G33" s="56">
        <v>4072.9130754407811</v>
      </c>
      <c r="H33" s="86"/>
      <c r="I33" s="68">
        <f t="shared" si="13"/>
        <v>0.10686191159084046</v>
      </c>
      <c r="J33" t="s">
        <v>114</v>
      </c>
      <c r="K33" s="25">
        <v>5</v>
      </c>
      <c r="M33" s="92"/>
      <c r="N33" s="115"/>
    </row>
    <row r="34" spans="4:20" ht="14.7" thickBot="1" x14ac:dyDescent="0.6">
      <c r="G34" s="30">
        <v>4073.0199373523719</v>
      </c>
      <c r="H34" s="89" t="s">
        <v>71</v>
      </c>
      <c r="I34" s="77">
        <f t="shared" si="13"/>
        <v>0</v>
      </c>
      <c r="K34" s="25"/>
      <c r="L34" s="90" t="s">
        <v>62</v>
      </c>
      <c r="M34" s="90" t="s">
        <v>63</v>
      </c>
      <c r="N34" s="90" t="s">
        <v>65</v>
      </c>
    </row>
    <row r="35" spans="4:20" ht="14.7" thickTop="1" x14ac:dyDescent="0.55000000000000004">
      <c r="G35" s="53">
        <v>4074.8871454060131</v>
      </c>
      <c r="H35" s="82">
        <f t="shared" ref="H35:H41" si="14">$G$38-G35</f>
        <v>2</v>
      </c>
      <c r="I35" s="81">
        <f t="shared" si="13"/>
        <v>-1.8672080536412068</v>
      </c>
      <c r="K35" s="25"/>
      <c r="L35">
        <v>0</v>
      </c>
      <c r="M35">
        <v>1</v>
      </c>
      <c r="N35">
        <v>1</v>
      </c>
    </row>
    <row r="36" spans="4:20" x14ac:dyDescent="0.55000000000000004">
      <c r="G36" s="54">
        <v>4075.0199373523719</v>
      </c>
      <c r="H36" s="67">
        <f t="shared" si="14"/>
        <v>1.8672080536412068</v>
      </c>
      <c r="I36" s="75">
        <f t="shared" si="13"/>
        <v>-2</v>
      </c>
      <c r="K36" s="25"/>
    </row>
    <row r="37" spans="4:20" ht="14.7" thickBot="1" x14ac:dyDescent="0.6">
      <c r="E37">
        <f>1.6-ABS(H37)</f>
        <v>1.0895961820939193</v>
      </c>
      <c r="G37" s="55">
        <v>4076.3767415881071</v>
      </c>
      <c r="H37" s="64">
        <f t="shared" si="14"/>
        <v>0.5104038179060808</v>
      </c>
      <c r="I37" s="71">
        <f t="shared" si="13"/>
        <v>-3.356804235735126</v>
      </c>
      <c r="J37" t="s">
        <v>115</v>
      </c>
      <c r="K37" s="25">
        <v>6</v>
      </c>
      <c r="N37" s="92"/>
    </row>
    <row r="38" spans="4:20" ht="15" thickTop="1" thickBot="1" x14ac:dyDescent="0.6">
      <c r="G38" s="30">
        <v>4076.8871454060131</v>
      </c>
      <c r="H38" s="77">
        <f t="shared" si="14"/>
        <v>0</v>
      </c>
      <c r="I38" s="6" t="s">
        <v>73</v>
      </c>
      <c r="K38" s="25"/>
      <c r="N38" s="90" t="s">
        <v>65</v>
      </c>
    </row>
    <row r="39" spans="4:20" ht="14.7" thickTop="1" x14ac:dyDescent="0.55000000000000004">
      <c r="E39">
        <f>1.6-ABS(H39)</f>
        <v>1.4672080536412069</v>
      </c>
      <c r="G39" s="56">
        <v>4077.0199373523719</v>
      </c>
      <c r="H39" s="72">
        <f t="shared" si="14"/>
        <v>-0.13279194635879321</v>
      </c>
      <c r="I39" s="69">
        <f t="shared" ref="I39:I45" si="15">$G$42-G39</f>
        <v>3.356804235735126</v>
      </c>
      <c r="J39" t="s">
        <v>116</v>
      </c>
      <c r="K39" s="25">
        <v>7</v>
      </c>
      <c r="N39" s="113">
        <v>0</v>
      </c>
    </row>
    <row r="40" spans="4:20" x14ac:dyDescent="0.55000000000000004">
      <c r="E40">
        <f>1.6-ABS(H40)</f>
        <v>0.11040381790608089</v>
      </c>
      <c r="G40" s="53">
        <v>4078.3767415881071</v>
      </c>
      <c r="H40" s="83">
        <f t="shared" si="14"/>
        <v>-1.4895961820939192</v>
      </c>
      <c r="I40" s="65">
        <f t="shared" si="15"/>
        <v>2</v>
      </c>
      <c r="J40" t="s">
        <v>117</v>
      </c>
      <c r="K40" s="25">
        <v>8</v>
      </c>
    </row>
    <row r="41" spans="4:20" ht="14.7" thickBot="1" x14ac:dyDescent="0.6">
      <c r="F41">
        <f>1.6-ABS(I41)</f>
        <v>0.11040381790608089</v>
      </c>
      <c r="G41" s="54">
        <v>4078.8871454060131</v>
      </c>
      <c r="H41" s="84">
        <f t="shared" si="14"/>
        <v>-2</v>
      </c>
      <c r="I41" s="67">
        <f t="shared" si="15"/>
        <v>1.4895961820939192</v>
      </c>
      <c r="J41" t="s">
        <v>118</v>
      </c>
      <c r="K41" s="25">
        <v>9</v>
      </c>
    </row>
    <row r="42" spans="4:20" ht="14.7" thickTop="1" x14ac:dyDescent="0.55000000000000004">
      <c r="G42" s="30">
        <v>4080.3767415881071</v>
      </c>
      <c r="H42" s="89" t="s">
        <v>74</v>
      </c>
      <c r="I42" s="77">
        <f t="shared" si="15"/>
        <v>0</v>
      </c>
      <c r="K42" s="25"/>
      <c r="M42" s="90" t="s">
        <v>63</v>
      </c>
    </row>
    <row r="43" spans="4:20" x14ac:dyDescent="0.55000000000000004">
      <c r="F43">
        <f>1.6-ABS(I43)</f>
        <v>1.0895961820939193</v>
      </c>
      <c r="G43" s="56">
        <v>4080.8871454060131</v>
      </c>
      <c r="H43" s="86"/>
      <c r="I43" s="68">
        <f t="shared" si="15"/>
        <v>-0.5104038179060808</v>
      </c>
      <c r="J43" t="s">
        <v>119</v>
      </c>
      <c r="K43" s="25">
        <v>10</v>
      </c>
      <c r="M43">
        <v>0</v>
      </c>
    </row>
    <row r="44" spans="4:20" x14ac:dyDescent="0.55000000000000004">
      <c r="G44" s="54">
        <v>4082.3767415881071</v>
      </c>
      <c r="H44" s="6"/>
      <c r="I44" s="67">
        <f t="shared" si="15"/>
        <v>-2</v>
      </c>
    </row>
    <row r="45" spans="4:20" ht="14.7" thickBot="1" x14ac:dyDescent="0.6">
      <c r="G45" s="56">
        <v>4084.3767415881071</v>
      </c>
      <c r="H45" s="86"/>
      <c r="I45" s="85">
        <f t="shared" si="15"/>
        <v>-4</v>
      </c>
      <c r="O45" s="3" t="s">
        <v>58</v>
      </c>
      <c r="P45" s="3" t="s">
        <v>59</v>
      </c>
      <c r="Q45" s="3" t="s">
        <v>76</v>
      </c>
      <c r="R45" s="3" t="s">
        <v>60</v>
      </c>
      <c r="S45" s="26" t="s">
        <v>61</v>
      </c>
      <c r="T45" s="25"/>
    </row>
    <row r="46" spans="4:20" ht="14.7" thickTop="1" x14ac:dyDescent="0.55000000000000004">
      <c r="O46" s="55">
        <v>4003.0116915447379</v>
      </c>
      <c r="P46" s="53">
        <v>4005.0116915447379</v>
      </c>
      <c r="Q46" s="95">
        <v>4007.0116915447379</v>
      </c>
      <c r="R46" s="54">
        <v>4009.0116915447379</v>
      </c>
      <c r="S46" s="94">
        <v>4011.0116915447379</v>
      </c>
      <c r="T46" t="s">
        <v>97</v>
      </c>
    </row>
    <row r="47" spans="4:20" x14ac:dyDescent="0.55000000000000004">
      <c r="E47" s="3"/>
      <c r="O47" s="55">
        <f>Q47-4</f>
        <v>4007.1135903949098</v>
      </c>
      <c r="P47" s="53">
        <f>Q47-2</f>
        <v>4009.1135903949098</v>
      </c>
      <c r="Q47" s="27">
        <v>4011.1135903949098</v>
      </c>
      <c r="R47" s="54">
        <f>Q47+2</f>
        <v>4013.1135903949098</v>
      </c>
      <c r="T47" t="s">
        <v>131</v>
      </c>
    </row>
    <row r="48" spans="4:20" x14ac:dyDescent="0.55000000000000004">
      <c r="D48" s="3" t="s">
        <v>141</v>
      </c>
      <c r="E48" s="3"/>
      <c r="G48" s="3" t="s">
        <v>80</v>
      </c>
      <c r="H48" s="3" t="s">
        <v>108</v>
      </c>
      <c r="I48" s="3" t="s">
        <v>108</v>
      </c>
      <c r="J48" s="3" t="s">
        <v>103</v>
      </c>
      <c r="K48" s="3"/>
      <c r="L48" s="3" t="s">
        <v>109</v>
      </c>
      <c r="M48" s="3"/>
      <c r="N48" s="3"/>
      <c r="O48" s="55">
        <v>4013.6994469597994</v>
      </c>
      <c r="P48" s="53">
        <v>4015.6994469597994</v>
      </c>
      <c r="Q48" s="95">
        <v>4017.6994469597994</v>
      </c>
      <c r="R48" s="54">
        <v>4019.6994469597994</v>
      </c>
      <c r="S48" s="94">
        <v>4021.6994469597994</v>
      </c>
      <c r="T48" t="s">
        <v>140</v>
      </c>
    </row>
    <row r="49" spans="3:21" x14ac:dyDescent="0.55000000000000004">
      <c r="D49">
        <v>1</v>
      </c>
      <c r="G49" s="55">
        <v>4003.0116915447379</v>
      </c>
      <c r="O49" s="55">
        <v>4022.6365039681605</v>
      </c>
      <c r="P49" s="53">
        <v>4024.6365039681605</v>
      </c>
      <c r="Q49" s="14">
        <v>4026.6365039681605</v>
      </c>
      <c r="R49" s="54">
        <v>4028.6365039681605</v>
      </c>
      <c r="S49" s="94">
        <v>4030.6365039681605</v>
      </c>
      <c r="T49" t="s">
        <v>139</v>
      </c>
    </row>
    <row r="50" spans="3:21" x14ac:dyDescent="0.55000000000000004">
      <c r="D50">
        <v>1</v>
      </c>
      <c r="G50" s="53">
        <v>4005.0116915447402</v>
      </c>
      <c r="O50" s="55">
        <v>4043.5649295146177</v>
      </c>
      <c r="P50" s="53">
        <v>4045.5649295146177</v>
      </c>
      <c r="Q50" s="14">
        <v>4047.5649295146177</v>
      </c>
      <c r="R50" s="54">
        <v>4049.5649295146177</v>
      </c>
      <c r="S50" s="94">
        <v>4051.5649295146177</v>
      </c>
      <c r="T50" t="s">
        <v>138</v>
      </c>
    </row>
    <row r="51" spans="3:21" x14ac:dyDescent="0.55000000000000004">
      <c r="D51">
        <v>2</v>
      </c>
      <c r="G51" s="55">
        <v>4007.1135903949094</v>
      </c>
      <c r="O51" s="55"/>
      <c r="P51" s="53"/>
      <c r="Q51" s="14"/>
      <c r="R51" s="54"/>
      <c r="S51" s="94"/>
    </row>
    <row r="52" spans="3:21" x14ac:dyDescent="0.55000000000000004">
      <c r="D52">
        <v>1</v>
      </c>
      <c r="G52" s="54">
        <v>4009.0116915447379</v>
      </c>
      <c r="O52" s="55">
        <v>4054.0652983954801</v>
      </c>
      <c r="P52" s="53">
        <v>4056.0652983954801</v>
      </c>
      <c r="Q52" s="14">
        <v>4058.0652983954801</v>
      </c>
      <c r="R52" s="54">
        <v>4060.0652983954801</v>
      </c>
      <c r="S52" s="94">
        <v>4062.0652983954801</v>
      </c>
      <c r="T52" t="s">
        <v>137</v>
      </c>
    </row>
    <row r="53" spans="3:21" x14ac:dyDescent="0.55000000000000004">
      <c r="C53" s="53"/>
      <c r="D53">
        <v>2</v>
      </c>
      <c r="G53" s="53">
        <v>4009.1135903949094</v>
      </c>
      <c r="O53" s="55"/>
      <c r="P53" s="53"/>
      <c r="Q53" s="14"/>
      <c r="R53" s="54"/>
      <c r="S53" s="94"/>
    </row>
    <row r="54" spans="3:21" x14ac:dyDescent="0.55000000000000004">
      <c r="D54">
        <v>1</v>
      </c>
      <c r="G54" s="94">
        <v>4011.0116915447379</v>
      </c>
      <c r="O54" s="55">
        <v>4058.327218875891</v>
      </c>
      <c r="P54" s="53">
        <v>4060.327218875891</v>
      </c>
      <c r="Q54" s="14">
        <v>4062.327218875891</v>
      </c>
      <c r="R54" s="54">
        <v>4064.327218875891</v>
      </c>
      <c r="S54" s="94">
        <v>4066.327218875891</v>
      </c>
      <c r="T54" t="s">
        <v>136</v>
      </c>
    </row>
    <row r="55" spans="3:21" x14ac:dyDescent="0.55000000000000004">
      <c r="G55" s="7">
        <v>4011.1135903949098</v>
      </c>
      <c r="O55" s="55"/>
      <c r="P55" s="53"/>
      <c r="Q55" s="14"/>
      <c r="R55" s="54"/>
      <c r="S55" s="94"/>
    </row>
    <row r="56" spans="3:21" x14ac:dyDescent="0.55000000000000004">
      <c r="D56">
        <v>2</v>
      </c>
      <c r="G56" s="54">
        <v>4013.1135903949094</v>
      </c>
      <c r="O56" s="55"/>
      <c r="P56" s="53"/>
      <c r="Q56" s="14"/>
      <c r="R56" s="54"/>
      <c r="S56" s="94"/>
    </row>
    <row r="57" spans="3:21" x14ac:dyDescent="0.55000000000000004">
      <c r="D57">
        <v>3</v>
      </c>
      <c r="G57" s="55">
        <v>4013.6994469597994</v>
      </c>
      <c r="O57" s="55">
        <v>4062.4286779177219</v>
      </c>
      <c r="P57" s="53">
        <v>4064.4286779177219</v>
      </c>
      <c r="Q57" s="14">
        <v>4066.4286779177219</v>
      </c>
      <c r="R57" s="54">
        <v>4068.4286779177219</v>
      </c>
      <c r="S57" s="94">
        <v>4070.4286779177219</v>
      </c>
      <c r="T57" t="s">
        <v>135</v>
      </c>
    </row>
    <row r="58" spans="3:21" ht="14.7" thickBot="1" x14ac:dyDescent="0.6">
      <c r="D58">
        <v>2</v>
      </c>
      <c r="G58" s="94">
        <f>Q47+4</f>
        <v>4015.1135903949098</v>
      </c>
      <c r="O58" s="55"/>
      <c r="P58" s="53"/>
      <c r="Q58" s="14"/>
      <c r="R58" s="54"/>
      <c r="S58" s="94"/>
    </row>
    <row r="59" spans="3:21" ht="14.7" thickTop="1" x14ac:dyDescent="0.55000000000000004">
      <c r="D59">
        <v>3</v>
      </c>
      <c r="E59" s="3" t="s">
        <v>72</v>
      </c>
      <c r="F59" s="3"/>
      <c r="G59" s="53">
        <v>4015.6994469597994</v>
      </c>
      <c r="H59" s="96">
        <f>$G$61-G59</f>
        <v>4.3512004434714981</v>
      </c>
      <c r="O59" s="55">
        <v>4075.6004043119819</v>
      </c>
      <c r="P59" s="53">
        <v>4077.6004043119819</v>
      </c>
      <c r="Q59" s="14">
        <v>4079.6004043119819</v>
      </c>
      <c r="R59" s="54">
        <v>4081.6004043119819</v>
      </c>
      <c r="S59" s="94">
        <v>4083.6004043119819</v>
      </c>
      <c r="T59" t="s">
        <v>132</v>
      </c>
    </row>
    <row r="60" spans="3:21" x14ac:dyDescent="0.55000000000000004">
      <c r="D60">
        <v>3</v>
      </c>
      <c r="E60" s="54">
        <f>1.6-ABS(H60)</f>
        <v>1.2487995565285019</v>
      </c>
      <c r="G60" s="54">
        <v>4019.6994469597994</v>
      </c>
      <c r="H60" s="97">
        <f t="shared" ref="H60:H63" si="16">$G$61-G60</f>
        <v>0.35120044347149815</v>
      </c>
      <c r="J60" t="s">
        <v>143</v>
      </c>
      <c r="K60" s="25">
        <v>11</v>
      </c>
      <c r="L60" s="116"/>
      <c r="M60" s="116"/>
      <c r="N60" s="116"/>
      <c r="O60" s="55">
        <v>4079.4730019709032</v>
      </c>
      <c r="P60" s="53">
        <v>4081.4730019709032</v>
      </c>
      <c r="Q60" s="14">
        <v>4083.4730019709032</v>
      </c>
      <c r="R60" s="54">
        <v>4085.4730019709032</v>
      </c>
      <c r="S60" s="94">
        <v>4087.4730019709032</v>
      </c>
      <c r="T60" t="s">
        <v>133</v>
      </c>
    </row>
    <row r="61" spans="3:21" x14ac:dyDescent="0.55000000000000004">
      <c r="G61" s="32">
        <v>4020.0506474032709</v>
      </c>
      <c r="H61" s="98">
        <f t="shared" si="16"/>
        <v>0</v>
      </c>
      <c r="I61" t="s">
        <v>104</v>
      </c>
      <c r="K61" s="25"/>
      <c r="L61" s="90" t="s">
        <v>62</v>
      </c>
      <c r="M61" s="90" t="s">
        <v>63</v>
      </c>
      <c r="N61" s="90" t="s">
        <v>65</v>
      </c>
      <c r="O61" s="55">
        <v>4082.9680010227571</v>
      </c>
      <c r="P61" s="53">
        <v>4084.9680010227571</v>
      </c>
      <c r="Q61" s="14">
        <v>4086.9680010227571</v>
      </c>
      <c r="R61" s="54">
        <v>4088.9680010227571</v>
      </c>
      <c r="S61" s="94">
        <v>4090.9680010227571</v>
      </c>
      <c r="T61" t="s">
        <v>134</v>
      </c>
    </row>
    <row r="62" spans="3:21" x14ac:dyDescent="0.55000000000000004">
      <c r="D62">
        <v>3</v>
      </c>
      <c r="G62" s="94">
        <v>4021.6994469597994</v>
      </c>
      <c r="H62" s="99">
        <f t="shared" si="16"/>
        <v>-1.6487995565285019</v>
      </c>
      <c r="K62" s="25"/>
    </row>
    <row r="63" spans="3:21" ht="14.7" thickBot="1" x14ac:dyDescent="0.6">
      <c r="D63">
        <v>4</v>
      </c>
      <c r="G63" s="55">
        <v>4022.6365039681605</v>
      </c>
      <c r="H63" s="100">
        <f t="shared" si="16"/>
        <v>-2.5858565648895819</v>
      </c>
      <c r="K63" s="25"/>
      <c r="O63" s="3" t="s">
        <v>58</v>
      </c>
      <c r="P63" s="3" t="s">
        <v>59</v>
      </c>
      <c r="Q63" s="3" t="s">
        <v>76</v>
      </c>
      <c r="R63" s="3" t="s">
        <v>60</v>
      </c>
      <c r="S63" s="3" t="s">
        <v>61</v>
      </c>
    </row>
    <row r="64" spans="3:21" ht="14.7" thickTop="1" x14ac:dyDescent="0.55000000000000004">
      <c r="D64">
        <v>4</v>
      </c>
      <c r="G64" s="53">
        <v>4024.6365039681605</v>
      </c>
      <c r="K64" s="25"/>
      <c r="O64" s="55">
        <v>4003.0116915447379</v>
      </c>
      <c r="P64" s="53">
        <v>4005.0116915447379</v>
      </c>
      <c r="Q64" s="95">
        <v>4007.0116915447379</v>
      </c>
      <c r="R64" s="54">
        <v>4009.0116915447379</v>
      </c>
      <c r="S64" s="94">
        <v>4011.0116915447379</v>
      </c>
      <c r="T64" t="s">
        <v>97</v>
      </c>
      <c r="U64">
        <v>1</v>
      </c>
    </row>
    <row r="65" spans="4:21" ht="14.7" thickBot="1" x14ac:dyDescent="0.6">
      <c r="D65">
        <v>4</v>
      </c>
      <c r="G65" s="54">
        <v>4028.6365039681605</v>
      </c>
      <c r="K65" s="25"/>
      <c r="O65" s="55">
        <v>4007.1135903949094</v>
      </c>
      <c r="P65" s="53">
        <v>4009.1135903949094</v>
      </c>
      <c r="Q65" s="7">
        <v>4011.1135903949094</v>
      </c>
      <c r="R65" s="54">
        <v>4013.1135903949094</v>
      </c>
      <c r="S65" s="94">
        <v>4015.1135903949094</v>
      </c>
      <c r="T65" t="s">
        <v>131</v>
      </c>
      <c r="U65">
        <v>2</v>
      </c>
    </row>
    <row r="66" spans="4:21" ht="14.7" thickTop="1" x14ac:dyDescent="0.55000000000000004">
      <c r="D66">
        <v>4</v>
      </c>
      <c r="G66" s="94">
        <v>4030.6365039681605</v>
      </c>
      <c r="I66" s="101">
        <f>$G$67-G66</f>
        <v>6.6850639217518619</v>
      </c>
      <c r="K66" s="25"/>
      <c r="O66" s="55">
        <v>4013.6994469597994</v>
      </c>
      <c r="P66" s="53">
        <v>4015.6994469597994</v>
      </c>
      <c r="Q66" s="95">
        <v>4017.6994469597994</v>
      </c>
      <c r="R66" s="54">
        <v>4019.6994469597994</v>
      </c>
      <c r="S66" s="94">
        <v>4021.6994469597994</v>
      </c>
      <c r="T66" t="s">
        <v>140</v>
      </c>
      <c r="U66">
        <v>3</v>
      </c>
    </row>
    <row r="67" spans="4:21" x14ac:dyDescent="0.55000000000000004">
      <c r="G67" s="32">
        <v>4037.3215678899123</v>
      </c>
      <c r="H67" s="112" t="s">
        <v>68</v>
      </c>
      <c r="I67" s="98">
        <f t="shared" ref="I67:I68" si="17">$G$67-G67</f>
        <v>0</v>
      </c>
      <c r="K67" s="25"/>
      <c r="N67" s="90" t="s">
        <v>65</v>
      </c>
      <c r="O67" s="55">
        <v>4022.6365039681605</v>
      </c>
      <c r="P67" s="53">
        <v>4024.6365039681605</v>
      </c>
      <c r="Q67" s="14">
        <v>4026.6365039681605</v>
      </c>
      <c r="R67" s="54">
        <v>4028.6365039681605</v>
      </c>
      <c r="S67" s="94">
        <v>4030.6365039681605</v>
      </c>
      <c r="T67" t="s">
        <v>139</v>
      </c>
      <c r="U67">
        <v>4</v>
      </c>
    </row>
    <row r="68" spans="4:21" ht="14.7" thickBot="1" x14ac:dyDescent="0.6">
      <c r="D68">
        <v>5</v>
      </c>
      <c r="G68" s="55">
        <v>4043.5649295146177</v>
      </c>
      <c r="I68" s="100">
        <f t="shared" si="17"/>
        <v>-6.2433616247053578</v>
      </c>
      <c r="K68" s="25"/>
      <c r="O68" s="55">
        <v>4043.5649295146177</v>
      </c>
      <c r="P68" s="53">
        <v>4045.5649295146177</v>
      </c>
      <c r="Q68" s="14">
        <v>4047.5649295146177</v>
      </c>
      <c r="R68" s="54">
        <v>4049.5649295146177</v>
      </c>
      <c r="S68" s="94">
        <v>4051.5649295146177</v>
      </c>
      <c r="T68" t="s">
        <v>138</v>
      </c>
      <c r="U68">
        <v>5</v>
      </c>
    </row>
    <row r="69" spans="4:21" ht="14.7" thickTop="1" x14ac:dyDescent="0.55000000000000004">
      <c r="D69">
        <v>5</v>
      </c>
      <c r="G69" s="53">
        <v>4045.5649295146177</v>
      </c>
      <c r="K69" s="25"/>
      <c r="O69" s="55">
        <v>4054.0652983954801</v>
      </c>
      <c r="P69" s="53">
        <v>4056.0652983954801</v>
      </c>
      <c r="Q69" s="14">
        <v>4058.0652983954801</v>
      </c>
      <c r="R69" s="54">
        <v>4060.0652983954801</v>
      </c>
      <c r="S69" s="94">
        <v>4062.0652983954801</v>
      </c>
      <c r="T69" t="s">
        <v>137</v>
      </c>
      <c r="U69">
        <v>6</v>
      </c>
    </row>
    <row r="70" spans="4:21" ht="14.7" thickBot="1" x14ac:dyDescent="0.6">
      <c r="D70">
        <v>5</v>
      </c>
      <c r="G70" s="54">
        <v>4049.5649295146177</v>
      </c>
      <c r="K70" s="25"/>
      <c r="O70" s="55">
        <v>4058.327218875891</v>
      </c>
      <c r="P70" s="53">
        <v>4060.327218875891</v>
      </c>
      <c r="Q70" s="14">
        <v>4062.327218875891</v>
      </c>
      <c r="R70" s="54">
        <v>4064.327218875891</v>
      </c>
      <c r="S70" s="94">
        <v>4066.327218875891</v>
      </c>
      <c r="T70" t="s">
        <v>136</v>
      </c>
      <c r="U70">
        <v>7</v>
      </c>
    </row>
    <row r="71" spans="4:21" ht="14.7" thickTop="1" x14ac:dyDescent="0.55000000000000004">
      <c r="D71">
        <v>5</v>
      </c>
      <c r="G71" s="94">
        <v>4051.5649295146177</v>
      </c>
      <c r="H71" s="101">
        <f>$G$73-G71</f>
        <v>2.5858565648904914</v>
      </c>
      <c r="K71" s="25"/>
      <c r="O71" s="55">
        <v>4062.4286779177219</v>
      </c>
      <c r="P71" s="53">
        <v>4064.4286779177219</v>
      </c>
      <c r="Q71" s="14">
        <v>4066.4286779177219</v>
      </c>
      <c r="R71" s="54">
        <v>4068.4286779177219</v>
      </c>
      <c r="S71" s="94">
        <v>4070.4286779177219</v>
      </c>
      <c r="T71" t="s">
        <v>135</v>
      </c>
      <c r="U71">
        <v>8</v>
      </c>
    </row>
    <row r="72" spans="4:21" x14ac:dyDescent="0.55000000000000004">
      <c r="D72">
        <v>6</v>
      </c>
      <c r="E72" s="55">
        <f>1.6-ABS(H72)</f>
        <v>1.5145123159719334</v>
      </c>
      <c r="G72" s="55">
        <v>4054.0652983954801</v>
      </c>
      <c r="H72" s="102">
        <f>$G$73-G72</f>
        <v>8.5487684028066724E-2</v>
      </c>
      <c r="J72" t="s">
        <v>121</v>
      </c>
      <c r="K72" s="25">
        <v>12</v>
      </c>
      <c r="L72" s="11"/>
      <c r="M72" s="11"/>
      <c r="N72" s="11"/>
      <c r="O72" s="55">
        <v>4075.6004043119819</v>
      </c>
      <c r="P72" s="53">
        <v>4077.6004043119819</v>
      </c>
      <c r="Q72" s="14">
        <v>4079.6004043119819</v>
      </c>
      <c r="R72" s="54">
        <v>4081.6004043119819</v>
      </c>
      <c r="S72" s="94">
        <v>4083.6004043119819</v>
      </c>
      <c r="T72" t="s">
        <v>132</v>
      </c>
      <c r="U72">
        <v>9</v>
      </c>
    </row>
    <row r="73" spans="4:21" x14ac:dyDescent="0.55000000000000004">
      <c r="G73" s="32">
        <v>4054.1507860795082</v>
      </c>
      <c r="H73" s="98">
        <f t="shared" ref="H72:H75" si="18">$G$73-G73</f>
        <v>0</v>
      </c>
      <c r="I73" t="s">
        <v>105</v>
      </c>
      <c r="K73" s="25"/>
      <c r="L73" s="90" t="s">
        <v>62</v>
      </c>
      <c r="M73" s="90" t="s">
        <v>63</v>
      </c>
      <c r="N73" s="90" t="s">
        <v>65</v>
      </c>
      <c r="O73" s="55">
        <v>4079.4730019709032</v>
      </c>
      <c r="P73" s="53">
        <v>4081.4730019709032</v>
      </c>
      <c r="Q73" s="14">
        <v>4083.4730019709032</v>
      </c>
      <c r="R73" s="54">
        <v>4085.4730019709032</v>
      </c>
      <c r="S73" s="94">
        <v>4087.4730019709032</v>
      </c>
      <c r="T73" t="s">
        <v>133</v>
      </c>
      <c r="U73">
        <v>10</v>
      </c>
    </row>
    <row r="74" spans="4:21" x14ac:dyDescent="0.55000000000000004">
      <c r="D74">
        <v>6</v>
      </c>
      <c r="G74" s="53">
        <v>4056.0652983954801</v>
      </c>
      <c r="H74" s="103">
        <f t="shared" si="18"/>
        <v>-1.9145123159719333</v>
      </c>
      <c r="K74" s="25"/>
      <c r="O74" s="55">
        <v>4082.9680010227571</v>
      </c>
      <c r="P74" s="53">
        <v>4084.9680010227571</v>
      </c>
      <c r="Q74" s="14">
        <v>4086.9680010227571</v>
      </c>
      <c r="R74" s="54">
        <v>4088.9680010227571</v>
      </c>
      <c r="S74" s="94">
        <v>4090.9680010227571</v>
      </c>
      <c r="T74" t="s">
        <v>134</v>
      </c>
      <c r="U74">
        <v>11</v>
      </c>
    </row>
    <row r="75" spans="4:21" ht="14.7" thickBot="1" x14ac:dyDescent="0.6">
      <c r="D75">
        <v>7</v>
      </c>
      <c r="G75" s="55">
        <v>4058.327218875891</v>
      </c>
      <c r="H75" s="100">
        <f t="shared" si="18"/>
        <v>-4.1764327963828691</v>
      </c>
      <c r="K75" s="25"/>
    </row>
    <row r="76" spans="4:21" ht="14.7" thickTop="1" x14ac:dyDescent="0.55000000000000004">
      <c r="D76">
        <v>6</v>
      </c>
      <c r="G76" s="54">
        <v>4060.0652983954801</v>
      </c>
      <c r="K76" s="25"/>
    </row>
    <row r="77" spans="4:21" x14ac:dyDescent="0.55000000000000004">
      <c r="D77">
        <v>7</v>
      </c>
      <c r="G77" s="53">
        <v>4060.327218875891</v>
      </c>
      <c r="K77" s="25"/>
    </row>
    <row r="78" spans="4:21" ht="14.7" thickBot="1" x14ac:dyDescent="0.6">
      <c r="D78">
        <v>6</v>
      </c>
      <c r="G78" s="94">
        <v>4062.0652983954801</v>
      </c>
      <c r="K78" s="25"/>
    </row>
    <row r="79" spans="4:21" ht="14.7" thickTop="1" x14ac:dyDescent="0.55000000000000004">
      <c r="D79">
        <v>7</v>
      </c>
      <c r="G79" s="55">
        <v>4062.4286779177219</v>
      </c>
      <c r="I79" s="104">
        <f>$G$82-G79</f>
        <v>2.2170874373682636</v>
      </c>
      <c r="K79" s="25"/>
    </row>
    <row r="80" spans="4:21" x14ac:dyDescent="0.55000000000000004">
      <c r="D80">
        <v>7</v>
      </c>
      <c r="F80" s="54">
        <f>1.6-ABS(I80)</f>
        <v>1.2814535208009148</v>
      </c>
      <c r="G80" s="54">
        <v>4064.327218875891</v>
      </c>
      <c r="I80" s="97">
        <f t="shared" ref="I80:I84" si="19">$G$82-G80</f>
        <v>0.3185464791990853</v>
      </c>
      <c r="J80" t="s">
        <v>122</v>
      </c>
      <c r="K80" s="25">
        <v>13</v>
      </c>
      <c r="M80" s="116"/>
      <c r="N80" s="116"/>
    </row>
    <row r="81" spans="4:14" x14ac:dyDescent="0.55000000000000004">
      <c r="D81">
        <v>8</v>
      </c>
      <c r="F81" s="53">
        <f>1.6-ABS(I81)</f>
        <v>1.3829125626317365</v>
      </c>
      <c r="G81" s="53">
        <v>4064.4286779177219</v>
      </c>
      <c r="I81" s="103">
        <f t="shared" si="19"/>
        <v>0.21708743736826364</v>
      </c>
      <c r="J81" t="s">
        <v>123</v>
      </c>
      <c r="K81" s="25">
        <v>14</v>
      </c>
      <c r="M81" s="116"/>
      <c r="N81" s="116"/>
    </row>
    <row r="82" spans="4:14" ht="14.7" thickBot="1" x14ac:dyDescent="0.6">
      <c r="G82" s="30">
        <v>4064.6457653550901</v>
      </c>
      <c r="H82" s="112" t="s">
        <v>67</v>
      </c>
      <c r="I82" s="105">
        <f t="shared" si="19"/>
        <v>0</v>
      </c>
      <c r="K82" s="25"/>
      <c r="M82" s="90" t="s">
        <v>63</v>
      </c>
      <c r="N82" s="90" t="s">
        <v>65</v>
      </c>
    </row>
    <row r="83" spans="4:14" ht="14.7" thickTop="1" x14ac:dyDescent="0.55000000000000004">
      <c r="D83">
        <v>7</v>
      </c>
      <c r="G83" s="94">
        <v>4066.327218875891</v>
      </c>
      <c r="H83" s="101">
        <f>$G$85-G83</f>
        <v>2.5858565648900367</v>
      </c>
      <c r="I83" s="106">
        <f t="shared" si="19"/>
        <v>-1.6814535208009147</v>
      </c>
      <c r="K83" s="25"/>
    </row>
    <row r="84" spans="4:14" ht="14.7" thickBot="1" x14ac:dyDescent="0.6">
      <c r="D84">
        <v>8</v>
      </c>
      <c r="E84" s="54">
        <f>1.6-ABS(H84)</f>
        <v>1.1156024769407851</v>
      </c>
      <c r="G84" s="54">
        <v>4068.4286779177219</v>
      </c>
      <c r="H84" s="97">
        <f t="shared" ref="H84:H86" si="20">$G$85-G84</f>
        <v>0.48439752305921502</v>
      </c>
      <c r="I84" s="107">
        <f t="shared" si="19"/>
        <v>-3.7829125626317364</v>
      </c>
      <c r="J84" t="s">
        <v>124</v>
      </c>
      <c r="K84" s="25">
        <v>15</v>
      </c>
      <c r="N84" s="116"/>
    </row>
    <row r="85" spans="4:14" ht="15" thickTop="1" thickBot="1" x14ac:dyDescent="0.6">
      <c r="G85" s="30">
        <v>4068.9130754407811</v>
      </c>
      <c r="H85" s="105">
        <f t="shared" si="20"/>
        <v>0</v>
      </c>
      <c r="I85" t="s">
        <v>106</v>
      </c>
      <c r="K85" s="25"/>
      <c r="N85" s="90" t="s">
        <v>65</v>
      </c>
    </row>
    <row r="86" spans="4:14" ht="15" thickTop="1" thickBot="1" x14ac:dyDescent="0.6">
      <c r="D86">
        <v>8</v>
      </c>
      <c r="E86" s="94">
        <f>1.6-ABS(H86)</f>
        <v>8.4397523059215107E-2</v>
      </c>
      <c r="G86" s="94">
        <v>4070.4286779177219</v>
      </c>
      <c r="H86" s="108">
        <f t="shared" si="20"/>
        <v>-1.515602476940785</v>
      </c>
      <c r="I86" s="101">
        <f>$G$87-G86</f>
        <v>2.5912594346500555</v>
      </c>
      <c r="J86" t="s">
        <v>125</v>
      </c>
      <c r="K86" s="25">
        <v>16</v>
      </c>
      <c r="N86" s="11"/>
    </row>
    <row r="87" spans="4:14" ht="15" thickTop="1" thickBot="1" x14ac:dyDescent="0.6">
      <c r="G87" s="30">
        <v>4073.0199373523719</v>
      </c>
      <c r="H87" s="112" t="s">
        <v>71</v>
      </c>
      <c r="I87" s="105">
        <f t="shared" ref="I87:I88" si="21">$G$87-G87</f>
        <v>0</v>
      </c>
      <c r="K87" s="25"/>
      <c r="L87" s="90" t="s">
        <v>62</v>
      </c>
      <c r="M87" s="90" t="s">
        <v>63</v>
      </c>
      <c r="N87" s="90" t="s">
        <v>65</v>
      </c>
    </row>
    <row r="88" spans="4:14" ht="15" thickTop="1" thickBot="1" x14ac:dyDescent="0.6">
      <c r="D88">
        <v>9</v>
      </c>
      <c r="E88" s="55">
        <f>1.6-ABS(H88)</f>
        <v>0.31325890596881445</v>
      </c>
      <c r="G88" s="55">
        <v>4075.6004043119819</v>
      </c>
      <c r="H88" s="104">
        <f>$G$89-G88</f>
        <v>1.2867410940311856</v>
      </c>
      <c r="I88" s="109">
        <f t="shared" si="21"/>
        <v>-2.5804669596100211</v>
      </c>
      <c r="J88" t="s">
        <v>126</v>
      </c>
      <c r="K88" s="25">
        <v>17</v>
      </c>
      <c r="N88" s="11"/>
    </row>
    <row r="89" spans="4:14" ht="15" thickTop="1" thickBot="1" x14ac:dyDescent="0.6">
      <c r="G89" s="30">
        <v>4076.8871454060131</v>
      </c>
      <c r="H89" s="105">
        <f t="shared" ref="H89:H91" si="22">$G$89-G89</f>
        <v>0</v>
      </c>
      <c r="I89" t="s">
        <v>107</v>
      </c>
      <c r="K89" s="25"/>
      <c r="N89" s="90" t="s">
        <v>65</v>
      </c>
    </row>
    <row r="90" spans="4:14" ht="14.7" thickTop="1" x14ac:dyDescent="0.55000000000000004">
      <c r="D90">
        <v>9</v>
      </c>
      <c r="E90" s="53">
        <f>1.6-ABS(H90)</f>
        <v>0.88674109403118573</v>
      </c>
      <c r="G90" s="53">
        <v>4077.6004043119819</v>
      </c>
      <c r="H90" s="110">
        <f t="shared" si="22"/>
        <v>-0.71325890596881436</v>
      </c>
      <c r="I90" s="96">
        <f>$G$92-G90</f>
        <v>2.7763372761251048</v>
      </c>
      <c r="J90" t="s">
        <v>127</v>
      </c>
      <c r="K90" s="25">
        <v>18</v>
      </c>
      <c r="N90" s="116"/>
    </row>
    <row r="91" spans="4:14" ht="14.7" thickBot="1" x14ac:dyDescent="0.6">
      <c r="D91">
        <v>10</v>
      </c>
      <c r="F91" s="55">
        <f>1.6-ABS(I91)</f>
        <v>0.69626038279611757</v>
      </c>
      <c r="G91" s="55">
        <v>4079.4730019709032</v>
      </c>
      <c r="H91" s="111">
        <f t="shared" si="22"/>
        <v>-2.5858565648900367</v>
      </c>
      <c r="I91" s="102">
        <f t="shared" ref="I91:I95" si="23">$G$92-G91</f>
        <v>0.90373961720388252</v>
      </c>
      <c r="J91" t="s">
        <v>128</v>
      </c>
      <c r="K91" s="25">
        <v>19</v>
      </c>
    </row>
    <row r="92" spans="4:14" ht="14.7" thickTop="1" x14ac:dyDescent="0.55000000000000004">
      <c r="G92" s="30">
        <v>4080.3767415881071</v>
      </c>
      <c r="H92" s="112" t="s">
        <v>74</v>
      </c>
      <c r="I92" s="105">
        <f t="shared" si="23"/>
        <v>0</v>
      </c>
      <c r="K92" s="25"/>
      <c r="M92" s="90" t="s">
        <v>63</v>
      </c>
    </row>
    <row r="93" spans="4:14" x14ac:dyDescent="0.55000000000000004">
      <c r="D93">
        <v>10</v>
      </c>
      <c r="F93" s="53">
        <f>1.6-ABS(I93)</f>
        <v>0.50373961720388261</v>
      </c>
      <c r="G93" s="53">
        <v>4081.4730019709032</v>
      </c>
      <c r="I93" s="103">
        <f t="shared" si="23"/>
        <v>-1.0962603827961175</v>
      </c>
      <c r="J93" t="s">
        <v>129</v>
      </c>
      <c r="K93" s="25">
        <v>20</v>
      </c>
    </row>
    <row r="94" spans="4:14" x14ac:dyDescent="0.55000000000000004">
      <c r="D94">
        <v>9</v>
      </c>
      <c r="F94" s="54">
        <f>1.6-ABS(I94)</f>
        <v>0.37633727612510492</v>
      </c>
      <c r="G94" s="54">
        <v>4081.6004043119819</v>
      </c>
      <c r="I94" s="97">
        <f t="shared" si="23"/>
        <v>-1.2236627238748952</v>
      </c>
      <c r="J94" t="s">
        <v>130</v>
      </c>
      <c r="K94" s="25">
        <v>21</v>
      </c>
      <c r="M94" s="116"/>
    </row>
    <row r="95" spans="4:14" ht="14.7" thickBot="1" x14ac:dyDescent="0.6">
      <c r="D95">
        <v>11</v>
      </c>
      <c r="G95" s="55">
        <v>4082.9680010227571</v>
      </c>
      <c r="I95" s="100">
        <f t="shared" si="23"/>
        <v>-2.5912594346500555</v>
      </c>
    </row>
    <row r="96" spans="4:14" ht="14.7" thickTop="1" x14ac:dyDescent="0.55000000000000004">
      <c r="D96">
        <v>9</v>
      </c>
      <c r="G96" s="94">
        <v>4083.6004043119819</v>
      </c>
    </row>
    <row r="97" spans="4:7" x14ac:dyDescent="0.55000000000000004">
      <c r="D97">
        <v>11</v>
      </c>
      <c r="G97" s="53">
        <v>4084.9680010227571</v>
      </c>
    </row>
    <row r="98" spans="4:7" x14ac:dyDescent="0.55000000000000004">
      <c r="D98">
        <v>10</v>
      </c>
      <c r="G98" s="54">
        <v>4085.4730019709032</v>
      </c>
    </row>
    <row r="99" spans="4:7" x14ac:dyDescent="0.55000000000000004">
      <c r="D99">
        <v>10</v>
      </c>
      <c r="G99" s="94">
        <v>4087.4730019709032</v>
      </c>
    </row>
    <row r="100" spans="4:7" x14ac:dyDescent="0.55000000000000004">
      <c r="D100">
        <v>11</v>
      </c>
      <c r="G100" s="54">
        <v>4088.9680010227571</v>
      </c>
    </row>
    <row r="101" spans="4:7" x14ac:dyDescent="0.55000000000000004">
      <c r="D101">
        <v>11</v>
      </c>
      <c r="G101" s="94">
        <v>4090.9680010227571</v>
      </c>
    </row>
  </sheetData>
  <sortState xmlns:xlrd2="http://schemas.microsoft.com/office/spreadsheetml/2017/richdata2" ref="G49:G101">
    <sortCondition ref="G4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Encoding-Choice</vt:lpstr>
      <vt:lpstr>Relevant-Freqs</vt:lpstr>
      <vt:lpstr>Motional Sidebands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 Bramman</dc:creator>
  <cp:lastModifiedBy>Brendan Bramman</cp:lastModifiedBy>
  <dcterms:created xsi:type="dcterms:W3CDTF">2018-05-07T00:12:49Z</dcterms:created>
  <dcterms:modified xsi:type="dcterms:W3CDTF">2020-04-03T23:17:21Z</dcterms:modified>
</cp:coreProperties>
</file>